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ey MPC\15 - Pago Saldos PEC1\PNP 2501\Nominas\"/>
    </mc:Choice>
  </mc:AlternateContent>
  <xr:revisionPtr revIDLastSave="0" documentId="13_ncr:1_{ED3748C3-C9A2-43AA-8CF5-6D4486F99DA7}" xr6:coauthVersionLast="47" xr6:coauthVersionMax="47" xr10:uidLastSave="{00000000-0000-0000-0000-000000000000}"/>
  <bookViews>
    <workbookView xWindow="-60" yWindow="-16260" windowWidth="28920" windowHeight="15870" xr2:uid="{B2B016B2-1428-4BB8-9604-7856CF5DFBD2}"/>
  </bookViews>
  <sheets>
    <sheet name="NOMINA MENSUAL PESOS" sheetId="9" r:id="rId1"/>
    <sheet name="Control" sheetId="8" r:id="rId2"/>
    <sheet name="Datos Administrativos" sheetId="6" r:id="rId3"/>
    <sheet name="Parametros Division Pagos" sheetId="1" r:id="rId4"/>
    <sheet name="Tablas" sheetId="2" r:id="rId5"/>
    <sheet name="INSTRUCCIONES" sheetId="7" r:id="rId6"/>
  </sheets>
  <definedNames>
    <definedName name="DatosExternos_1" localSheetId="2" hidden="1">'Datos Administrativos'!$B$4:$N$36</definedName>
  </definedNames>
  <calcPr calcId="191029"/>
  <pivotCaches>
    <pivotCache cacheId="15" r:id="rId7"/>
    <pivotCache cacheId="20" r:id="rId8"/>
    <pivotCache cacheId="2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" i="1" l="1"/>
  <c r="X7" i="2" l="1"/>
  <c r="X6" i="2"/>
  <c r="X5" i="2"/>
  <c r="X4" i="2"/>
  <c r="B5" i="1"/>
  <c r="D36" i="6" s="1"/>
  <c r="B4" i="1"/>
  <c r="C36" i="6" s="1"/>
  <c r="B3" i="1"/>
  <c r="X3" i="2"/>
  <c r="A36" i="6"/>
  <c r="B36" i="6"/>
  <c r="A35" i="6" l="1"/>
  <c r="B35" i="6"/>
  <c r="C35" i="6"/>
  <c r="D35" i="6"/>
  <c r="A34" i="6"/>
  <c r="B34" i="6"/>
  <c r="C34" i="6"/>
  <c r="D34" i="6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A30" i="6"/>
  <c r="A31" i="6"/>
  <c r="A32" i="6"/>
  <c r="A33" i="6"/>
  <c r="B30" i="6"/>
  <c r="B31" i="6"/>
  <c r="B32" i="6"/>
  <c r="B33" i="6"/>
  <c r="C30" i="6"/>
  <c r="C31" i="6"/>
  <c r="C32" i="6"/>
  <c r="C33" i="6"/>
  <c r="D30" i="6"/>
  <c r="D31" i="6"/>
  <c r="D32" i="6"/>
  <c r="D33" i="6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A29" i="6"/>
  <c r="B29" i="6"/>
  <c r="C29" i="6"/>
  <c r="D29" i="6"/>
  <c r="A729" i="1" l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A28" i="6"/>
  <c r="B28" i="6"/>
  <c r="C28" i="6"/>
  <c r="D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C5" i="6"/>
  <c r="B5" i="6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X2" i="2"/>
  <c r="S942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S4" i="1"/>
  <c r="S748" i="1" l="1"/>
  <c r="S901" i="1"/>
  <c r="S870" i="1"/>
  <c r="S929" i="1"/>
  <c r="S746" i="1"/>
  <c r="S738" i="1"/>
  <c r="S730" i="1"/>
  <c r="S890" i="1"/>
  <c r="S826" i="1"/>
  <c r="S774" i="1"/>
  <c r="S899" i="1"/>
  <c r="S912" i="1"/>
  <c r="S867" i="1"/>
  <c r="S750" i="1"/>
  <c r="S835" i="1"/>
  <c r="S902" i="1"/>
  <c r="S729" i="1"/>
  <c r="S745" i="1"/>
  <c r="S737" i="1"/>
  <c r="S893" i="1"/>
  <c r="S920" i="1"/>
  <c r="S843" i="1"/>
  <c r="S909" i="1"/>
  <c r="S894" i="1"/>
  <c r="S945" i="1"/>
  <c r="S906" i="1"/>
  <c r="S834" i="1"/>
  <c r="S775" i="1"/>
  <c r="S875" i="1"/>
  <c r="S910" i="1"/>
  <c r="S752" i="1"/>
  <c r="S744" i="1"/>
  <c r="S736" i="1"/>
  <c r="S813" i="1"/>
  <c r="S928" i="1"/>
  <c r="S851" i="1"/>
  <c r="S917" i="1"/>
  <c r="S863" i="1"/>
  <c r="S754" i="1"/>
  <c r="S914" i="1"/>
  <c r="S850" i="1"/>
  <c r="S915" i="1"/>
  <c r="S883" i="1"/>
  <c r="S918" i="1"/>
  <c r="S751" i="1"/>
  <c r="S743" i="1"/>
  <c r="S735" i="1"/>
  <c r="S763" i="1"/>
  <c r="S772" i="1"/>
  <c r="S764" i="1"/>
  <c r="S829" i="1"/>
  <c r="S795" i="1"/>
  <c r="S757" i="1"/>
  <c r="S925" i="1"/>
  <c r="S760" i="1"/>
  <c r="S762" i="1"/>
  <c r="S930" i="1"/>
  <c r="S866" i="1"/>
  <c r="S923" i="1"/>
  <c r="S931" i="1"/>
  <c r="S926" i="1"/>
  <c r="S742" i="1"/>
  <c r="S734" i="1"/>
  <c r="S771" i="1"/>
  <c r="S778" i="1"/>
  <c r="S837" i="1"/>
  <c r="S803" i="1"/>
  <c r="S765" i="1"/>
  <c r="S933" i="1"/>
  <c r="S768" i="1"/>
  <c r="S770" i="1"/>
  <c r="S794" i="1"/>
  <c r="S882" i="1"/>
  <c r="S938" i="1"/>
  <c r="S756" i="1"/>
  <c r="S784" i="1"/>
  <c r="S793" i="1"/>
  <c r="S805" i="1"/>
  <c r="S816" i="1"/>
  <c r="S828" i="1"/>
  <c r="S840" i="1"/>
  <c r="S873" i="1"/>
  <c r="S900" i="1"/>
  <c r="S913" i="1"/>
  <c r="S781" i="1"/>
  <c r="S790" i="1"/>
  <c r="S800" i="1"/>
  <c r="S812" i="1"/>
  <c r="S823" i="1"/>
  <c r="S836" i="1"/>
  <c r="S848" i="1"/>
  <c r="S880" i="1"/>
  <c r="S908" i="1"/>
  <c r="S924" i="1"/>
  <c r="S940" i="1"/>
  <c r="S777" i="1"/>
  <c r="S789" i="1"/>
  <c r="S804" i="1"/>
  <c r="S820" i="1"/>
  <c r="S833" i="1"/>
  <c r="S852" i="1"/>
  <c r="S865" i="1"/>
  <c r="S879" i="1"/>
  <c r="S897" i="1"/>
  <c r="S937" i="1"/>
  <c r="S780" i="1"/>
  <c r="S807" i="1"/>
  <c r="S839" i="1"/>
  <c r="S869" i="1"/>
  <c r="S779" i="1"/>
  <c r="S791" i="1"/>
  <c r="S806" i="1"/>
  <c r="S821" i="1"/>
  <c r="S838" i="1"/>
  <c r="S854" i="1"/>
  <c r="S868" i="1"/>
  <c r="S881" i="1"/>
  <c r="S919" i="1"/>
  <c r="S792" i="1"/>
  <c r="S822" i="1"/>
  <c r="S855" i="1"/>
  <c r="S884" i="1"/>
  <c r="S782" i="1"/>
  <c r="S796" i="1"/>
  <c r="S808" i="1"/>
  <c r="S824" i="1"/>
  <c r="S841" i="1"/>
  <c r="S856" i="1"/>
  <c r="S871" i="1"/>
  <c r="S887" i="1"/>
  <c r="S904" i="1"/>
  <c r="S948" i="1"/>
  <c r="S785" i="1"/>
  <c r="S798" i="1"/>
  <c r="S814" i="1"/>
  <c r="S860" i="1"/>
  <c r="S876" i="1"/>
  <c r="S889" i="1"/>
  <c r="S932" i="1"/>
  <c r="S788" i="1"/>
  <c r="S831" i="1"/>
  <c r="S872" i="1"/>
  <c r="S911" i="1"/>
  <c r="S797" i="1"/>
  <c r="S916" i="1"/>
  <c r="S809" i="1"/>
  <c r="S892" i="1"/>
  <c r="S832" i="1"/>
  <c r="S799" i="1"/>
  <c r="S844" i="1"/>
  <c r="S878" i="1"/>
  <c r="S921" i="1"/>
  <c r="S801" i="1"/>
  <c r="S888" i="1"/>
  <c r="S847" i="1"/>
  <c r="S927" i="1"/>
  <c r="S849" i="1"/>
  <c r="S934" i="1"/>
  <c r="S815" i="1"/>
  <c r="S857" i="1"/>
  <c r="S895" i="1"/>
  <c r="S935" i="1"/>
  <c r="S783" i="1"/>
  <c r="S817" i="1"/>
  <c r="S862" i="1"/>
  <c r="S903" i="1"/>
  <c r="S943" i="1"/>
  <c r="S787" i="1"/>
  <c r="S825" i="1"/>
  <c r="S864" i="1"/>
  <c r="S905" i="1"/>
  <c r="S950" i="1"/>
  <c r="S877" i="1"/>
  <c r="S749" i="1"/>
  <c r="S741" i="1"/>
  <c r="S733" i="1"/>
  <c r="S753" i="1"/>
  <c r="S786" i="1"/>
  <c r="S845" i="1"/>
  <c r="S811" i="1"/>
  <c r="S773" i="1"/>
  <c r="S941" i="1"/>
  <c r="S776" i="1"/>
  <c r="S842" i="1"/>
  <c r="S802" i="1"/>
  <c r="S898" i="1"/>
  <c r="S946" i="1"/>
  <c r="S947" i="1"/>
  <c r="S767" i="1"/>
  <c r="S740" i="1"/>
  <c r="S732" i="1"/>
  <c r="S755" i="1"/>
  <c r="S761" i="1"/>
  <c r="S758" i="1"/>
  <c r="S861" i="1"/>
  <c r="S819" i="1"/>
  <c r="S853" i="1"/>
  <c r="S949" i="1"/>
  <c r="S936" i="1"/>
  <c r="S858" i="1"/>
  <c r="S810" i="1"/>
  <c r="S922" i="1"/>
  <c r="S891" i="1"/>
  <c r="S830" i="1"/>
  <c r="S907" i="1"/>
  <c r="S747" i="1"/>
  <c r="S739" i="1"/>
  <c r="S731" i="1"/>
  <c r="S769" i="1"/>
  <c r="S766" i="1"/>
  <c r="S896" i="1"/>
  <c r="S827" i="1"/>
  <c r="S885" i="1"/>
  <c r="S886" i="1"/>
  <c r="S944" i="1"/>
  <c r="S874" i="1"/>
  <c r="S818" i="1"/>
  <c r="S759" i="1"/>
  <c r="S859" i="1"/>
  <c r="S846" i="1"/>
  <c r="S939" i="1"/>
  <c r="O1" i="1"/>
  <c r="O2" i="1"/>
  <c r="N388" i="1"/>
  <c r="S388" i="1" s="1"/>
  <c r="N389" i="1"/>
  <c r="S389" i="1" s="1"/>
  <c r="N390" i="1"/>
  <c r="S390" i="1" s="1"/>
  <c r="N391" i="1"/>
  <c r="S391" i="1" s="1"/>
  <c r="N392" i="1"/>
  <c r="S392" i="1" s="1"/>
  <c r="N393" i="1"/>
  <c r="S393" i="1" s="1"/>
  <c r="N394" i="1"/>
  <c r="S394" i="1" s="1"/>
  <c r="N395" i="1"/>
  <c r="S395" i="1" s="1"/>
  <c r="N396" i="1"/>
  <c r="S396" i="1" s="1"/>
  <c r="N397" i="1"/>
  <c r="S397" i="1" s="1"/>
  <c r="N398" i="1"/>
  <c r="S398" i="1" s="1"/>
  <c r="N399" i="1"/>
  <c r="S399" i="1" s="1"/>
  <c r="N400" i="1"/>
  <c r="S400" i="1" s="1"/>
  <c r="N401" i="1"/>
  <c r="S401" i="1" s="1"/>
  <c r="N402" i="1"/>
  <c r="S402" i="1" s="1"/>
  <c r="N403" i="1"/>
  <c r="S403" i="1" s="1"/>
  <c r="N404" i="1"/>
  <c r="S404" i="1" s="1"/>
  <c r="N405" i="1"/>
  <c r="S405" i="1" s="1"/>
  <c r="N406" i="1"/>
  <c r="S406" i="1" s="1"/>
  <c r="N407" i="1"/>
  <c r="S407" i="1" s="1"/>
  <c r="N408" i="1"/>
  <c r="S408" i="1" s="1"/>
  <c r="N409" i="1"/>
  <c r="S409" i="1" s="1"/>
  <c r="N410" i="1"/>
  <c r="S410" i="1" s="1"/>
  <c r="N411" i="1"/>
  <c r="S411" i="1" s="1"/>
  <c r="N412" i="1"/>
  <c r="S412" i="1" s="1"/>
  <c r="N413" i="1"/>
  <c r="S413" i="1" s="1"/>
  <c r="N414" i="1"/>
  <c r="S414" i="1" s="1"/>
  <c r="N415" i="1"/>
  <c r="S415" i="1" s="1"/>
  <c r="N416" i="1"/>
  <c r="S416" i="1" s="1"/>
  <c r="N417" i="1"/>
  <c r="S417" i="1" s="1"/>
  <c r="N418" i="1"/>
  <c r="S418" i="1" s="1"/>
  <c r="N419" i="1"/>
  <c r="S419" i="1" s="1"/>
  <c r="N420" i="1"/>
  <c r="S420" i="1" s="1"/>
  <c r="N421" i="1"/>
  <c r="S421" i="1" s="1"/>
  <c r="N422" i="1"/>
  <c r="S422" i="1" s="1"/>
  <c r="N423" i="1"/>
  <c r="S423" i="1" s="1"/>
  <c r="N424" i="1"/>
  <c r="S424" i="1" s="1"/>
  <c r="N425" i="1"/>
  <c r="S425" i="1" s="1"/>
  <c r="N426" i="1"/>
  <c r="S426" i="1" s="1"/>
  <c r="N427" i="1"/>
  <c r="S427" i="1" s="1"/>
  <c r="N428" i="1"/>
  <c r="S428" i="1" s="1"/>
  <c r="N429" i="1"/>
  <c r="S429" i="1" s="1"/>
  <c r="N430" i="1"/>
  <c r="S430" i="1" s="1"/>
  <c r="N431" i="1"/>
  <c r="S431" i="1" s="1"/>
  <c r="N432" i="1"/>
  <c r="S432" i="1" s="1"/>
  <c r="N433" i="1"/>
  <c r="S433" i="1" s="1"/>
  <c r="N434" i="1"/>
  <c r="S434" i="1" s="1"/>
  <c r="N435" i="1"/>
  <c r="S435" i="1" s="1"/>
  <c r="N436" i="1"/>
  <c r="S436" i="1" s="1"/>
  <c r="N437" i="1"/>
  <c r="S437" i="1" s="1"/>
  <c r="N438" i="1"/>
  <c r="S438" i="1" s="1"/>
  <c r="N439" i="1"/>
  <c r="S439" i="1" s="1"/>
  <c r="N440" i="1"/>
  <c r="S440" i="1" s="1"/>
  <c r="N441" i="1"/>
  <c r="S441" i="1" s="1"/>
  <c r="N442" i="1"/>
  <c r="S442" i="1" s="1"/>
  <c r="N443" i="1"/>
  <c r="S443" i="1" s="1"/>
  <c r="N444" i="1"/>
  <c r="S444" i="1" s="1"/>
  <c r="N445" i="1"/>
  <c r="S445" i="1" s="1"/>
  <c r="N446" i="1"/>
  <c r="S446" i="1" s="1"/>
  <c r="N447" i="1"/>
  <c r="S447" i="1" s="1"/>
  <c r="N448" i="1"/>
  <c r="S448" i="1" s="1"/>
  <c r="N449" i="1"/>
  <c r="S449" i="1" s="1"/>
  <c r="N450" i="1"/>
  <c r="S450" i="1" s="1"/>
  <c r="N451" i="1"/>
  <c r="S451" i="1" s="1"/>
  <c r="N452" i="1"/>
  <c r="S452" i="1" s="1"/>
  <c r="N453" i="1"/>
  <c r="S453" i="1" s="1"/>
  <c r="N454" i="1"/>
  <c r="S454" i="1" s="1"/>
  <c r="N455" i="1"/>
  <c r="S455" i="1" s="1"/>
  <c r="N456" i="1"/>
  <c r="S456" i="1" s="1"/>
  <c r="N457" i="1"/>
  <c r="S457" i="1" s="1"/>
  <c r="N458" i="1"/>
  <c r="S458" i="1" s="1"/>
  <c r="N459" i="1"/>
  <c r="S459" i="1" s="1"/>
  <c r="N460" i="1"/>
  <c r="S460" i="1" s="1"/>
  <c r="N461" i="1"/>
  <c r="S461" i="1" s="1"/>
  <c r="N462" i="1"/>
  <c r="S462" i="1" s="1"/>
  <c r="N463" i="1"/>
  <c r="S463" i="1" s="1"/>
  <c r="N464" i="1"/>
  <c r="S464" i="1" s="1"/>
  <c r="N465" i="1"/>
  <c r="S465" i="1" s="1"/>
  <c r="N466" i="1"/>
  <c r="S466" i="1" s="1"/>
  <c r="N467" i="1"/>
  <c r="S467" i="1" s="1"/>
  <c r="N468" i="1"/>
  <c r="S468" i="1" s="1"/>
  <c r="N469" i="1"/>
  <c r="S469" i="1" s="1"/>
  <c r="N470" i="1"/>
  <c r="S470" i="1" s="1"/>
  <c r="N471" i="1"/>
  <c r="S471" i="1" s="1"/>
  <c r="N472" i="1"/>
  <c r="S472" i="1" s="1"/>
  <c r="N473" i="1"/>
  <c r="S473" i="1" s="1"/>
  <c r="N474" i="1"/>
  <c r="S474" i="1" s="1"/>
  <c r="N475" i="1"/>
  <c r="S475" i="1" s="1"/>
  <c r="N476" i="1"/>
  <c r="S476" i="1" s="1"/>
  <c r="N477" i="1"/>
  <c r="S477" i="1" s="1"/>
  <c r="N478" i="1"/>
  <c r="S478" i="1" s="1"/>
  <c r="N479" i="1"/>
  <c r="S479" i="1" s="1"/>
  <c r="N480" i="1"/>
  <c r="S480" i="1" s="1"/>
  <c r="N481" i="1"/>
  <c r="S481" i="1" s="1"/>
  <c r="N482" i="1"/>
  <c r="S482" i="1" s="1"/>
  <c r="N483" i="1"/>
  <c r="S483" i="1" s="1"/>
  <c r="N484" i="1"/>
  <c r="S484" i="1" s="1"/>
  <c r="N485" i="1"/>
  <c r="S485" i="1" s="1"/>
  <c r="N486" i="1"/>
  <c r="S486" i="1" s="1"/>
  <c r="N487" i="1"/>
  <c r="S487" i="1" s="1"/>
  <c r="N488" i="1"/>
  <c r="S488" i="1" s="1"/>
  <c r="N489" i="1"/>
  <c r="S489" i="1" s="1"/>
  <c r="N490" i="1"/>
  <c r="S490" i="1" s="1"/>
  <c r="N491" i="1"/>
  <c r="S491" i="1" s="1"/>
  <c r="N492" i="1"/>
  <c r="S492" i="1" s="1"/>
  <c r="N493" i="1"/>
  <c r="S493" i="1" s="1"/>
  <c r="N494" i="1"/>
  <c r="S494" i="1" s="1"/>
  <c r="N495" i="1"/>
  <c r="S495" i="1" s="1"/>
  <c r="N496" i="1"/>
  <c r="S496" i="1" s="1"/>
  <c r="N497" i="1"/>
  <c r="S497" i="1" s="1"/>
  <c r="N498" i="1"/>
  <c r="S498" i="1" s="1"/>
  <c r="N499" i="1"/>
  <c r="S499" i="1" s="1"/>
  <c r="N500" i="1"/>
  <c r="S500" i="1" s="1"/>
  <c r="N501" i="1"/>
  <c r="S501" i="1" s="1"/>
  <c r="N502" i="1"/>
  <c r="S502" i="1" s="1"/>
  <c r="N503" i="1"/>
  <c r="S503" i="1" s="1"/>
  <c r="N504" i="1"/>
  <c r="S504" i="1" s="1"/>
  <c r="N505" i="1"/>
  <c r="S505" i="1" s="1"/>
  <c r="N506" i="1"/>
  <c r="S506" i="1" s="1"/>
  <c r="N507" i="1"/>
  <c r="S507" i="1" s="1"/>
  <c r="N508" i="1"/>
  <c r="S508" i="1" s="1"/>
  <c r="N509" i="1"/>
  <c r="S509" i="1" s="1"/>
  <c r="N510" i="1"/>
  <c r="S510" i="1" s="1"/>
  <c r="N511" i="1"/>
  <c r="S511" i="1" s="1"/>
  <c r="N512" i="1"/>
  <c r="S512" i="1" s="1"/>
  <c r="N513" i="1"/>
  <c r="S513" i="1" s="1"/>
  <c r="N514" i="1"/>
  <c r="S514" i="1" s="1"/>
  <c r="N515" i="1"/>
  <c r="S515" i="1" s="1"/>
  <c r="N516" i="1"/>
  <c r="S516" i="1" s="1"/>
  <c r="N517" i="1"/>
  <c r="S517" i="1" s="1"/>
  <c r="N518" i="1"/>
  <c r="S518" i="1" s="1"/>
  <c r="N519" i="1"/>
  <c r="S519" i="1" s="1"/>
  <c r="N520" i="1"/>
  <c r="S520" i="1" s="1"/>
  <c r="N521" i="1"/>
  <c r="S521" i="1" s="1"/>
  <c r="N522" i="1"/>
  <c r="S522" i="1" s="1"/>
  <c r="N523" i="1"/>
  <c r="S523" i="1" s="1"/>
  <c r="N524" i="1"/>
  <c r="S524" i="1" s="1"/>
  <c r="N525" i="1"/>
  <c r="S525" i="1" s="1"/>
  <c r="N526" i="1"/>
  <c r="S526" i="1" s="1"/>
  <c r="N527" i="1"/>
  <c r="S527" i="1" s="1"/>
  <c r="N528" i="1"/>
  <c r="S528" i="1" s="1"/>
  <c r="N529" i="1"/>
  <c r="S529" i="1" s="1"/>
  <c r="N530" i="1"/>
  <c r="S530" i="1" s="1"/>
  <c r="N531" i="1"/>
  <c r="S531" i="1" s="1"/>
  <c r="N532" i="1"/>
  <c r="S532" i="1" s="1"/>
  <c r="N533" i="1"/>
  <c r="S533" i="1" s="1"/>
  <c r="N534" i="1"/>
  <c r="S534" i="1" s="1"/>
  <c r="N535" i="1"/>
  <c r="S535" i="1" s="1"/>
  <c r="N536" i="1"/>
  <c r="S536" i="1" s="1"/>
  <c r="N537" i="1"/>
  <c r="S537" i="1" s="1"/>
  <c r="N538" i="1"/>
  <c r="S538" i="1" s="1"/>
  <c r="N539" i="1"/>
  <c r="S539" i="1" s="1"/>
  <c r="N540" i="1"/>
  <c r="S540" i="1" s="1"/>
  <c r="N541" i="1"/>
  <c r="S541" i="1" s="1"/>
  <c r="N542" i="1"/>
  <c r="S542" i="1" s="1"/>
  <c r="N543" i="1"/>
  <c r="S543" i="1" s="1"/>
  <c r="N544" i="1"/>
  <c r="S544" i="1" s="1"/>
  <c r="N545" i="1"/>
  <c r="S545" i="1" s="1"/>
  <c r="N546" i="1"/>
  <c r="S546" i="1" s="1"/>
  <c r="N547" i="1"/>
  <c r="S547" i="1" s="1"/>
  <c r="N548" i="1"/>
  <c r="S548" i="1" s="1"/>
  <c r="N549" i="1"/>
  <c r="S549" i="1" s="1"/>
  <c r="N550" i="1"/>
  <c r="S550" i="1" s="1"/>
  <c r="N551" i="1"/>
  <c r="S551" i="1" s="1"/>
  <c r="N552" i="1"/>
  <c r="S552" i="1" s="1"/>
  <c r="N553" i="1"/>
  <c r="S553" i="1" s="1"/>
  <c r="N554" i="1"/>
  <c r="S554" i="1" s="1"/>
  <c r="N555" i="1"/>
  <c r="S555" i="1" s="1"/>
  <c r="N556" i="1"/>
  <c r="S556" i="1" s="1"/>
  <c r="N557" i="1"/>
  <c r="S557" i="1" s="1"/>
  <c r="N558" i="1"/>
  <c r="S558" i="1" s="1"/>
  <c r="N559" i="1"/>
  <c r="S559" i="1" s="1"/>
  <c r="N560" i="1"/>
  <c r="S560" i="1" s="1"/>
  <c r="N561" i="1"/>
  <c r="S561" i="1" s="1"/>
  <c r="N562" i="1"/>
  <c r="S562" i="1" s="1"/>
  <c r="N563" i="1"/>
  <c r="S563" i="1" s="1"/>
  <c r="N564" i="1"/>
  <c r="S564" i="1" s="1"/>
  <c r="N565" i="1"/>
  <c r="S565" i="1" s="1"/>
  <c r="N566" i="1"/>
  <c r="S566" i="1" s="1"/>
  <c r="N567" i="1"/>
  <c r="S567" i="1" s="1"/>
  <c r="N568" i="1"/>
  <c r="S568" i="1" s="1"/>
  <c r="N569" i="1"/>
  <c r="S569" i="1" s="1"/>
  <c r="N570" i="1"/>
  <c r="S570" i="1" s="1"/>
  <c r="N571" i="1"/>
  <c r="S571" i="1" s="1"/>
  <c r="N572" i="1"/>
  <c r="S572" i="1" s="1"/>
  <c r="N573" i="1"/>
  <c r="S573" i="1" s="1"/>
  <c r="N574" i="1"/>
  <c r="S574" i="1" s="1"/>
  <c r="N575" i="1"/>
  <c r="S575" i="1" s="1"/>
  <c r="N576" i="1"/>
  <c r="S576" i="1" s="1"/>
  <c r="N577" i="1"/>
  <c r="S577" i="1" s="1"/>
  <c r="N578" i="1"/>
  <c r="S578" i="1" s="1"/>
  <c r="N579" i="1"/>
  <c r="S579" i="1" s="1"/>
  <c r="N580" i="1"/>
  <c r="S580" i="1" s="1"/>
  <c r="N581" i="1"/>
  <c r="S581" i="1" s="1"/>
  <c r="N582" i="1"/>
  <c r="S582" i="1" s="1"/>
  <c r="N583" i="1"/>
  <c r="S583" i="1" s="1"/>
  <c r="N584" i="1"/>
  <c r="S584" i="1" s="1"/>
  <c r="N585" i="1"/>
  <c r="S585" i="1" s="1"/>
  <c r="N586" i="1"/>
  <c r="S586" i="1" s="1"/>
  <c r="N587" i="1"/>
  <c r="S587" i="1" s="1"/>
  <c r="N588" i="1"/>
  <c r="S588" i="1" s="1"/>
  <c r="N589" i="1"/>
  <c r="S589" i="1" s="1"/>
  <c r="N590" i="1"/>
  <c r="S590" i="1" s="1"/>
  <c r="N591" i="1"/>
  <c r="S591" i="1" s="1"/>
  <c r="N592" i="1"/>
  <c r="S592" i="1" s="1"/>
  <c r="N593" i="1"/>
  <c r="S593" i="1" s="1"/>
  <c r="N594" i="1"/>
  <c r="S594" i="1" s="1"/>
  <c r="N595" i="1"/>
  <c r="S595" i="1" s="1"/>
  <c r="N596" i="1"/>
  <c r="S596" i="1" s="1"/>
  <c r="N597" i="1"/>
  <c r="S597" i="1" s="1"/>
  <c r="N598" i="1"/>
  <c r="S598" i="1" s="1"/>
  <c r="N599" i="1"/>
  <c r="S599" i="1" s="1"/>
  <c r="N600" i="1"/>
  <c r="S600" i="1" s="1"/>
  <c r="N601" i="1"/>
  <c r="S601" i="1" s="1"/>
  <c r="N602" i="1"/>
  <c r="S602" i="1" s="1"/>
  <c r="N603" i="1"/>
  <c r="S603" i="1" s="1"/>
  <c r="N604" i="1"/>
  <c r="S604" i="1" s="1"/>
  <c r="N605" i="1"/>
  <c r="S605" i="1" s="1"/>
  <c r="N606" i="1"/>
  <c r="S606" i="1" s="1"/>
  <c r="N607" i="1"/>
  <c r="S607" i="1" s="1"/>
  <c r="N608" i="1"/>
  <c r="S608" i="1" s="1"/>
  <c r="N609" i="1"/>
  <c r="S609" i="1" s="1"/>
  <c r="N610" i="1"/>
  <c r="S610" i="1" s="1"/>
  <c r="N611" i="1"/>
  <c r="S611" i="1" s="1"/>
  <c r="N612" i="1"/>
  <c r="S612" i="1" s="1"/>
  <c r="N613" i="1"/>
  <c r="S613" i="1" s="1"/>
  <c r="N614" i="1"/>
  <c r="S614" i="1" s="1"/>
  <c r="N615" i="1"/>
  <c r="S615" i="1" s="1"/>
  <c r="N616" i="1"/>
  <c r="S616" i="1" s="1"/>
  <c r="N617" i="1"/>
  <c r="S617" i="1" s="1"/>
  <c r="N618" i="1"/>
  <c r="S618" i="1" s="1"/>
  <c r="N619" i="1"/>
  <c r="S619" i="1" s="1"/>
  <c r="N620" i="1"/>
  <c r="S620" i="1" s="1"/>
  <c r="N621" i="1"/>
  <c r="S621" i="1" s="1"/>
  <c r="N622" i="1"/>
  <c r="S622" i="1" s="1"/>
  <c r="N623" i="1"/>
  <c r="S623" i="1" s="1"/>
  <c r="N624" i="1"/>
  <c r="S624" i="1" s="1"/>
  <c r="N625" i="1"/>
  <c r="S625" i="1" s="1"/>
  <c r="N626" i="1"/>
  <c r="S626" i="1" s="1"/>
  <c r="N627" i="1"/>
  <c r="S627" i="1" s="1"/>
  <c r="N628" i="1"/>
  <c r="S628" i="1" s="1"/>
  <c r="N629" i="1"/>
  <c r="S629" i="1" s="1"/>
  <c r="N630" i="1"/>
  <c r="S630" i="1" s="1"/>
  <c r="N631" i="1"/>
  <c r="S631" i="1" s="1"/>
  <c r="N632" i="1"/>
  <c r="S632" i="1" s="1"/>
  <c r="N633" i="1"/>
  <c r="S633" i="1" s="1"/>
  <c r="N634" i="1"/>
  <c r="S634" i="1" s="1"/>
  <c r="N635" i="1"/>
  <c r="S635" i="1" s="1"/>
  <c r="N636" i="1"/>
  <c r="S636" i="1" s="1"/>
  <c r="N637" i="1"/>
  <c r="S637" i="1" s="1"/>
  <c r="N638" i="1"/>
  <c r="S638" i="1" s="1"/>
  <c r="N639" i="1"/>
  <c r="S639" i="1" s="1"/>
  <c r="N640" i="1"/>
  <c r="S640" i="1" s="1"/>
  <c r="N641" i="1"/>
  <c r="S641" i="1" s="1"/>
  <c r="N642" i="1"/>
  <c r="S642" i="1" s="1"/>
  <c r="N643" i="1"/>
  <c r="S643" i="1" s="1"/>
  <c r="N644" i="1"/>
  <c r="S644" i="1" s="1"/>
  <c r="N645" i="1"/>
  <c r="S645" i="1" s="1"/>
  <c r="N646" i="1"/>
  <c r="S646" i="1" s="1"/>
  <c r="N647" i="1"/>
  <c r="S647" i="1" s="1"/>
  <c r="N648" i="1"/>
  <c r="S648" i="1" s="1"/>
  <c r="N649" i="1"/>
  <c r="S649" i="1" s="1"/>
  <c r="N650" i="1"/>
  <c r="S650" i="1" s="1"/>
  <c r="N651" i="1"/>
  <c r="S651" i="1" s="1"/>
  <c r="N652" i="1"/>
  <c r="S652" i="1" s="1"/>
  <c r="N653" i="1"/>
  <c r="S653" i="1" s="1"/>
  <c r="N654" i="1"/>
  <c r="S654" i="1" s="1"/>
  <c r="N655" i="1"/>
  <c r="S655" i="1" s="1"/>
  <c r="N656" i="1"/>
  <c r="S656" i="1" s="1"/>
  <c r="N657" i="1"/>
  <c r="S657" i="1" s="1"/>
  <c r="N658" i="1"/>
  <c r="S658" i="1" s="1"/>
  <c r="N659" i="1"/>
  <c r="S659" i="1" s="1"/>
  <c r="N660" i="1"/>
  <c r="S660" i="1" s="1"/>
  <c r="N661" i="1"/>
  <c r="S661" i="1" s="1"/>
  <c r="N662" i="1"/>
  <c r="S662" i="1" s="1"/>
  <c r="N663" i="1"/>
  <c r="S663" i="1" s="1"/>
  <c r="N664" i="1"/>
  <c r="S664" i="1" s="1"/>
  <c r="N665" i="1"/>
  <c r="S665" i="1" s="1"/>
  <c r="N666" i="1"/>
  <c r="S666" i="1" s="1"/>
  <c r="N667" i="1"/>
  <c r="S667" i="1" s="1"/>
  <c r="N668" i="1"/>
  <c r="S668" i="1" s="1"/>
  <c r="N669" i="1"/>
  <c r="S669" i="1" s="1"/>
  <c r="N670" i="1"/>
  <c r="S670" i="1" s="1"/>
  <c r="N671" i="1"/>
  <c r="S671" i="1" s="1"/>
  <c r="N672" i="1"/>
  <c r="S672" i="1" s="1"/>
  <c r="N673" i="1"/>
  <c r="S673" i="1" s="1"/>
  <c r="N674" i="1"/>
  <c r="S674" i="1" s="1"/>
  <c r="N675" i="1"/>
  <c r="S675" i="1" s="1"/>
  <c r="N676" i="1"/>
  <c r="S676" i="1" s="1"/>
  <c r="N677" i="1"/>
  <c r="S677" i="1" s="1"/>
  <c r="N678" i="1"/>
  <c r="S678" i="1" s="1"/>
  <c r="N679" i="1"/>
  <c r="S679" i="1" s="1"/>
  <c r="N680" i="1"/>
  <c r="S680" i="1" s="1"/>
  <c r="N681" i="1"/>
  <c r="S681" i="1" s="1"/>
  <c r="N682" i="1"/>
  <c r="S682" i="1" s="1"/>
  <c r="N683" i="1"/>
  <c r="S683" i="1" s="1"/>
  <c r="N684" i="1"/>
  <c r="S684" i="1" s="1"/>
  <c r="N685" i="1"/>
  <c r="S685" i="1" s="1"/>
  <c r="N686" i="1"/>
  <c r="S686" i="1" s="1"/>
  <c r="N687" i="1"/>
  <c r="S687" i="1" s="1"/>
  <c r="N688" i="1"/>
  <c r="S688" i="1" s="1"/>
  <c r="N689" i="1"/>
  <c r="S689" i="1" s="1"/>
  <c r="N690" i="1"/>
  <c r="S690" i="1" s="1"/>
  <c r="N691" i="1"/>
  <c r="S691" i="1" s="1"/>
  <c r="N692" i="1"/>
  <c r="S692" i="1" s="1"/>
  <c r="N693" i="1"/>
  <c r="S693" i="1" s="1"/>
  <c r="N694" i="1"/>
  <c r="S694" i="1" s="1"/>
  <c r="N695" i="1"/>
  <c r="S695" i="1" s="1"/>
  <c r="N696" i="1"/>
  <c r="S696" i="1" s="1"/>
  <c r="N697" i="1"/>
  <c r="S697" i="1" s="1"/>
  <c r="N698" i="1"/>
  <c r="S698" i="1" s="1"/>
  <c r="N699" i="1"/>
  <c r="S699" i="1" s="1"/>
  <c r="N700" i="1"/>
  <c r="S700" i="1" s="1"/>
  <c r="N701" i="1"/>
  <c r="S701" i="1" s="1"/>
  <c r="N702" i="1"/>
  <c r="S702" i="1" s="1"/>
  <c r="N703" i="1"/>
  <c r="S703" i="1" s="1"/>
  <c r="N704" i="1"/>
  <c r="S704" i="1" s="1"/>
  <c r="N705" i="1"/>
  <c r="S705" i="1" s="1"/>
  <c r="N706" i="1"/>
  <c r="S706" i="1" s="1"/>
  <c r="N707" i="1"/>
  <c r="S707" i="1" s="1"/>
  <c r="N708" i="1"/>
  <c r="S708" i="1" s="1"/>
  <c r="N709" i="1"/>
  <c r="S709" i="1" s="1"/>
  <c r="N710" i="1"/>
  <c r="S710" i="1" s="1"/>
  <c r="N711" i="1"/>
  <c r="S711" i="1" s="1"/>
  <c r="N712" i="1"/>
  <c r="S712" i="1" s="1"/>
  <c r="N713" i="1"/>
  <c r="S713" i="1" s="1"/>
  <c r="N714" i="1"/>
  <c r="S714" i="1" s="1"/>
  <c r="N715" i="1"/>
  <c r="S715" i="1" s="1"/>
  <c r="N716" i="1"/>
  <c r="S716" i="1" s="1"/>
  <c r="N717" i="1"/>
  <c r="S717" i="1" s="1"/>
  <c r="N718" i="1"/>
  <c r="S718" i="1" s="1"/>
  <c r="N719" i="1"/>
  <c r="S719" i="1" s="1"/>
  <c r="N720" i="1"/>
  <c r="S720" i="1" s="1"/>
  <c r="N721" i="1"/>
  <c r="S721" i="1" s="1"/>
  <c r="N722" i="1"/>
  <c r="S722" i="1" s="1"/>
  <c r="N723" i="1"/>
  <c r="S723" i="1" s="1"/>
  <c r="N724" i="1"/>
  <c r="S724" i="1" s="1"/>
  <c r="N725" i="1"/>
  <c r="S725" i="1" s="1"/>
  <c r="N726" i="1"/>
  <c r="S726" i="1" s="1"/>
  <c r="N727" i="1"/>
  <c r="S727" i="1" s="1"/>
  <c r="N728" i="1"/>
  <c r="S728" i="1" s="1"/>
  <c r="A16" i="6"/>
  <c r="A17" i="6"/>
  <c r="A18" i="6"/>
  <c r="A19" i="6"/>
  <c r="A20" i="6"/>
  <c r="A21" i="6"/>
  <c r="A22" i="6"/>
  <c r="A23" i="6"/>
  <c r="A24" i="6"/>
  <c r="A25" i="6"/>
  <c r="A26" i="6"/>
  <c r="A27" i="6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2" i="2"/>
  <c r="N9" i="1"/>
  <c r="S9" i="1" s="1"/>
  <c r="N10" i="1"/>
  <c r="S10" i="1" s="1"/>
  <c r="N11" i="1"/>
  <c r="S11" i="1" s="1"/>
  <c r="N12" i="1"/>
  <c r="S12" i="1" s="1"/>
  <c r="N13" i="1"/>
  <c r="S13" i="1" s="1"/>
  <c r="N14" i="1"/>
  <c r="S14" i="1" s="1"/>
  <c r="N15" i="1"/>
  <c r="S15" i="1" s="1"/>
  <c r="N16" i="1"/>
  <c r="S16" i="1" s="1"/>
  <c r="N17" i="1"/>
  <c r="S17" i="1" s="1"/>
  <c r="N18" i="1"/>
  <c r="S18" i="1" s="1"/>
  <c r="N19" i="1"/>
  <c r="S19" i="1" s="1"/>
  <c r="N20" i="1"/>
  <c r="S20" i="1" s="1"/>
  <c r="N21" i="1"/>
  <c r="S21" i="1" s="1"/>
  <c r="N22" i="1"/>
  <c r="S22" i="1" s="1"/>
  <c r="N23" i="1"/>
  <c r="S23" i="1" s="1"/>
  <c r="N24" i="1"/>
  <c r="S24" i="1" s="1"/>
  <c r="N25" i="1"/>
  <c r="S25" i="1" s="1"/>
  <c r="N26" i="1"/>
  <c r="S26" i="1" s="1"/>
  <c r="N27" i="1"/>
  <c r="S27" i="1" s="1"/>
  <c r="N28" i="1"/>
  <c r="S28" i="1" s="1"/>
  <c r="N29" i="1"/>
  <c r="S29" i="1" s="1"/>
  <c r="N30" i="1"/>
  <c r="S30" i="1" s="1"/>
  <c r="N31" i="1"/>
  <c r="S31" i="1" s="1"/>
  <c r="N32" i="1"/>
  <c r="S32" i="1" s="1"/>
  <c r="N33" i="1"/>
  <c r="S33" i="1" s="1"/>
  <c r="N34" i="1"/>
  <c r="S34" i="1" s="1"/>
  <c r="N35" i="1"/>
  <c r="S35" i="1" s="1"/>
  <c r="N36" i="1"/>
  <c r="S36" i="1" s="1"/>
  <c r="N37" i="1"/>
  <c r="S37" i="1" s="1"/>
  <c r="N38" i="1"/>
  <c r="S38" i="1" s="1"/>
  <c r="N39" i="1"/>
  <c r="S39" i="1" s="1"/>
  <c r="N40" i="1"/>
  <c r="S40" i="1" s="1"/>
  <c r="N41" i="1"/>
  <c r="S41" i="1" s="1"/>
  <c r="N42" i="1"/>
  <c r="S42" i="1" s="1"/>
  <c r="N43" i="1"/>
  <c r="S43" i="1" s="1"/>
  <c r="N44" i="1"/>
  <c r="S44" i="1" s="1"/>
  <c r="N45" i="1"/>
  <c r="S45" i="1" s="1"/>
  <c r="N46" i="1"/>
  <c r="S46" i="1" s="1"/>
  <c r="N47" i="1"/>
  <c r="S47" i="1" s="1"/>
  <c r="N48" i="1"/>
  <c r="S48" i="1" s="1"/>
  <c r="N49" i="1"/>
  <c r="S49" i="1" s="1"/>
  <c r="N50" i="1"/>
  <c r="S50" i="1" s="1"/>
  <c r="N51" i="1"/>
  <c r="S51" i="1" s="1"/>
  <c r="N52" i="1"/>
  <c r="S52" i="1" s="1"/>
  <c r="N53" i="1"/>
  <c r="S53" i="1" s="1"/>
  <c r="N54" i="1"/>
  <c r="S54" i="1" s="1"/>
  <c r="N55" i="1"/>
  <c r="S55" i="1" s="1"/>
  <c r="N56" i="1"/>
  <c r="S56" i="1" s="1"/>
  <c r="N57" i="1"/>
  <c r="S57" i="1" s="1"/>
  <c r="N58" i="1"/>
  <c r="S58" i="1" s="1"/>
  <c r="N59" i="1"/>
  <c r="S59" i="1" s="1"/>
  <c r="N60" i="1"/>
  <c r="S60" i="1" s="1"/>
  <c r="N61" i="1"/>
  <c r="S61" i="1" s="1"/>
  <c r="N62" i="1"/>
  <c r="S62" i="1" s="1"/>
  <c r="N63" i="1"/>
  <c r="S63" i="1" s="1"/>
  <c r="N64" i="1"/>
  <c r="S64" i="1" s="1"/>
  <c r="N65" i="1"/>
  <c r="S65" i="1" s="1"/>
  <c r="N66" i="1"/>
  <c r="S66" i="1" s="1"/>
  <c r="N67" i="1"/>
  <c r="S67" i="1" s="1"/>
  <c r="N68" i="1"/>
  <c r="S68" i="1" s="1"/>
  <c r="N69" i="1"/>
  <c r="S69" i="1" s="1"/>
  <c r="N70" i="1"/>
  <c r="S70" i="1" s="1"/>
  <c r="N71" i="1"/>
  <c r="S71" i="1" s="1"/>
  <c r="N72" i="1"/>
  <c r="S72" i="1" s="1"/>
  <c r="N73" i="1"/>
  <c r="S73" i="1" s="1"/>
  <c r="N74" i="1"/>
  <c r="S74" i="1" s="1"/>
  <c r="N75" i="1"/>
  <c r="S75" i="1" s="1"/>
  <c r="N76" i="1"/>
  <c r="S76" i="1" s="1"/>
  <c r="N77" i="1"/>
  <c r="S77" i="1" s="1"/>
  <c r="N78" i="1"/>
  <c r="S78" i="1" s="1"/>
  <c r="N79" i="1"/>
  <c r="S79" i="1" s="1"/>
  <c r="N80" i="1"/>
  <c r="S80" i="1" s="1"/>
  <c r="N81" i="1"/>
  <c r="S81" i="1" s="1"/>
  <c r="N82" i="1"/>
  <c r="S82" i="1" s="1"/>
  <c r="N83" i="1"/>
  <c r="S83" i="1" s="1"/>
  <c r="N84" i="1"/>
  <c r="S84" i="1" s="1"/>
  <c r="N85" i="1"/>
  <c r="S85" i="1" s="1"/>
  <c r="N86" i="1"/>
  <c r="S86" i="1" s="1"/>
  <c r="N87" i="1"/>
  <c r="S87" i="1" s="1"/>
  <c r="N88" i="1"/>
  <c r="S88" i="1" s="1"/>
  <c r="N89" i="1"/>
  <c r="S89" i="1" s="1"/>
  <c r="N90" i="1"/>
  <c r="S90" i="1" s="1"/>
  <c r="N91" i="1"/>
  <c r="S91" i="1" s="1"/>
  <c r="N92" i="1"/>
  <c r="S92" i="1" s="1"/>
  <c r="N93" i="1"/>
  <c r="S93" i="1" s="1"/>
  <c r="N94" i="1"/>
  <c r="S94" i="1" s="1"/>
  <c r="N95" i="1"/>
  <c r="S95" i="1" s="1"/>
  <c r="N96" i="1"/>
  <c r="S96" i="1" s="1"/>
  <c r="N97" i="1"/>
  <c r="S97" i="1" s="1"/>
  <c r="N98" i="1"/>
  <c r="S98" i="1" s="1"/>
  <c r="N99" i="1"/>
  <c r="S99" i="1" s="1"/>
  <c r="N100" i="1"/>
  <c r="S100" i="1" s="1"/>
  <c r="N101" i="1"/>
  <c r="S101" i="1" s="1"/>
  <c r="N102" i="1"/>
  <c r="S102" i="1" s="1"/>
  <c r="N103" i="1"/>
  <c r="S103" i="1" s="1"/>
  <c r="N104" i="1"/>
  <c r="S104" i="1" s="1"/>
  <c r="N105" i="1"/>
  <c r="S105" i="1" s="1"/>
  <c r="N106" i="1"/>
  <c r="S106" i="1" s="1"/>
  <c r="N107" i="1"/>
  <c r="S107" i="1" s="1"/>
  <c r="N108" i="1"/>
  <c r="S108" i="1" s="1"/>
  <c r="N109" i="1"/>
  <c r="S109" i="1" s="1"/>
  <c r="N110" i="1"/>
  <c r="S110" i="1" s="1"/>
  <c r="N111" i="1"/>
  <c r="S111" i="1" s="1"/>
  <c r="N112" i="1"/>
  <c r="S112" i="1" s="1"/>
  <c r="N113" i="1"/>
  <c r="S113" i="1" s="1"/>
  <c r="N114" i="1"/>
  <c r="S114" i="1" s="1"/>
  <c r="N115" i="1"/>
  <c r="S115" i="1" s="1"/>
  <c r="N116" i="1"/>
  <c r="S116" i="1" s="1"/>
  <c r="N117" i="1"/>
  <c r="S117" i="1" s="1"/>
  <c r="N118" i="1"/>
  <c r="S118" i="1" s="1"/>
  <c r="N119" i="1"/>
  <c r="S119" i="1" s="1"/>
  <c r="N120" i="1"/>
  <c r="S120" i="1" s="1"/>
  <c r="N121" i="1"/>
  <c r="S121" i="1" s="1"/>
  <c r="N122" i="1"/>
  <c r="S122" i="1" s="1"/>
  <c r="N123" i="1"/>
  <c r="S123" i="1" s="1"/>
  <c r="N124" i="1"/>
  <c r="S124" i="1" s="1"/>
  <c r="N125" i="1"/>
  <c r="S125" i="1" s="1"/>
  <c r="N126" i="1"/>
  <c r="S126" i="1" s="1"/>
  <c r="N127" i="1"/>
  <c r="S127" i="1" s="1"/>
  <c r="N128" i="1"/>
  <c r="S128" i="1" s="1"/>
  <c r="N129" i="1"/>
  <c r="S129" i="1" s="1"/>
  <c r="N130" i="1"/>
  <c r="S130" i="1" s="1"/>
  <c r="N131" i="1"/>
  <c r="S131" i="1" s="1"/>
  <c r="N132" i="1"/>
  <c r="S132" i="1" s="1"/>
  <c r="N133" i="1"/>
  <c r="S133" i="1" s="1"/>
  <c r="N134" i="1"/>
  <c r="S134" i="1" s="1"/>
  <c r="N135" i="1"/>
  <c r="S135" i="1" s="1"/>
  <c r="N136" i="1"/>
  <c r="S136" i="1" s="1"/>
  <c r="N137" i="1"/>
  <c r="S137" i="1" s="1"/>
  <c r="N138" i="1"/>
  <c r="S138" i="1" s="1"/>
  <c r="N139" i="1"/>
  <c r="S139" i="1" s="1"/>
  <c r="N140" i="1"/>
  <c r="S140" i="1" s="1"/>
  <c r="N141" i="1"/>
  <c r="S141" i="1" s="1"/>
  <c r="N142" i="1"/>
  <c r="S142" i="1" s="1"/>
  <c r="N143" i="1"/>
  <c r="S143" i="1" s="1"/>
  <c r="N144" i="1"/>
  <c r="S144" i="1" s="1"/>
  <c r="N145" i="1"/>
  <c r="S145" i="1" s="1"/>
  <c r="N146" i="1"/>
  <c r="S146" i="1" s="1"/>
  <c r="N147" i="1"/>
  <c r="S147" i="1" s="1"/>
  <c r="N148" i="1"/>
  <c r="S148" i="1" s="1"/>
  <c r="N149" i="1"/>
  <c r="S149" i="1" s="1"/>
  <c r="N150" i="1"/>
  <c r="S150" i="1" s="1"/>
  <c r="N151" i="1"/>
  <c r="S151" i="1" s="1"/>
  <c r="N152" i="1"/>
  <c r="S152" i="1" s="1"/>
  <c r="N153" i="1"/>
  <c r="S153" i="1" s="1"/>
  <c r="N154" i="1"/>
  <c r="S154" i="1" s="1"/>
  <c r="N155" i="1"/>
  <c r="S155" i="1" s="1"/>
  <c r="N156" i="1"/>
  <c r="S156" i="1" s="1"/>
  <c r="N157" i="1"/>
  <c r="S157" i="1" s="1"/>
  <c r="N158" i="1"/>
  <c r="S158" i="1" s="1"/>
  <c r="N159" i="1"/>
  <c r="S159" i="1" s="1"/>
  <c r="N160" i="1"/>
  <c r="S160" i="1" s="1"/>
  <c r="N161" i="1"/>
  <c r="S161" i="1" s="1"/>
  <c r="N162" i="1"/>
  <c r="S162" i="1" s="1"/>
  <c r="N163" i="1"/>
  <c r="S163" i="1" s="1"/>
  <c r="N164" i="1"/>
  <c r="S164" i="1" s="1"/>
  <c r="N165" i="1"/>
  <c r="S165" i="1" s="1"/>
  <c r="N166" i="1"/>
  <c r="S166" i="1" s="1"/>
  <c r="N167" i="1"/>
  <c r="S167" i="1" s="1"/>
  <c r="N168" i="1"/>
  <c r="S168" i="1" s="1"/>
  <c r="N169" i="1"/>
  <c r="S169" i="1" s="1"/>
  <c r="N170" i="1"/>
  <c r="S170" i="1" s="1"/>
  <c r="N171" i="1"/>
  <c r="S171" i="1" s="1"/>
  <c r="N172" i="1"/>
  <c r="S172" i="1" s="1"/>
  <c r="N173" i="1"/>
  <c r="S173" i="1" s="1"/>
  <c r="N174" i="1"/>
  <c r="S174" i="1" s="1"/>
  <c r="N175" i="1"/>
  <c r="S175" i="1" s="1"/>
  <c r="N176" i="1"/>
  <c r="S176" i="1" s="1"/>
  <c r="N177" i="1"/>
  <c r="S177" i="1" s="1"/>
  <c r="N178" i="1"/>
  <c r="S178" i="1" s="1"/>
  <c r="N179" i="1"/>
  <c r="S179" i="1" s="1"/>
  <c r="N180" i="1"/>
  <c r="S180" i="1" s="1"/>
  <c r="N181" i="1"/>
  <c r="S181" i="1" s="1"/>
  <c r="N182" i="1"/>
  <c r="S182" i="1" s="1"/>
  <c r="N183" i="1"/>
  <c r="S183" i="1" s="1"/>
  <c r="N184" i="1"/>
  <c r="S184" i="1" s="1"/>
  <c r="N185" i="1"/>
  <c r="S185" i="1" s="1"/>
  <c r="N186" i="1"/>
  <c r="S186" i="1" s="1"/>
  <c r="N187" i="1"/>
  <c r="S187" i="1" s="1"/>
  <c r="N188" i="1"/>
  <c r="S188" i="1" s="1"/>
  <c r="N189" i="1"/>
  <c r="S189" i="1" s="1"/>
  <c r="N190" i="1"/>
  <c r="S190" i="1" s="1"/>
  <c r="N191" i="1"/>
  <c r="S191" i="1" s="1"/>
  <c r="N192" i="1"/>
  <c r="S192" i="1" s="1"/>
  <c r="N193" i="1"/>
  <c r="S193" i="1" s="1"/>
  <c r="N194" i="1"/>
  <c r="S194" i="1" s="1"/>
  <c r="N195" i="1"/>
  <c r="S195" i="1" s="1"/>
  <c r="N196" i="1"/>
  <c r="S196" i="1" s="1"/>
  <c r="N197" i="1"/>
  <c r="S197" i="1" s="1"/>
  <c r="N198" i="1"/>
  <c r="S198" i="1" s="1"/>
  <c r="N199" i="1"/>
  <c r="S199" i="1" s="1"/>
  <c r="N200" i="1"/>
  <c r="S200" i="1" s="1"/>
  <c r="N201" i="1"/>
  <c r="S201" i="1" s="1"/>
  <c r="N202" i="1"/>
  <c r="S202" i="1" s="1"/>
  <c r="N203" i="1"/>
  <c r="S203" i="1" s="1"/>
  <c r="N204" i="1"/>
  <c r="S204" i="1" s="1"/>
  <c r="N205" i="1"/>
  <c r="S205" i="1" s="1"/>
  <c r="N206" i="1"/>
  <c r="S206" i="1" s="1"/>
  <c r="N207" i="1"/>
  <c r="S207" i="1" s="1"/>
  <c r="N208" i="1"/>
  <c r="S208" i="1" s="1"/>
  <c r="N209" i="1"/>
  <c r="S209" i="1" s="1"/>
  <c r="N210" i="1"/>
  <c r="S210" i="1" s="1"/>
  <c r="N211" i="1"/>
  <c r="S211" i="1" s="1"/>
  <c r="N212" i="1"/>
  <c r="S212" i="1" s="1"/>
  <c r="N213" i="1"/>
  <c r="S213" i="1" s="1"/>
  <c r="N214" i="1"/>
  <c r="S214" i="1" s="1"/>
  <c r="N215" i="1"/>
  <c r="S215" i="1" s="1"/>
  <c r="N216" i="1"/>
  <c r="S216" i="1" s="1"/>
  <c r="N217" i="1"/>
  <c r="S217" i="1" s="1"/>
  <c r="N218" i="1"/>
  <c r="S218" i="1" s="1"/>
  <c r="N219" i="1"/>
  <c r="S219" i="1" s="1"/>
  <c r="N220" i="1"/>
  <c r="S220" i="1" s="1"/>
  <c r="N221" i="1"/>
  <c r="S221" i="1" s="1"/>
  <c r="N222" i="1"/>
  <c r="S222" i="1" s="1"/>
  <c r="N223" i="1"/>
  <c r="S223" i="1" s="1"/>
  <c r="N224" i="1"/>
  <c r="S224" i="1" s="1"/>
  <c r="N225" i="1"/>
  <c r="S225" i="1" s="1"/>
  <c r="N226" i="1"/>
  <c r="S226" i="1" s="1"/>
  <c r="N227" i="1"/>
  <c r="S227" i="1" s="1"/>
  <c r="N228" i="1"/>
  <c r="S228" i="1" s="1"/>
  <c r="N229" i="1"/>
  <c r="S229" i="1" s="1"/>
  <c r="N230" i="1"/>
  <c r="S230" i="1" s="1"/>
  <c r="N231" i="1"/>
  <c r="S231" i="1" s="1"/>
  <c r="N232" i="1"/>
  <c r="S232" i="1" s="1"/>
  <c r="N233" i="1"/>
  <c r="S233" i="1" s="1"/>
  <c r="N234" i="1"/>
  <c r="S234" i="1" s="1"/>
  <c r="N235" i="1"/>
  <c r="S235" i="1" s="1"/>
  <c r="N236" i="1"/>
  <c r="S236" i="1" s="1"/>
  <c r="N237" i="1"/>
  <c r="S237" i="1" s="1"/>
  <c r="N238" i="1"/>
  <c r="S238" i="1" s="1"/>
  <c r="N239" i="1"/>
  <c r="S239" i="1" s="1"/>
  <c r="N240" i="1"/>
  <c r="S240" i="1" s="1"/>
  <c r="N241" i="1"/>
  <c r="S241" i="1" s="1"/>
  <c r="N242" i="1"/>
  <c r="S242" i="1" s="1"/>
  <c r="N243" i="1"/>
  <c r="S243" i="1" s="1"/>
  <c r="N244" i="1"/>
  <c r="S244" i="1" s="1"/>
  <c r="N245" i="1"/>
  <c r="S245" i="1" s="1"/>
  <c r="N246" i="1"/>
  <c r="S246" i="1" s="1"/>
  <c r="N247" i="1"/>
  <c r="S247" i="1" s="1"/>
  <c r="N248" i="1"/>
  <c r="S248" i="1" s="1"/>
  <c r="N249" i="1"/>
  <c r="S249" i="1" s="1"/>
  <c r="N250" i="1"/>
  <c r="S250" i="1" s="1"/>
  <c r="N251" i="1"/>
  <c r="S251" i="1" s="1"/>
  <c r="N252" i="1"/>
  <c r="S252" i="1" s="1"/>
  <c r="N253" i="1"/>
  <c r="S253" i="1" s="1"/>
  <c r="N254" i="1"/>
  <c r="S254" i="1" s="1"/>
  <c r="N255" i="1"/>
  <c r="S255" i="1" s="1"/>
  <c r="N256" i="1"/>
  <c r="S256" i="1" s="1"/>
  <c r="N257" i="1"/>
  <c r="S257" i="1" s="1"/>
  <c r="N258" i="1"/>
  <c r="S258" i="1" s="1"/>
  <c r="N259" i="1"/>
  <c r="S259" i="1" s="1"/>
  <c r="N260" i="1"/>
  <c r="S260" i="1" s="1"/>
  <c r="N261" i="1"/>
  <c r="S261" i="1" s="1"/>
  <c r="N262" i="1"/>
  <c r="S262" i="1" s="1"/>
  <c r="N263" i="1"/>
  <c r="S263" i="1" s="1"/>
  <c r="N264" i="1"/>
  <c r="S264" i="1" s="1"/>
  <c r="N265" i="1"/>
  <c r="S265" i="1" s="1"/>
  <c r="N266" i="1"/>
  <c r="S266" i="1" s="1"/>
  <c r="N267" i="1"/>
  <c r="S267" i="1" s="1"/>
  <c r="N268" i="1"/>
  <c r="S268" i="1" s="1"/>
  <c r="N269" i="1"/>
  <c r="S269" i="1" s="1"/>
  <c r="N270" i="1"/>
  <c r="S270" i="1" s="1"/>
  <c r="N271" i="1"/>
  <c r="S271" i="1" s="1"/>
  <c r="N272" i="1"/>
  <c r="S272" i="1" s="1"/>
  <c r="N273" i="1"/>
  <c r="S273" i="1" s="1"/>
  <c r="N274" i="1"/>
  <c r="S274" i="1" s="1"/>
  <c r="N275" i="1"/>
  <c r="S275" i="1" s="1"/>
  <c r="N276" i="1"/>
  <c r="S276" i="1" s="1"/>
  <c r="N277" i="1"/>
  <c r="S277" i="1" s="1"/>
  <c r="N278" i="1"/>
  <c r="S278" i="1" s="1"/>
  <c r="N279" i="1"/>
  <c r="S279" i="1" s="1"/>
  <c r="N280" i="1"/>
  <c r="S280" i="1" s="1"/>
  <c r="N281" i="1"/>
  <c r="S281" i="1" s="1"/>
  <c r="N282" i="1"/>
  <c r="S282" i="1" s="1"/>
  <c r="N283" i="1"/>
  <c r="S283" i="1" s="1"/>
  <c r="N284" i="1"/>
  <c r="S284" i="1" s="1"/>
  <c r="N285" i="1"/>
  <c r="S285" i="1" s="1"/>
  <c r="N286" i="1"/>
  <c r="S286" i="1" s="1"/>
  <c r="N287" i="1"/>
  <c r="S287" i="1" s="1"/>
  <c r="N288" i="1"/>
  <c r="S288" i="1" s="1"/>
  <c r="N289" i="1"/>
  <c r="S289" i="1" s="1"/>
  <c r="N290" i="1"/>
  <c r="S290" i="1" s="1"/>
  <c r="N291" i="1"/>
  <c r="S291" i="1" s="1"/>
  <c r="N292" i="1"/>
  <c r="S292" i="1" s="1"/>
  <c r="N293" i="1"/>
  <c r="S293" i="1" s="1"/>
  <c r="N294" i="1"/>
  <c r="S294" i="1" s="1"/>
  <c r="N295" i="1"/>
  <c r="S295" i="1" s="1"/>
  <c r="N296" i="1"/>
  <c r="S296" i="1" s="1"/>
  <c r="N297" i="1"/>
  <c r="S297" i="1" s="1"/>
  <c r="N298" i="1"/>
  <c r="S298" i="1" s="1"/>
  <c r="N299" i="1"/>
  <c r="S299" i="1" s="1"/>
  <c r="N300" i="1"/>
  <c r="S300" i="1" s="1"/>
  <c r="N301" i="1"/>
  <c r="S301" i="1" s="1"/>
  <c r="N302" i="1"/>
  <c r="S302" i="1" s="1"/>
  <c r="N303" i="1"/>
  <c r="S303" i="1" s="1"/>
  <c r="N304" i="1"/>
  <c r="S304" i="1" s="1"/>
  <c r="N305" i="1"/>
  <c r="S305" i="1" s="1"/>
  <c r="N306" i="1"/>
  <c r="S306" i="1" s="1"/>
  <c r="N307" i="1"/>
  <c r="S307" i="1" s="1"/>
  <c r="N308" i="1"/>
  <c r="S308" i="1" s="1"/>
  <c r="N309" i="1"/>
  <c r="S309" i="1" s="1"/>
  <c r="N310" i="1"/>
  <c r="S310" i="1" s="1"/>
  <c r="N311" i="1"/>
  <c r="S311" i="1" s="1"/>
  <c r="N312" i="1"/>
  <c r="S312" i="1" s="1"/>
  <c r="N313" i="1"/>
  <c r="S313" i="1" s="1"/>
  <c r="N314" i="1"/>
  <c r="S314" i="1" s="1"/>
  <c r="N315" i="1"/>
  <c r="S315" i="1" s="1"/>
  <c r="N316" i="1"/>
  <c r="S316" i="1" s="1"/>
  <c r="N317" i="1"/>
  <c r="S317" i="1" s="1"/>
  <c r="N318" i="1"/>
  <c r="S318" i="1" s="1"/>
  <c r="N319" i="1"/>
  <c r="S319" i="1" s="1"/>
  <c r="N320" i="1"/>
  <c r="S320" i="1" s="1"/>
  <c r="N321" i="1"/>
  <c r="S321" i="1" s="1"/>
  <c r="N322" i="1"/>
  <c r="S322" i="1" s="1"/>
  <c r="N323" i="1"/>
  <c r="S323" i="1" s="1"/>
  <c r="N324" i="1"/>
  <c r="S324" i="1" s="1"/>
  <c r="N325" i="1"/>
  <c r="S325" i="1" s="1"/>
  <c r="N326" i="1"/>
  <c r="S326" i="1" s="1"/>
  <c r="N327" i="1"/>
  <c r="S327" i="1" s="1"/>
  <c r="N328" i="1"/>
  <c r="S328" i="1" s="1"/>
  <c r="N329" i="1"/>
  <c r="S329" i="1" s="1"/>
  <c r="N330" i="1"/>
  <c r="S330" i="1" s="1"/>
  <c r="N331" i="1"/>
  <c r="S331" i="1" s="1"/>
  <c r="N332" i="1"/>
  <c r="S332" i="1" s="1"/>
  <c r="N333" i="1"/>
  <c r="S333" i="1" s="1"/>
  <c r="N334" i="1"/>
  <c r="S334" i="1" s="1"/>
  <c r="N335" i="1"/>
  <c r="S335" i="1" s="1"/>
  <c r="N336" i="1"/>
  <c r="S336" i="1" s="1"/>
  <c r="N337" i="1"/>
  <c r="S337" i="1" s="1"/>
  <c r="N338" i="1"/>
  <c r="S338" i="1" s="1"/>
  <c r="N339" i="1"/>
  <c r="S339" i="1" s="1"/>
  <c r="N340" i="1"/>
  <c r="S340" i="1" s="1"/>
  <c r="N341" i="1"/>
  <c r="S341" i="1" s="1"/>
  <c r="N342" i="1"/>
  <c r="S342" i="1" s="1"/>
  <c r="N343" i="1"/>
  <c r="S343" i="1" s="1"/>
  <c r="N344" i="1"/>
  <c r="S344" i="1" s="1"/>
  <c r="N345" i="1"/>
  <c r="S345" i="1" s="1"/>
  <c r="N346" i="1"/>
  <c r="S346" i="1" s="1"/>
  <c r="N347" i="1"/>
  <c r="S347" i="1" s="1"/>
  <c r="N348" i="1"/>
  <c r="S348" i="1" s="1"/>
  <c r="N349" i="1"/>
  <c r="S349" i="1" s="1"/>
  <c r="N350" i="1"/>
  <c r="S350" i="1" s="1"/>
  <c r="N351" i="1"/>
  <c r="S351" i="1" s="1"/>
  <c r="N352" i="1"/>
  <c r="S352" i="1" s="1"/>
  <c r="N353" i="1"/>
  <c r="S353" i="1" s="1"/>
  <c r="N354" i="1"/>
  <c r="S354" i="1" s="1"/>
  <c r="N355" i="1"/>
  <c r="S355" i="1" s="1"/>
  <c r="N356" i="1"/>
  <c r="S356" i="1" s="1"/>
  <c r="N357" i="1"/>
  <c r="S357" i="1" s="1"/>
  <c r="N358" i="1"/>
  <c r="S358" i="1" s="1"/>
  <c r="N359" i="1"/>
  <c r="S359" i="1" s="1"/>
  <c r="N360" i="1"/>
  <c r="S360" i="1" s="1"/>
  <c r="N361" i="1"/>
  <c r="S361" i="1" s="1"/>
  <c r="N362" i="1"/>
  <c r="S362" i="1" s="1"/>
  <c r="N363" i="1"/>
  <c r="S363" i="1" s="1"/>
  <c r="N364" i="1"/>
  <c r="S364" i="1" s="1"/>
  <c r="N365" i="1"/>
  <c r="S365" i="1" s="1"/>
  <c r="N366" i="1"/>
  <c r="S366" i="1" s="1"/>
  <c r="N367" i="1"/>
  <c r="S367" i="1" s="1"/>
  <c r="N368" i="1"/>
  <c r="S368" i="1" s="1"/>
  <c r="N369" i="1"/>
  <c r="S369" i="1" s="1"/>
  <c r="N370" i="1"/>
  <c r="S370" i="1" s="1"/>
  <c r="N371" i="1"/>
  <c r="S371" i="1" s="1"/>
  <c r="N372" i="1"/>
  <c r="S372" i="1" s="1"/>
  <c r="N373" i="1"/>
  <c r="S373" i="1" s="1"/>
  <c r="N374" i="1"/>
  <c r="S374" i="1" s="1"/>
  <c r="N375" i="1"/>
  <c r="S375" i="1" s="1"/>
  <c r="N376" i="1"/>
  <c r="S376" i="1" s="1"/>
  <c r="N377" i="1"/>
  <c r="S377" i="1" s="1"/>
  <c r="N378" i="1"/>
  <c r="S378" i="1" s="1"/>
  <c r="N379" i="1"/>
  <c r="S379" i="1" s="1"/>
  <c r="N380" i="1"/>
  <c r="S380" i="1" s="1"/>
  <c r="N381" i="1"/>
  <c r="S381" i="1" s="1"/>
  <c r="N382" i="1"/>
  <c r="S382" i="1" s="1"/>
  <c r="N383" i="1"/>
  <c r="S383" i="1" s="1"/>
  <c r="N384" i="1"/>
  <c r="S384" i="1" s="1"/>
  <c r="N385" i="1"/>
  <c r="S385" i="1" s="1"/>
  <c r="N386" i="1"/>
  <c r="S386" i="1" s="1"/>
  <c r="N387" i="1"/>
  <c r="S387" i="1" s="1"/>
  <c r="A6" i="6"/>
  <c r="A7" i="6"/>
  <c r="A8" i="6"/>
  <c r="A9" i="6"/>
  <c r="A10" i="6"/>
  <c r="A11" i="6"/>
  <c r="A12" i="6"/>
  <c r="A13" i="6"/>
  <c r="A14" i="6"/>
  <c r="A15" i="6"/>
  <c r="A5" i="6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8" i="1"/>
  <c r="S8" i="1" s="1"/>
  <c r="S2" i="1" s="1"/>
  <c r="N2" i="1" l="1"/>
  <c r="E6" i="7"/>
  <c r="D6" i="7"/>
  <c r="S3" i="1" l="1"/>
  <c r="S5" i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G783" i="1" l="1" a="1"/>
  <c r="G783" i="1" s="1"/>
  <c r="G790" i="1" a="1"/>
  <c r="G790" i="1" s="1"/>
  <c r="G798" i="1" a="1"/>
  <c r="G798" i="1" s="1"/>
  <c r="G806" i="1" a="1"/>
  <c r="G806" i="1" s="1"/>
  <c r="G814" i="1" a="1"/>
  <c r="G814" i="1" s="1"/>
  <c r="G822" i="1" a="1"/>
  <c r="G822" i="1" s="1"/>
  <c r="G830" i="1" a="1"/>
  <c r="G830" i="1" s="1"/>
  <c r="G838" i="1" a="1"/>
  <c r="G838" i="1" s="1"/>
  <c r="G846" i="1" a="1"/>
  <c r="G846" i="1" s="1"/>
  <c r="G854" i="1" a="1"/>
  <c r="G854" i="1" s="1"/>
  <c r="G862" i="1" a="1"/>
  <c r="G862" i="1" s="1"/>
  <c r="G869" i="1" a="1"/>
  <c r="G869" i="1" s="1"/>
  <c r="G877" i="1" a="1"/>
  <c r="G877" i="1" s="1"/>
  <c r="G885" i="1" a="1"/>
  <c r="G885" i="1" s="1"/>
  <c r="G893" i="1" a="1"/>
  <c r="G893" i="1" s="1"/>
  <c r="G901" i="1" a="1"/>
  <c r="G901" i="1" s="1"/>
  <c r="G909" i="1" a="1"/>
  <c r="G909" i="1" s="1"/>
  <c r="G917" i="1" a="1"/>
  <c r="G917" i="1" s="1"/>
  <c r="G924" i="1" a="1"/>
  <c r="G924" i="1" s="1"/>
  <c r="G932" i="1" a="1"/>
  <c r="G932" i="1" s="1"/>
  <c r="G940" i="1" a="1"/>
  <c r="G940" i="1" s="1"/>
  <c r="G948" i="1" a="1"/>
  <c r="G948" i="1" s="1"/>
  <c r="H788" i="1" a="1"/>
  <c r="H788" i="1" s="1"/>
  <c r="H796" i="1" a="1"/>
  <c r="H796" i="1" s="1"/>
  <c r="H804" i="1" a="1"/>
  <c r="H804" i="1" s="1"/>
  <c r="H812" i="1" a="1"/>
  <c r="H812" i="1" s="1"/>
  <c r="H819" i="1" a="1"/>
  <c r="H819" i="1" s="1"/>
  <c r="H827" i="1" a="1"/>
  <c r="H827" i="1" s="1"/>
  <c r="H835" i="1" a="1"/>
  <c r="H835" i="1" s="1"/>
  <c r="H843" i="1" a="1"/>
  <c r="H843" i="1" s="1"/>
  <c r="H851" i="1" a="1"/>
  <c r="H851" i="1" s="1"/>
  <c r="H859" i="1" a="1"/>
  <c r="H859" i="1" s="1"/>
  <c r="H866" i="1" a="1"/>
  <c r="H866" i="1" s="1"/>
  <c r="H873" i="1" a="1"/>
  <c r="H873" i="1" s="1"/>
  <c r="H880" i="1" a="1"/>
  <c r="H880" i="1" s="1"/>
  <c r="H888" i="1" a="1"/>
  <c r="H888" i="1" s="1"/>
  <c r="H896" i="1" a="1"/>
  <c r="H896" i="1" s="1"/>
  <c r="H903" i="1" a="1"/>
  <c r="H903" i="1" s="1"/>
  <c r="H910" i="1" a="1"/>
  <c r="H910" i="1" s="1"/>
  <c r="H918" i="1" a="1"/>
  <c r="H918" i="1" s="1"/>
  <c r="H926" i="1" a="1"/>
  <c r="H926" i="1" s="1"/>
  <c r="H934" i="1" a="1"/>
  <c r="H934" i="1" s="1"/>
  <c r="H942" i="1" a="1"/>
  <c r="H942" i="1" s="1"/>
  <c r="H948" i="1" a="1"/>
  <c r="H948" i="1" s="1"/>
  <c r="I788" i="1" a="1"/>
  <c r="I788" i="1" s="1"/>
  <c r="I795" i="1" a="1"/>
  <c r="I795" i="1" s="1"/>
  <c r="I808" i="1" a="1"/>
  <c r="I808" i="1" s="1"/>
  <c r="I816" i="1" a="1"/>
  <c r="I816" i="1" s="1"/>
  <c r="I823" i="1" a="1"/>
  <c r="I823" i="1" s="1"/>
  <c r="I830" i="1" a="1"/>
  <c r="I830" i="1" s="1"/>
  <c r="I835" i="1" a="1"/>
  <c r="I835" i="1" s="1"/>
  <c r="I850" i="1" a="1"/>
  <c r="I850" i="1" s="1"/>
  <c r="I857" i="1" a="1"/>
  <c r="I857" i="1" s="1"/>
  <c r="I864" i="1" a="1"/>
  <c r="I864" i="1" s="1"/>
  <c r="I870" i="1" a="1"/>
  <c r="I870" i="1" s="1"/>
  <c r="I878" i="1" a="1"/>
  <c r="I878" i="1" s="1"/>
  <c r="I884" i="1" a="1"/>
  <c r="I884" i="1" s="1"/>
  <c r="I891" i="1" a="1"/>
  <c r="I891" i="1" s="1"/>
  <c r="I905" i="1" a="1"/>
  <c r="I905" i="1" s="1"/>
  <c r="I911" i="1" a="1"/>
  <c r="I911" i="1" s="1"/>
  <c r="I919" i="1" a="1"/>
  <c r="I919" i="1" s="1"/>
  <c r="I933" i="1" a="1"/>
  <c r="I933" i="1" s="1"/>
  <c r="I940" i="1" a="1"/>
  <c r="I940" i="1" s="1"/>
  <c r="I948" i="1" a="1"/>
  <c r="I948" i="1" s="1"/>
  <c r="G784" i="1" a="1"/>
  <c r="G784" i="1" s="1"/>
  <c r="G791" i="1" a="1"/>
  <c r="G791" i="1" s="1"/>
  <c r="G799" i="1" a="1"/>
  <c r="G799" i="1" s="1"/>
  <c r="G807" i="1" a="1"/>
  <c r="G807" i="1" s="1"/>
  <c r="G815" i="1" a="1"/>
  <c r="G815" i="1" s="1"/>
  <c r="G823" i="1" a="1"/>
  <c r="G823" i="1" s="1"/>
  <c r="G831" i="1" a="1"/>
  <c r="G831" i="1" s="1"/>
  <c r="G839" i="1" a="1"/>
  <c r="G839" i="1" s="1"/>
  <c r="G847" i="1" a="1"/>
  <c r="G847" i="1" s="1"/>
  <c r="G855" i="1" a="1"/>
  <c r="G855" i="1" s="1"/>
  <c r="G863" i="1" a="1"/>
  <c r="G863" i="1" s="1"/>
  <c r="G870" i="1" a="1"/>
  <c r="G870" i="1" s="1"/>
  <c r="G878" i="1" a="1"/>
  <c r="G878" i="1" s="1"/>
  <c r="G886" i="1" a="1"/>
  <c r="G886" i="1" s="1"/>
  <c r="G894" i="1" a="1"/>
  <c r="G894" i="1" s="1"/>
  <c r="G902" i="1" a="1"/>
  <c r="G902" i="1" s="1"/>
  <c r="G910" i="1" a="1"/>
  <c r="G910" i="1" s="1"/>
  <c r="G918" i="1" a="1"/>
  <c r="G918" i="1" s="1"/>
  <c r="G925" i="1" a="1"/>
  <c r="G925" i="1" s="1"/>
  <c r="G933" i="1" a="1"/>
  <c r="G933" i="1" s="1"/>
  <c r="G941" i="1" a="1"/>
  <c r="G941" i="1" s="1"/>
  <c r="G949" i="1" a="1"/>
  <c r="G949" i="1" s="1"/>
  <c r="H782" i="1" a="1"/>
  <c r="H782" i="1" s="1"/>
  <c r="H789" i="1" a="1"/>
  <c r="H789" i="1" s="1"/>
  <c r="H797" i="1" a="1"/>
  <c r="H797" i="1" s="1"/>
  <c r="H805" i="1" a="1"/>
  <c r="H805" i="1" s="1"/>
  <c r="H813" i="1" a="1"/>
  <c r="H813" i="1" s="1"/>
  <c r="H820" i="1" a="1"/>
  <c r="H820" i="1" s="1"/>
  <c r="H828" i="1" a="1"/>
  <c r="H828" i="1" s="1"/>
  <c r="H836" i="1" a="1"/>
  <c r="H836" i="1" s="1"/>
  <c r="H844" i="1" a="1"/>
  <c r="H844" i="1" s="1"/>
  <c r="H852" i="1" a="1"/>
  <c r="H852" i="1" s="1"/>
  <c r="H860" i="1" a="1"/>
  <c r="H860" i="1" s="1"/>
  <c r="H867" i="1" a="1"/>
  <c r="H867" i="1" s="1"/>
  <c r="H874" i="1" a="1"/>
  <c r="H874" i="1" s="1"/>
  <c r="H881" i="1" a="1"/>
  <c r="H881" i="1" s="1"/>
  <c r="H889" i="1" a="1"/>
  <c r="H889" i="1" s="1"/>
  <c r="H897" i="1" a="1"/>
  <c r="H897" i="1" s="1"/>
  <c r="H904" i="1" a="1"/>
  <c r="H904" i="1" s="1"/>
  <c r="H911" i="1" a="1"/>
  <c r="H911" i="1" s="1"/>
  <c r="H919" i="1" a="1"/>
  <c r="H919" i="1" s="1"/>
  <c r="H927" i="1" a="1"/>
  <c r="H927" i="1" s="1"/>
  <c r="H935" i="1" a="1"/>
  <c r="H935" i="1" s="1"/>
  <c r="H943" i="1" a="1"/>
  <c r="H943" i="1" s="1"/>
  <c r="H949" i="1" a="1"/>
  <c r="H949" i="1" s="1"/>
  <c r="I782" i="1" a="1"/>
  <c r="I782" i="1" s="1"/>
  <c r="I789" i="1" a="1"/>
  <c r="I789" i="1" s="1"/>
  <c r="I796" i="1" a="1"/>
  <c r="I796" i="1" s="1"/>
  <c r="I802" i="1" a="1"/>
  <c r="I802" i="1" s="1"/>
  <c r="I809" i="1" a="1"/>
  <c r="I809" i="1" s="1"/>
  <c r="I817" i="1" a="1"/>
  <c r="I817" i="1" s="1"/>
  <c r="I824" i="1" a="1"/>
  <c r="I824" i="1" s="1"/>
  <c r="I836" i="1" a="1"/>
  <c r="I836" i="1" s="1"/>
  <c r="I843" i="1" a="1"/>
  <c r="I843" i="1" s="1"/>
  <c r="I858" i="1" a="1"/>
  <c r="I858" i="1" s="1"/>
  <c r="I865" i="1" a="1"/>
  <c r="I865" i="1" s="1"/>
  <c r="I871" i="1" a="1"/>
  <c r="I871" i="1" s="1"/>
  <c r="I885" i="1" a="1"/>
  <c r="I885" i="1" s="1"/>
  <c r="I892" i="1" a="1"/>
  <c r="I892" i="1" s="1"/>
  <c r="I898" i="1" a="1"/>
  <c r="I898" i="1" s="1"/>
  <c r="I906" i="1" a="1"/>
  <c r="I906" i="1" s="1"/>
  <c r="I912" i="1" a="1"/>
  <c r="I912" i="1" s="1"/>
  <c r="I920" i="1" a="1"/>
  <c r="I920" i="1" s="1"/>
  <c r="I927" i="1" a="1"/>
  <c r="I927" i="1" s="1"/>
  <c r="I934" i="1" a="1"/>
  <c r="I934" i="1" s="1"/>
  <c r="I941" i="1" a="1"/>
  <c r="I941" i="1" s="1"/>
  <c r="I949" i="1" a="1"/>
  <c r="I949" i="1" s="1"/>
  <c r="G777" i="1" a="1"/>
  <c r="G777" i="1" s="1"/>
  <c r="G785" i="1" a="1"/>
  <c r="G785" i="1" s="1"/>
  <c r="G792" i="1" a="1"/>
  <c r="G792" i="1" s="1"/>
  <c r="G800" i="1" a="1"/>
  <c r="G800" i="1" s="1"/>
  <c r="G808" i="1" a="1"/>
  <c r="G808" i="1" s="1"/>
  <c r="G816" i="1" a="1"/>
  <c r="G816" i="1" s="1"/>
  <c r="G824" i="1" a="1"/>
  <c r="G824" i="1" s="1"/>
  <c r="G832" i="1" a="1"/>
  <c r="G832" i="1" s="1"/>
  <c r="G840" i="1" a="1"/>
  <c r="G840" i="1" s="1"/>
  <c r="G848" i="1" a="1"/>
  <c r="G848" i="1" s="1"/>
  <c r="G856" i="1" a="1"/>
  <c r="G856" i="1" s="1"/>
  <c r="G864" i="1" a="1"/>
  <c r="G864" i="1" s="1"/>
  <c r="G871" i="1" a="1"/>
  <c r="G871" i="1" s="1"/>
  <c r="G879" i="1" a="1"/>
  <c r="G879" i="1" s="1"/>
  <c r="G887" i="1" a="1"/>
  <c r="G887" i="1" s="1"/>
  <c r="G895" i="1" a="1"/>
  <c r="G895" i="1" s="1"/>
  <c r="G903" i="1" a="1"/>
  <c r="G903" i="1" s="1"/>
  <c r="G911" i="1" a="1"/>
  <c r="G911" i="1" s="1"/>
  <c r="G919" i="1" a="1"/>
  <c r="G919" i="1" s="1"/>
  <c r="G926" i="1" a="1"/>
  <c r="G926" i="1" s="1"/>
  <c r="G934" i="1" a="1"/>
  <c r="G934" i="1" s="1"/>
  <c r="G942" i="1" a="1"/>
  <c r="G942" i="1" s="1"/>
  <c r="G950" i="1" a="1"/>
  <c r="G950" i="1" s="1"/>
  <c r="H783" i="1" a="1"/>
  <c r="H783" i="1" s="1"/>
  <c r="H790" i="1" a="1"/>
  <c r="H790" i="1" s="1"/>
  <c r="H798" i="1" a="1"/>
  <c r="H798" i="1" s="1"/>
  <c r="H806" i="1" a="1"/>
  <c r="H806" i="1" s="1"/>
  <c r="H814" i="1" a="1"/>
  <c r="H814" i="1" s="1"/>
  <c r="H821" i="1" a="1"/>
  <c r="H821" i="1" s="1"/>
  <c r="H829" i="1" a="1"/>
  <c r="H829" i="1" s="1"/>
  <c r="H837" i="1" a="1"/>
  <c r="H837" i="1" s="1"/>
  <c r="H845" i="1" a="1"/>
  <c r="H845" i="1" s="1"/>
  <c r="H853" i="1" a="1"/>
  <c r="H853" i="1" s="1"/>
  <c r="H861" i="1" a="1"/>
  <c r="H861" i="1" s="1"/>
  <c r="H868" i="1" a="1"/>
  <c r="H868" i="1" s="1"/>
  <c r="H875" i="1" a="1"/>
  <c r="H875" i="1" s="1"/>
  <c r="H882" i="1" a="1"/>
  <c r="H882" i="1" s="1"/>
  <c r="H890" i="1" a="1"/>
  <c r="H890" i="1" s="1"/>
  <c r="H905" i="1" a="1"/>
  <c r="H905" i="1" s="1"/>
  <c r="H912" i="1" a="1"/>
  <c r="H912" i="1" s="1"/>
  <c r="H920" i="1" a="1"/>
  <c r="H920" i="1" s="1"/>
  <c r="H928" i="1" a="1"/>
  <c r="H928" i="1" s="1"/>
  <c r="H936" i="1" a="1"/>
  <c r="H936" i="1" s="1"/>
  <c r="H950" i="1" a="1"/>
  <c r="H950" i="1" s="1"/>
  <c r="I783" i="1" a="1"/>
  <c r="I783" i="1" s="1"/>
  <c r="I790" i="1" a="1"/>
  <c r="I790" i="1" s="1"/>
  <c r="I797" i="1" a="1"/>
  <c r="I797" i="1" s="1"/>
  <c r="I810" i="1" a="1"/>
  <c r="I810" i="1" s="1"/>
  <c r="I818" i="1" a="1"/>
  <c r="I818" i="1" s="1"/>
  <c r="I831" i="1" a="1"/>
  <c r="I831" i="1" s="1"/>
  <c r="I837" i="1" a="1"/>
  <c r="I837" i="1" s="1"/>
  <c r="I844" i="1" a="1"/>
  <c r="I844" i="1" s="1"/>
  <c r="I851" i="1" a="1"/>
  <c r="I851" i="1" s="1"/>
  <c r="I859" i="1" a="1"/>
  <c r="I859" i="1" s="1"/>
  <c r="I872" i="1" a="1"/>
  <c r="I872" i="1" s="1"/>
  <c r="I879" i="1" a="1"/>
  <c r="I879" i="1" s="1"/>
  <c r="I886" i="1" a="1"/>
  <c r="I886" i="1" s="1"/>
  <c r="I893" i="1" a="1"/>
  <c r="I893" i="1" s="1"/>
  <c r="I899" i="1" a="1"/>
  <c r="I899" i="1" s="1"/>
  <c r="I913" i="1" a="1"/>
  <c r="I913" i="1" s="1"/>
  <c r="I921" i="1" a="1"/>
  <c r="I921" i="1" s="1"/>
  <c r="I928" i="1" a="1"/>
  <c r="I928" i="1" s="1"/>
  <c r="I935" i="1" a="1"/>
  <c r="I935" i="1" s="1"/>
  <c r="I942" i="1" a="1"/>
  <c r="I942" i="1" s="1"/>
  <c r="I950" i="1" a="1"/>
  <c r="I950" i="1" s="1"/>
  <c r="G778" i="1" a="1"/>
  <c r="G778" i="1" s="1"/>
  <c r="G786" i="1" a="1"/>
  <c r="G786" i="1" s="1"/>
  <c r="G793" i="1" a="1"/>
  <c r="G793" i="1" s="1"/>
  <c r="G801" i="1" a="1"/>
  <c r="G801" i="1" s="1"/>
  <c r="G809" i="1" a="1"/>
  <c r="G809" i="1" s="1"/>
  <c r="G817" i="1" a="1"/>
  <c r="G817" i="1" s="1"/>
  <c r="G825" i="1" a="1"/>
  <c r="G825" i="1" s="1"/>
  <c r="G833" i="1" a="1"/>
  <c r="G833" i="1" s="1"/>
  <c r="G841" i="1" a="1"/>
  <c r="G841" i="1" s="1"/>
  <c r="G849" i="1" a="1"/>
  <c r="G849" i="1" s="1"/>
  <c r="G857" i="1" a="1"/>
  <c r="G857" i="1" s="1"/>
  <c r="G865" i="1" a="1"/>
  <c r="G865" i="1" s="1"/>
  <c r="G872" i="1" a="1"/>
  <c r="G872" i="1" s="1"/>
  <c r="G880" i="1" a="1"/>
  <c r="G880" i="1" s="1"/>
  <c r="G888" i="1" a="1"/>
  <c r="G888" i="1" s="1"/>
  <c r="G896" i="1" a="1"/>
  <c r="G896" i="1" s="1"/>
  <c r="G904" i="1" a="1"/>
  <c r="G904" i="1" s="1"/>
  <c r="G912" i="1" a="1"/>
  <c r="G912" i="1" s="1"/>
  <c r="G920" i="1" a="1"/>
  <c r="G920" i="1" s="1"/>
  <c r="G927" i="1" a="1"/>
  <c r="G927" i="1" s="1"/>
  <c r="G935" i="1" a="1"/>
  <c r="G935" i="1" s="1"/>
  <c r="G943" i="1" a="1"/>
  <c r="G943" i="1" s="1"/>
  <c r="H777" i="1" a="1"/>
  <c r="H777" i="1" s="1"/>
  <c r="H784" i="1" a="1"/>
  <c r="H784" i="1" s="1"/>
  <c r="H791" i="1" a="1"/>
  <c r="H791" i="1" s="1"/>
  <c r="H799" i="1" a="1"/>
  <c r="H799" i="1" s="1"/>
  <c r="H807" i="1" a="1"/>
  <c r="H807" i="1" s="1"/>
  <c r="H815" i="1" a="1"/>
  <c r="H815" i="1" s="1"/>
  <c r="H822" i="1" a="1"/>
  <c r="H822" i="1" s="1"/>
  <c r="H830" i="1" a="1"/>
  <c r="H830" i="1" s="1"/>
  <c r="H838" i="1" a="1"/>
  <c r="H838" i="1" s="1"/>
  <c r="H846" i="1" a="1"/>
  <c r="H846" i="1" s="1"/>
  <c r="H854" i="1" a="1"/>
  <c r="H854" i="1" s="1"/>
  <c r="H862" i="1" a="1"/>
  <c r="H862" i="1" s="1"/>
  <c r="H869" i="1" a="1"/>
  <c r="H869" i="1" s="1"/>
  <c r="H876" i="1" a="1"/>
  <c r="H876" i="1" s="1"/>
  <c r="H883" i="1" a="1"/>
  <c r="H883" i="1" s="1"/>
  <c r="H891" i="1" a="1"/>
  <c r="H891" i="1" s="1"/>
  <c r="H898" i="1" a="1"/>
  <c r="H898" i="1" s="1"/>
  <c r="H906" i="1" a="1"/>
  <c r="H906" i="1" s="1"/>
  <c r="H913" i="1" a="1"/>
  <c r="H913" i="1" s="1"/>
  <c r="H921" i="1" a="1"/>
  <c r="H921" i="1" s="1"/>
  <c r="H929" i="1" a="1"/>
  <c r="H929" i="1" s="1"/>
  <c r="H937" i="1" a="1"/>
  <c r="H937" i="1" s="1"/>
  <c r="H944" i="1" a="1"/>
  <c r="H944" i="1" s="1"/>
  <c r="I777" i="1" a="1"/>
  <c r="I777" i="1" s="1"/>
  <c r="I784" i="1" a="1"/>
  <c r="I784" i="1" s="1"/>
  <c r="I791" i="1" a="1"/>
  <c r="I791" i="1" s="1"/>
  <c r="I798" i="1" a="1"/>
  <c r="I798" i="1" s="1"/>
  <c r="I803" i="1" a="1"/>
  <c r="I803" i="1" s="1"/>
  <c r="I811" i="1" a="1"/>
  <c r="I811" i="1" s="1"/>
  <c r="I825" i="1" a="1"/>
  <c r="I825" i="1" s="1"/>
  <c r="I832" i="1" a="1"/>
  <c r="I832" i="1" s="1"/>
  <c r="I838" i="1" a="1"/>
  <c r="I838" i="1" s="1"/>
  <c r="I845" i="1" a="1"/>
  <c r="I845" i="1" s="1"/>
  <c r="I852" i="1" a="1"/>
  <c r="I852" i="1" s="1"/>
  <c r="I860" i="1" a="1"/>
  <c r="I860" i="1" s="1"/>
  <c r="I866" i="1" a="1"/>
  <c r="I866" i="1" s="1"/>
  <c r="I873" i="1" a="1"/>
  <c r="I873" i="1" s="1"/>
  <c r="I880" i="1" a="1"/>
  <c r="I880" i="1" s="1"/>
  <c r="I887" i="1" a="1"/>
  <c r="I887" i="1" s="1"/>
  <c r="I894" i="1" a="1"/>
  <c r="I894" i="1" s="1"/>
  <c r="I900" i="1" a="1"/>
  <c r="I900" i="1" s="1"/>
  <c r="I907" i="1" a="1"/>
  <c r="I907" i="1" s="1"/>
  <c r="I914" i="1" a="1"/>
  <c r="I914" i="1" s="1"/>
  <c r="I922" i="1" a="1"/>
  <c r="I922" i="1" s="1"/>
  <c r="I929" i="1" a="1"/>
  <c r="I929" i="1" s="1"/>
  <c r="I936" i="1" a="1"/>
  <c r="I936" i="1" s="1"/>
  <c r="I943" i="1" a="1"/>
  <c r="I943" i="1" s="1"/>
  <c r="G779" i="1" a="1"/>
  <c r="G779" i="1" s="1"/>
  <c r="G787" i="1" a="1"/>
  <c r="G787" i="1" s="1"/>
  <c r="G794" i="1" a="1"/>
  <c r="G794" i="1" s="1"/>
  <c r="G802" i="1" a="1"/>
  <c r="G802" i="1" s="1"/>
  <c r="G810" i="1" a="1"/>
  <c r="G810" i="1" s="1"/>
  <c r="G818" i="1" a="1"/>
  <c r="G818" i="1" s="1"/>
  <c r="G826" i="1" a="1"/>
  <c r="G826" i="1" s="1"/>
  <c r="G834" i="1" a="1"/>
  <c r="G834" i="1" s="1"/>
  <c r="G842" i="1" a="1"/>
  <c r="G842" i="1" s="1"/>
  <c r="G850" i="1" a="1"/>
  <c r="G850" i="1" s="1"/>
  <c r="G858" i="1" a="1"/>
  <c r="G858" i="1" s="1"/>
  <c r="G866" i="1" a="1"/>
  <c r="G866" i="1" s="1"/>
  <c r="G873" i="1" a="1"/>
  <c r="G873" i="1" s="1"/>
  <c r="G881" i="1" a="1"/>
  <c r="G881" i="1" s="1"/>
  <c r="G889" i="1" a="1"/>
  <c r="G889" i="1" s="1"/>
  <c r="G897" i="1" a="1"/>
  <c r="G897" i="1" s="1"/>
  <c r="G905" i="1" a="1"/>
  <c r="G905" i="1" s="1"/>
  <c r="G913" i="1" a="1"/>
  <c r="G913" i="1" s="1"/>
  <c r="G921" i="1" a="1"/>
  <c r="G921" i="1" s="1"/>
  <c r="G928" i="1" a="1"/>
  <c r="G928" i="1" s="1"/>
  <c r="G936" i="1" a="1"/>
  <c r="G936" i="1" s="1"/>
  <c r="G944" i="1" a="1"/>
  <c r="G944" i="1" s="1"/>
  <c r="H778" i="1" a="1"/>
  <c r="H778" i="1" s="1"/>
  <c r="H785" i="1" a="1"/>
  <c r="H785" i="1" s="1"/>
  <c r="H792" i="1" a="1"/>
  <c r="H792" i="1" s="1"/>
  <c r="H800" i="1" a="1"/>
  <c r="H800" i="1" s="1"/>
  <c r="H808" i="1" a="1"/>
  <c r="H808" i="1" s="1"/>
  <c r="H816" i="1" a="1"/>
  <c r="H816" i="1" s="1"/>
  <c r="H823" i="1" a="1"/>
  <c r="H823" i="1" s="1"/>
  <c r="H831" i="1" a="1"/>
  <c r="H831" i="1" s="1"/>
  <c r="H839" i="1" a="1"/>
  <c r="H839" i="1" s="1"/>
  <c r="H847" i="1" a="1"/>
  <c r="H847" i="1" s="1"/>
  <c r="H855" i="1" a="1"/>
  <c r="H855" i="1" s="1"/>
  <c r="H863" i="1" a="1"/>
  <c r="H863" i="1" s="1"/>
  <c r="H877" i="1" a="1"/>
  <c r="H877" i="1" s="1"/>
  <c r="H884" i="1" a="1"/>
  <c r="H884" i="1" s="1"/>
  <c r="H892" i="1" a="1"/>
  <c r="H892" i="1" s="1"/>
  <c r="H899" i="1" a="1"/>
  <c r="H899" i="1" s="1"/>
  <c r="H907" i="1" a="1"/>
  <c r="H907" i="1" s="1"/>
  <c r="H914" i="1" a="1"/>
  <c r="H914" i="1" s="1"/>
  <c r="H922" i="1" a="1"/>
  <c r="H922" i="1" s="1"/>
  <c r="H930" i="1" a="1"/>
  <c r="H930" i="1" s="1"/>
  <c r="H938" i="1" a="1"/>
  <c r="H938" i="1" s="1"/>
  <c r="I778" i="1" a="1"/>
  <c r="I778" i="1" s="1"/>
  <c r="I785" i="1" a="1"/>
  <c r="I785" i="1" s="1"/>
  <c r="I792" i="1" a="1"/>
  <c r="I792" i="1" s="1"/>
  <c r="I804" i="1" a="1"/>
  <c r="I804" i="1" s="1"/>
  <c r="I812" i="1" a="1"/>
  <c r="I812" i="1" s="1"/>
  <c r="I819" i="1" a="1"/>
  <c r="I819" i="1" s="1"/>
  <c r="I826" i="1" a="1"/>
  <c r="I826" i="1" s="1"/>
  <c r="I833" i="1" a="1"/>
  <c r="I833" i="1" s="1"/>
  <c r="I839" i="1" a="1"/>
  <c r="I839" i="1" s="1"/>
  <c r="I846" i="1" a="1"/>
  <c r="I846" i="1" s="1"/>
  <c r="I853" i="1" a="1"/>
  <c r="I853" i="1" s="1"/>
  <c r="I861" i="1" a="1"/>
  <c r="I861" i="1" s="1"/>
  <c r="I874" i="1" a="1"/>
  <c r="I874" i="1" s="1"/>
  <c r="I881" i="1" a="1"/>
  <c r="I881" i="1" s="1"/>
  <c r="I888" i="1" a="1"/>
  <c r="I888" i="1" s="1"/>
  <c r="I901" i="1" a="1"/>
  <c r="I901" i="1" s="1"/>
  <c r="I908" i="1" a="1"/>
  <c r="I908" i="1" s="1"/>
  <c r="I915" i="1" a="1"/>
  <c r="I915" i="1" s="1"/>
  <c r="I923" i="1" a="1"/>
  <c r="I923" i="1" s="1"/>
  <c r="I937" i="1" a="1"/>
  <c r="I937" i="1" s="1"/>
  <c r="I944" i="1" a="1"/>
  <c r="I944" i="1" s="1"/>
  <c r="G780" i="1" a="1"/>
  <c r="G780" i="1" s="1"/>
  <c r="G795" i="1" a="1"/>
  <c r="G795" i="1" s="1"/>
  <c r="G803" i="1" a="1"/>
  <c r="G803" i="1" s="1"/>
  <c r="G811" i="1" a="1"/>
  <c r="G811" i="1" s="1"/>
  <c r="G819" i="1" a="1"/>
  <c r="G819" i="1" s="1"/>
  <c r="G827" i="1" a="1"/>
  <c r="G827" i="1" s="1"/>
  <c r="G835" i="1" a="1"/>
  <c r="G835" i="1" s="1"/>
  <c r="G843" i="1" a="1"/>
  <c r="G843" i="1" s="1"/>
  <c r="G851" i="1" a="1"/>
  <c r="G851" i="1" s="1"/>
  <c r="G859" i="1" a="1"/>
  <c r="G859" i="1" s="1"/>
  <c r="G867" i="1" a="1"/>
  <c r="G867" i="1" s="1"/>
  <c r="G874" i="1" a="1"/>
  <c r="G874" i="1" s="1"/>
  <c r="G882" i="1" a="1"/>
  <c r="G882" i="1" s="1"/>
  <c r="G890" i="1" a="1"/>
  <c r="G890" i="1" s="1"/>
  <c r="G898" i="1" a="1"/>
  <c r="G898" i="1" s="1"/>
  <c r="G906" i="1" a="1"/>
  <c r="G906" i="1" s="1"/>
  <c r="G914" i="1" a="1"/>
  <c r="G914" i="1" s="1"/>
  <c r="G922" i="1" a="1"/>
  <c r="G922" i="1" s="1"/>
  <c r="G929" i="1" a="1"/>
  <c r="G929" i="1" s="1"/>
  <c r="G937" i="1" a="1"/>
  <c r="G937" i="1" s="1"/>
  <c r="G945" i="1" a="1"/>
  <c r="G945" i="1" s="1"/>
  <c r="H779" i="1" a="1"/>
  <c r="H779" i="1" s="1"/>
  <c r="H793" i="1" a="1"/>
  <c r="H793" i="1" s="1"/>
  <c r="H801" i="1" a="1"/>
  <c r="H801" i="1" s="1"/>
  <c r="H809" i="1" a="1"/>
  <c r="H809" i="1" s="1"/>
  <c r="H817" i="1" a="1"/>
  <c r="H817" i="1" s="1"/>
  <c r="H824" i="1" a="1"/>
  <c r="H824" i="1" s="1"/>
  <c r="H832" i="1" a="1"/>
  <c r="H832" i="1" s="1"/>
  <c r="H840" i="1" a="1"/>
  <c r="H840" i="1" s="1"/>
  <c r="H848" i="1" a="1"/>
  <c r="H848" i="1" s="1"/>
  <c r="H856" i="1" a="1"/>
  <c r="H856" i="1" s="1"/>
  <c r="H864" i="1" a="1"/>
  <c r="H864" i="1" s="1"/>
  <c r="H870" i="1" a="1"/>
  <c r="H870" i="1" s="1"/>
  <c r="H885" i="1" a="1"/>
  <c r="H885" i="1" s="1"/>
  <c r="H893" i="1" a="1"/>
  <c r="H893" i="1" s="1"/>
  <c r="H900" i="1" a="1"/>
  <c r="H900" i="1" s="1"/>
  <c r="H908" i="1" a="1"/>
  <c r="H908" i="1" s="1"/>
  <c r="H915" i="1" a="1"/>
  <c r="H915" i="1" s="1"/>
  <c r="H923" i="1" a="1"/>
  <c r="H923" i="1" s="1"/>
  <c r="H931" i="1" a="1"/>
  <c r="H931" i="1" s="1"/>
  <c r="H939" i="1" a="1"/>
  <c r="H939" i="1" s="1"/>
  <c r="H945" i="1" a="1"/>
  <c r="H945" i="1" s="1"/>
  <c r="I779" i="1" a="1"/>
  <c r="I779" i="1" s="1"/>
  <c r="I786" i="1" a="1"/>
  <c r="I786" i="1" s="1"/>
  <c r="I793" i="1" a="1"/>
  <c r="I793" i="1" s="1"/>
  <c r="I799" i="1" a="1"/>
  <c r="I799" i="1" s="1"/>
  <c r="I805" i="1" a="1"/>
  <c r="I805" i="1" s="1"/>
  <c r="I813" i="1" a="1"/>
  <c r="I813" i="1" s="1"/>
  <c r="I820" i="1" a="1"/>
  <c r="I820" i="1" s="1"/>
  <c r="I827" i="1" a="1"/>
  <c r="I827" i="1" s="1"/>
  <c r="I840" i="1" a="1"/>
  <c r="I840" i="1" s="1"/>
  <c r="I847" i="1" a="1"/>
  <c r="I847" i="1" s="1"/>
  <c r="I854" i="1" a="1"/>
  <c r="I854" i="1" s="1"/>
  <c r="I862" i="1" a="1"/>
  <c r="I862" i="1" s="1"/>
  <c r="I867" i="1" a="1"/>
  <c r="I867" i="1" s="1"/>
  <c r="I875" i="1" a="1"/>
  <c r="I875" i="1" s="1"/>
  <c r="I882" i="1" a="1"/>
  <c r="I882" i="1" s="1"/>
  <c r="I889" i="1" a="1"/>
  <c r="I889" i="1" s="1"/>
  <c r="I895" i="1" a="1"/>
  <c r="I895" i="1" s="1"/>
  <c r="I902" i="1" a="1"/>
  <c r="I902" i="1" s="1"/>
  <c r="I909" i="1" a="1"/>
  <c r="I909" i="1" s="1"/>
  <c r="I916" i="1" a="1"/>
  <c r="I916" i="1" s="1"/>
  <c r="I924" i="1" a="1"/>
  <c r="I924" i="1" s="1"/>
  <c r="I930" i="1" a="1"/>
  <c r="I930" i="1" s="1"/>
  <c r="I938" i="1" a="1"/>
  <c r="I938" i="1" s="1"/>
  <c r="I945" i="1" a="1"/>
  <c r="I945" i="1" s="1"/>
  <c r="G781" i="1" a="1"/>
  <c r="G781" i="1" s="1"/>
  <c r="G788" i="1" a="1"/>
  <c r="G788" i="1" s="1"/>
  <c r="G796" i="1" a="1"/>
  <c r="G796" i="1" s="1"/>
  <c r="G804" i="1" a="1"/>
  <c r="G804" i="1" s="1"/>
  <c r="G812" i="1" a="1"/>
  <c r="G812" i="1" s="1"/>
  <c r="G820" i="1" a="1"/>
  <c r="G820" i="1" s="1"/>
  <c r="G828" i="1" a="1"/>
  <c r="G828" i="1" s="1"/>
  <c r="G836" i="1" a="1"/>
  <c r="G836" i="1" s="1"/>
  <c r="G844" i="1" a="1"/>
  <c r="G844" i="1" s="1"/>
  <c r="G852" i="1" a="1"/>
  <c r="G852" i="1" s="1"/>
  <c r="G860" i="1" a="1"/>
  <c r="G860" i="1" s="1"/>
  <c r="G875" i="1" a="1"/>
  <c r="G875" i="1" s="1"/>
  <c r="G883" i="1" a="1"/>
  <c r="G883" i="1" s="1"/>
  <c r="G891" i="1" a="1"/>
  <c r="G891" i="1" s="1"/>
  <c r="G899" i="1" a="1"/>
  <c r="G899" i="1" s="1"/>
  <c r="G907" i="1" a="1"/>
  <c r="G907" i="1" s="1"/>
  <c r="G915" i="1" a="1"/>
  <c r="G915" i="1" s="1"/>
  <c r="G923" i="1" a="1"/>
  <c r="G923" i="1" s="1"/>
  <c r="G930" i="1" a="1"/>
  <c r="G930" i="1" s="1"/>
  <c r="G938" i="1" a="1"/>
  <c r="G938" i="1" s="1"/>
  <c r="G946" i="1" a="1"/>
  <c r="G946" i="1" s="1"/>
  <c r="H780" i="1" a="1"/>
  <c r="H780" i="1" s="1"/>
  <c r="H786" i="1" a="1"/>
  <c r="H786" i="1" s="1"/>
  <c r="H794" i="1" a="1"/>
  <c r="H794" i="1" s="1"/>
  <c r="H802" i="1" a="1"/>
  <c r="H802" i="1" s="1"/>
  <c r="H810" i="1" a="1"/>
  <c r="H810" i="1" s="1"/>
  <c r="H825" i="1" a="1"/>
  <c r="H825" i="1" s="1"/>
  <c r="H833" i="1" a="1"/>
  <c r="H833" i="1" s="1"/>
  <c r="H841" i="1" a="1"/>
  <c r="H841" i="1" s="1"/>
  <c r="H849" i="1" a="1"/>
  <c r="H849" i="1" s="1"/>
  <c r="H857" i="1" a="1"/>
  <c r="H857" i="1" s="1"/>
  <c r="H865" i="1" a="1"/>
  <c r="H865" i="1" s="1"/>
  <c r="H871" i="1" a="1"/>
  <c r="H871" i="1" s="1"/>
  <c r="H878" i="1" a="1"/>
  <c r="H878" i="1" s="1"/>
  <c r="H886" i="1" a="1"/>
  <c r="H886" i="1" s="1"/>
  <c r="H894" i="1" a="1"/>
  <c r="H894" i="1" s="1"/>
  <c r="H901" i="1" a="1"/>
  <c r="H901" i="1" s="1"/>
  <c r="H909" i="1" a="1"/>
  <c r="H909" i="1" s="1"/>
  <c r="H916" i="1" a="1"/>
  <c r="H916" i="1" s="1"/>
  <c r="H924" i="1" a="1"/>
  <c r="H924" i="1" s="1"/>
  <c r="H932" i="1" a="1"/>
  <c r="H932" i="1" s="1"/>
  <c r="H940" i="1" a="1"/>
  <c r="H940" i="1" s="1"/>
  <c r="H946" i="1" a="1"/>
  <c r="H946" i="1" s="1"/>
  <c r="I780" i="1" a="1"/>
  <c r="I780" i="1" s="1"/>
  <c r="I800" i="1" a="1"/>
  <c r="I800" i="1" s="1"/>
  <c r="I806" i="1" a="1"/>
  <c r="I806" i="1" s="1"/>
  <c r="I814" i="1" a="1"/>
  <c r="I814" i="1" s="1"/>
  <c r="I821" i="1" a="1"/>
  <c r="I821" i="1" s="1"/>
  <c r="I828" i="1" a="1"/>
  <c r="I828" i="1" s="1"/>
  <c r="I834" i="1" a="1"/>
  <c r="I834" i="1" s="1"/>
  <c r="I841" i="1" a="1"/>
  <c r="I841" i="1" s="1"/>
  <c r="I848" i="1" a="1"/>
  <c r="I848" i="1" s="1"/>
  <c r="I855" i="1" a="1"/>
  <c r="I855" i="1" s="1"/>
  <c r="I868" i="1" a="1"/>
  <c r="I868" i="1" s="1"/>
  <c r="I876" i="1" a="1"/>
  <c r="I876" i="1" s="1"/>
  <c r="I890" i="1" a="1"/>
  <c r="I890" i="1" s="1"/>
  <c r="I896" i="1" a="1"/>
  <c r="I896" i="1" s="1"/>
  <c r="I903" i="1" a="1"/>
  <c r="I903" i="1" s="1"/>
  <c r="I910" i="1" a="1"/>
  <c r="I910" i="1" s="1"/>
  <c r="I917" i="1" a="1"/>
  <c r="I917" i="1" s="1"/>
  <c r="I925" i="1" a="1"/>
  <c r="I925" i="1" s="1"/>
  <c r="I931" i="1" a="1"/>
  <c r="I931" i="1" s="1"/>
  <c r="I946" i="1" a="1"/>
  <c r="I946" i="1" s="1"/>
  <c r="G829" i="1" a="1"/>
  <c r="G829" i="1" s="1"/>
  <c r="G892" i="1" a="1"/>
  <c r="G892" i="1" s="1"/>
  <c r="H781" i="1" a="1"/>
  <c r="H781" i="1" s="1"/>
  <c r="H842" i="1" a="1"/>
  <c r="H842" i="1" s="1"/>
  <c r="H902" i="1" a="1"/>
  <c r="H902" i="1" s="1"/>
  <c r="I787" i="1" a="1"/>
  <c r="I787" i="1" s="1"/>
  <c r="I842" i="1" a="1"/>
  <c r="I842" i="1" s="1"/>
  <c r="I897" i="1" a="1"/>
  <c r="I897" i="1" s="1"/>
  <c r="G758" i="1" a="1"/>
  <c r="G758" i="1" s="1"/>
  <c r="G766" i="1" a="1"/>
  <c r="G766" i="1" s="1"/>
  <c r="G774" i="1" a="1"/>
  <c r="G774" i="1" s="1"/>
  <c r="H758" i="1" a="1"/>
  <c r="H758" i="1" s="1"/>
  <c r="H766" i="1" a="1"/>
  <c r="H766" i="1" s="1"/>
  <c r="H774" i="1" a="1"/>
  <c r="H774" i="1" s="1"/>
  <c r="I758" i="1" a="1"/>
  <c r="I758" i="1" s="1"/>
  <c r="I766" i="1" a="1"/>
  <c r="I766" i="1" s="1"/>
  <c r="I774" i="1" a="1"/>
  <c r="I774" i="1" s="1"/>
  <c r="G837" i="1" a="1"/>
  <c r="G837" i="1" s="1"/>
  <c r="G900" i="1" a="1"/>
  <c r="G900" i="1" s="1"/>
  <c r="H787" i="1" a="1"/>
  <c r="H787" i="1" s="1"/>
  <c r="H850" i="1" a="1"/>
  <c r="H850" i="1" s="1"/>
  <c r="I794" i="1" a="1"/>
  <c r="I794" i="1" s="1"/>
  <c r="I849" i="1" a="1"/>
  <c r="I849" i="1" s="1"/>
  <c r="I904" i="1" a="1"/>
  <c r="I904" i="1" s="1"/>
  <c r="G782" i="1" a="1"/>
  <c r="G782" i="1" s="1"/>
  <c r="G845" i="1" a="1"/>
  <c r="G845" i="1" s="1"/>
  <c r="G908" i="1" a="1"/>
  <c r="G908" i="1" s="1"/>
  <c r="H795" i="1" a="1"/>
  <c r="H795" i="1" s="1"/>
  <c r="H858" i="1" a="1"/>
  <c r="H858" i="1" s="1"/>
  <c r="H917" i="1" a="1"/>
  <c r="H917" i="1" s="1"/>
  <c r="I801" i="1" a="1"/>
  <c r="I801" i="1" s="1"/>
  <c r="I856" i="1" a="1"/>
  <c r="I856" i="1" s="1"/>
  <c r="G789" i="1" a="1"/>
  <c r="G789" i="1" s="1"/>
  <c r="G853" i="1" a="1"/>
  <c r="G853" i="1" s="1"/>
  <c r="G916" i="1" a="1"/>
  <c r="G916" i="1" s="1"/>
  <c r="H803" i="1" a="1"/>
  <c r="H803" i="1" s="1"/>
  <c r="H925" i="1" a="1"/>
  <c r="H925" i="1" s="1"/>
  <c r="I807" i="1" a="1"/>
  <c r="I807" i="1" s="1"/>
  <c r="I863" i="1" a="1"/>
  <c r="I863" i="1" s="1"/>
  <c r="I918" i="1" a="1"/>
  <c r="I918" i="1" s="1"/>
  <c r="G797" i="1" a="1"/>
  <c r="G797" i="1" s="1"/>
  <c r="G861" i="1" a="1"/>
  <c r="G861" i="1" s="1"/>
  <c r="H811" i="1" a="1"/>
  <c r="H811" i="1" s="1"/>
  <c r="H872" i="1" a="1"/>
  <c r="H872" i="1" s="1"/>
  <c r="H933" i="1" a="1"/>
  <c r="H933" i="1" s="1"/>
  <c r="I815" i="1" a="1"/>
  <c r="I815" i="1" s="1"/>
  <c r="I869" i="1" a="1"/>
  <c r="I869" i="1" s="1"/>
  <c r="I926" i="1" a="1"/>
  <c r="I926" i="1" s="1"/>
  <c r="G805" i="1" a="1"/>
  <c r="G805" i="1" s="1"/>
  <c r="G868" i="1" a="1"/>
  <c r="G868" i="1" s="1"/>
  <c r="G931" i="1" a="1"/>
  <c r="G931" i="1" s="1"/>
  <c r="H818" i="1" a="1"/>
  <c r="H818" i="1" s="1"/>
  <c r="H879" i="1" a="1"/>
  <c r="H879" i="1" s="1"/>
  <c r="H941" i="1" a="1"/>
  <c r="H941" i="1" s="1"/>
  <c r="I822" i="1" a="1"/>
  <c r="I822" i="1" s="1"/>
  <c r="I877" i="1" a="1"/>
  <c r="I877" i="1" s="1"/>
  <c r="I932" i="1" a="1"/>
  <c r="I932" i="1" s="1"/>
  <c r="G755" i="1" a="1"/>
  <c r="G755" i="1" s="1"/>
  <c r="G763" i="1" a="1"/>
  <c r="G763" i="1" s="1"/>
  <c r="G771" i="1" a="1"/>
  <c r="G771" i="1" s="1"/>
  <c r="H755" i="1" a="1"/>
  <c r="H755" i="1" s="1"/>
  <c r="H763" i="1" a="1"/>
  <c r="H763" i="1" s="1"/>
  <c r="H771" i="1" a="1"/>
  <c r="H771" i="1" s="1"/>
  <c r="I755" i="1" a="1"/>
  <c r="I755" i="1" s="1"/>
  <c r="I763" i="1" a="1"/>
  <c r="I763" i="1" s="1"/>
  <c r="H826" i="1" a="1"/>
  <c r="H826" i="1" s="1"/>
  <c r="I883" i="1" a="1"/>
  <c r="I883" i="1" s="1"/>
  <c r="H834" i="1" a="1"/>
  <c r="H834" i="1" s="1"/>
  <c r="G757" i="1" a="1"/>
  <c r="G757" i="1" s="1"/>
  <c r="G768" i="1" a="1"/>
  <c r="G768" i="1" s="1"/>
  <c r="H754" i="1" a="1"/>
  <c r="H754" i="1" s="1"/>
  <c r="H765" i="1" a="1"/>
  <c r="H765" i="1" s="1"/>
  <c r="H776" i="1" a="1"/>
  <c r="H776" i="1" s="1"/>
  <c r="I762" i="1" a="1"/>
  <c r="I762" i="1" s="1"/>
  <c r="I772" i="1" a="1"/>
  <c r="I772" i="1" s="1"/>
  <c r="H767" i="1" a="1"/>
  <c r="H767" i="1" s="1"/>
  <c r="I773" i="1" a="1"/>
  <c r="I773" i="1" s="1"/>
  <c r="G813" i="1" a="1"/>
  <c r="G813" i="1" s="1"/>
  <c r="H887" i="1" a="1"/>
  <c r="H887" i="1" s="1"/>
  <c r="I939" i="1" a="1"/>
  <c r="I939" i="1" s="1"/>
  <c r="G759" i="1" a="1"/>
  <c r="G759" i="1" s="1"/>
  <c r="G769" i="1" a="1"/>
  <c r="G769" i="1" s="1"/>
  <c r="H756" i="1" a="1"/>
  <c r="H756" i="1" s="1"/>
  <c r="I753" i="1" a="1"/>
  <c r="I753" i="1" s="1"/>
  <c r="I764" i="1" a="1"/>
  <c r="I764" i="1" s="1"/>
  <c r="G821" i="1" a="1"/>
  <c r="G821" i="1" s="1"/>
  <c r="H895" i="1" a="1"/>
  <c r="H895" i="1" s="1"/>
  <c r="I947" i="1" a="1"/>
  <c r="I947" i="1" s="1"/>
  <c r="G876" i="1" a="1"/>
  <c r="G876" i="1" s="1"/>
  <c r="H947" i="1" a="1"/>
  <c r="H947" i="1" s="1"/>
  <c r="G761" i="1" a="1"/>
  <c r="G761" i="1" s="1"/>
  <c r="G772" i="1" a="1"/>
  <c r="G772" i="1" s="1"/>
  <c r="H759" i="1" a="1"/>
  <c r="H759" i="1" s="1"/>
  <c r="H769" i="1" a="1"/>
  <c r="H769" i="1" s="1"/>
  <c r="I756" i="1" a="1"/>
  <c r="I756" i="1" s="1"/>
  <c r="I767" i="1" a="1"/>
  <c r="I767" i="1" s="1"/>
  <c r="I776" i="1" a="1"/>
  <c r="I776" i="1" s="1"/>
  <c r="I781" i="1" a="1"/>
  <c r="I781" i="1" s="1"/>
  <c r="G884" i="1" a="1"/>
  <c r="G884" i="1" s="1"/>
  <c r="G939" i="1" a="1"/>
  <c r="G939" i="1" s="1"/>
  <c r="I829" i="1" a="1"/>
  <c r="I829" i="1" s="1"/>
  <c r="G753" i="1" a="1"/>
  <c r="G753" i="1" s="1"/>
  <c r="G764" i="1" a="1"/>
  <c r="G764" i="1" s="1"/>
  <c r="G775" i="1" a="1"/>
  <c r="G775" i="1" s="1"/>
  <c r="H761" i="1" a="1"/>
  <c r="H761" i="1" s="1"/>
  <c r="H772" i="1" a="1"/>
  <c r="H772" i="1" s="1"/>
  <c r="I759" i="1" a="1"/>
  <c r="I759" i="1" s="1"/>
  <c r="I769" i="1" a="1"/>
  <c r="I769" i="1" s="1"/>
  <c r="G947" i="1" a="1"/>
  <c r="G947" i="1" s="1"/>
  <c r="G754" i="1" a="1"/>
  <c r="G754" i="1" s="1"/>
  <c r="G776" i="1" a="1"/>
  <c r="G776" i="1" s="1"/>
  <c r="H773" i="1" a="1"/>
  <c r="H773" i="1" s="1"/>
  <c r="H753" i="1" a="1"/>
  <c r="H753" i="1" s="1"/>
  <c r="G765" i="1" a="1"/>
  <c r="G765" i="1" s="1"/>
  <c r="I760" i="1" a="1"/>
  <c r="I760" i="1" s="1"/>
  <c r="I771" i="1" a="1"/>
  <c r="I771" i="1" s="1"/>
  <c r="G760" i="1" a="1"/>
  <c r="G760" i="1" s="1"/>
  <c r="H757" i="1" a="1"/>
  <c r="H757" i="1" s="1"/>
  <c r="I754" i="1" a="1"/>
  <c r="I754" i="1" s="1"/>
  <c r="I775" i="1" a="1"/>
  <c r="I775" i="1" s="1"/>
  <c r="H760" i="1" a="1"/>
  <c r="H760" i="1" s="1"/>
  <c r="I757" i="1" a="1"/>
  <c r="I757" i="1" s="1"/>
  <c r="G762" i="1" a="1"/>
  <c r="G762" i="1" s="1"/>
  <c r="H762" i="1" a="1"/>
  <c r="H762" i="1" s="1"/>
  <c r="G767" i="1" a="1"/>
  <c r="G767" i="1" s="1"/>
  <c r="H764" i="1" a="1"/>
  <c r="H764" i="1" s="1"/>
  <c r="I761" i="1" a="1"/>
  <c r="I761" i="1" s="1"/>
  <c r="G770" i="1" a="1"/>
  <c r="G770" i="1" s="1"/>
  <c r="H768" i="1" a="1"/>
  <c r="H768" i="1" s="1"/>
  <c r="I765" i="1" a="1"/>
  <c r="I765" i="1" s="1"/>
  <c r="G773" i="1" a="1"/>
  <c r="G773" i="1" s="1"/>
  <c r="H770" i="1" a="1"/>
  <c r="H770" i="1" s="1"/>
  <c r="I768" i="1" a="1"/>
  <c r="I768" i="1" s="1"/>
  <c r="I770" i="1" a="1"/>
  <c r="I770" i="1" s="1"/>
  <c r="G756" i="1" a="1"/>
  <c r="G756" i="1" s="1"/>
  <c r="H775" i="1" a="1"/>
  <c r="H775" i="1" s="1"/>
  <c r="G731" i="1" a="1"/>
  <c r="G731" i="1" s="1"/>
  <c r="G739" i="1" a="1"/>
  <c r="G739" i="1" s="1"/>
  <c r="G747" i="1" a="1"/>
  <c r="G747" i="1" s="1"/>
  <c r="H731" i="1" a="1"/>
  <c r="H731" i="1" s="1"/>
  <c r="H739" i="1" a="1"/>
  <c r="H739" i="1" s="1"/>
  <c r="H747" i="1" a="1"/>
  <c r="H747" i="1" s="1"/>
  <c r="I731" i="1" a="1"/>
  <c r="I731" i="1" s="1"/>
  <c r="I739" i="1" a="1"/>
  <c r="I739" i="1" s="1"/>
  <c r="I747" i="1" a="1"/>
  <c r="I747" i="1" s="1"/>
  <c r="G746" i="1" a="1"/>
  <c r="G746" i="1" s="1"/>
  <c r="G732" i="1" a="1"/>
  <c r="G732" i="1" s="1"/>
  <c r="G740" i="1" a="1"/>
  <c r="G740" i="1" s="1"/>
  <c r="G748" i="1" a="1"/>
  <c r="G748" i="1" s="1"/>
  <c r="H732" i="1" a="1"/>
  <c r="H732" i="1" s="1"/>
  <c r="H740" i="1" a="1"/>
  <c r="H740" i="1" s="1"/>
  <c r="H748" i="1" a="1"/>
  <c r="H748" i="1" s="1"/>
  <c r="I732" i="1" a="1"/>
  <c r="I732" i="1" s="1"/>
  <c r="I740" i="1" a="1"/>
  <c r="I740" i="1" s="1"/>
  <c r="I748" i="1" a="1"/>
  <c r="I748" i="1" s="1"/>
  <c r="I730" i="1" a="1"/>
  <c r="I730" i="1" s="1"/>
  <c r="G733" i="1" a="1"/>
  <c r="G733" i="1" s="1"/>
  <c r="G741" i="1" a="1"/>
  <c r="G741" i="1" s="1"/>
  <c r="G749" i="1" a="1"/>
  <c r="G749" i="1" s="1"/>
  <c r="H733" i="1" a="1"/>
  <c r="H733" i="1" s="1"/>
  <c r="H741" i="1" a="1"/>
  <c r="H741" i="1" s="1"/>
  <c r="H749" i="1" a="1"/>
  <c r="H749" i="1" s="1"/>
  <c r="I733" i="1" a="1"/>
  <c r="I733" i="1" s="1"/>
  <c r="I741" i="1" a="1"/>
  <c r="I741" i="1" s="1"/>
  <c r="I749" i="1" a="1"/>
  <c r="I749" i="1" s="1"/>
  <c r="H730" i="1" a="1"/>
  <c r="H730" i="1" s="1"/>
  <c r="G734" i="1" a="1"/>
  <c r="G734" i="1" s="1"/>
  <c r="G742" i="1" a="1"/>
  <c r="G742" i="1" s="1"/>
  <c r="G750" i="1" a="1"/>
  <c r="G750" i="1" s="1"/>
  <c r="H734" i="1" a="1"/>
  <c r="H734" i="1" s="1"/>
  <c r="H742" i="1" a="1"/>
  <c r="H742" i="1" s="1"/>
  <c r="H750" i="1" a="1"/>
  <c r="H750" i="1" s="1"/>
  <c r="I734" i="1" a="1"/>
  <c r="I734" i="1" s="1"/>
  <c r="I742" i="1" a="1"/>
  <c r="I742" i="1" s="1"/>
  <c r="I750" i="1" a="1"/>
  <c r="I750" i="1" s="1"/>
  <c r="H738" i="1" a="1"/>
  <c r="H738" i="1" s="1"/>
  <c r="G735" i="1" a="1"/>
  <c r="G735" i="1" s="1"/>
  <c r="G743" i="1" a="1"/>
  <c r="G743" i="1" s="1"/>
  <c r="G751" i="1" a="1"/>
  <c r="G751" i="1" s="1"/>
  <c r="H735" i="1" a="1"/>
  <c r="H735" i="1" s="1"/>
  <c r="H743" i="1" a="1"/>
  <c r="H743" i="1" s="1"/>
  <c r="H751" i="1" a="1"/>
  <c r="H751" i="1" s="1"/>
  <c r="I735" i="1" a="1"/>
  <c r="I735" i="1" s="1"/>
  <c r="I743" i="1" a="1"/>
  <c r="I743" i="1" s="1"/>
  <c r="I751" i="1" a="1"/>
  <c r="I751" i="1" s="1"/>
  <c r="G730" i="1" a="1"/>
  <c r="G730" i="1" s="1"/>
  <c r="I738" i="1" a="1"/>
  <c r="I738" i="1" s="1"/>
  <c r="G736" i="1" a="1"/>
  <c r="G736" i="1" s="1"/>
  <c r="G744" i="1" a="1"/>
  <c r="G744" i="1" s="1"/>
  <c r="G752" i="1" a="1"/>
  <c r="G752" i="1" s="1"/>
  <c r="H736" i="1" a="1"/>
  <c r="H736" i="1" s="1"/>
  <c r="H744" i="1" a="1"/>
  <c r="H744" i="1" s="1"/>
  <c r="H752" i="1" a="1"/>
  <c r="H752" i="1" s="1"/>
  <c r="I736" i="1" a="1"/>
  <c r="I736" i="1" s="1"/>
  <c r="I744" i="1" a="1"/>
  <c r="I744" i="1" s="1"/>
  <c r="I752" i="1" a="1"/>
  <c r="I752" i="1" s="1"/>
  <c r="H746" i="1" a="1"/>
  <c r="H746" i="1" s="1"/>
  <c r="G729" i="1" a="1"/>
  <c r="G729" i="1" s="1"/>
  <c r="G737" i="1" a="1"/>
  <c r="G737" i="1" s="1"/>
  <c r="G745" i="1" a="1"/>
  <c r="G745" i="1" s="1"/>
  <c r="H729" i="1" a="1"/>
  <c r="H729" i="1" s="1"/>
  <c r="H737" i="1" a="1"/>
  <c r="H737" i="1" s="1"/>
  <c r="H745" i="1" a="1"/>
  <c r="H745" i="1" s="1"/>
  <c r="I729" i="1" a="1"/>
  <c r="I729" i="1" s="1"/>
  <c r="I737" i="1" a="1"/>
  <c r="I737" i="1" s="1"/>
  <c r="I745" i="1" a="1"/>
  <c r="I745" i="1" s="1"/>
  <c r="G738" i="1" a="1"/>
  <c r="G738" i="1" s="1"/>
  <c r="I746" i="1" a="1"/>
  <c r="I746" i="1" s="1"/>
  <c r="G388" i="1" a="1"/>
  <c r="G388" i="1" s="1"/>
  <c r="G394" i="1" a="1"/>
  <c r="G394" i="1" s="1"/>
  <c r="G400" i="1" a="1"/>
  <c r="G400" i="1" s="1"/>
  <c r="G413" i="1" a="1"/>
  <c r="G413" i="1" s="1"/>
  <c r="G419" i="1" a="1"/>
  <c r="G419" i="1" s="1"/>
  <c r="G425" i="1" a="1"/>
  <c r="G425" i="1" s="1"/>
  <c r="G431" i="1" a="1"/>
  <c r="G431" i="1" s="1"/>
  <c r="G438" i="1" a="1"/>
  <c r="G438" i="1" s="1"/>
  <c r="G444" i="1" a="1"/>
  <c r="G444" i="1" s="1"/>
  <c r="G450" i="1" a="1"/>
  <c r="G450" i="1" s="1"/>
  <c r="G456" i="1" a="1"/>
  <c r="G456" i="1" s="1"/>
  <c r="G474" i="1" a="1"/>
  <c r="G474" i="1" s="1"/>
  <c r="G491" i="1" a="1"/>
  <c r="G491" i="1" s="1"/>
  <c r="G502" i="1" a="1"/>
  <c r="G502" i="1" s="1"/>
  <c r="G513" i="1" a="1"/>
  <c r="G513" i="1" s="1"/>
  <c r="G532" i="1" a="1"/>
  <c r="G532" i="1" s="1"/>
  <c r="G538" i="1" a="1"/>
  <c r="G538" i="1" s="1"/>
  <c r="G550" i="1" a="1"/>
  <c r="G550" i="1" s="1"/>
  <c r="G555" i="1" a="1"/>
  <c r="G555" i="1" s="1"/>
  <c r="G560" i="1" a="1"/>
  <c r="G560" i="1" s="1"/>
  <c r="G566" i="1" a="1"/>
  <c r="G566" i="1" s="1"/>
  <c r="G572" i="1" a="1"/>
  <c r="G572" i="1" s="1"/>
  <c r="G578" i="1" a="1"/>
  <c r="G578" i="1" s="1"/>
  <c r="G585" i="1" a="1"/>
  <c r="G585" i="1" s="1"/>
  <c r="G590" i="1" a="1"/>
  <c r="G590" i="1" s="1"/>
  <c r="G595" i="1" a="1"/>
  <c r="G595" i="1" s="1"/>
  <c r="G601" i="1" a="1"/>
  <c r="G601" i="1" s="1"/>
  <c r="G607" i="1" a="1"/>
  <c r="G607" i="1" s="1"/>
  <c r="G612" i="1" a="1"/>
  <c r="G612" i="1" s="1"/>
  <c r="G617" i="1" a="1"/>
  <c r="G617" i="1" s="1"/>
  <c r="G628" i="1" a="1"/>
  <c r="G628" i="1" s="1"/>
  <c r="G639" i="1" a="1"/>
  <c r="G639" i="1" s="1"/>
  <c r="G645" i="1" a="1"/>
  <c r="G645" i="1" s="1"/>
  <c r="G651" i="1" a="1"/>
  <c r="G651" i="1" s="1"/>
  <c r="G656" i="1" a="1"/>
  <c r="G656" i="1" s="1"/>
  <c r="G668" i="1" a="1"/>
  <c r="G668" i="1" s="1"/>
  <c r="G674" i="1" a="1"/>
  <c r="G674" i="1" s="1"/>
  <c r="G686" i="1" a="1"/>
  <c r="G686" i="1" s="1"/>
  <c r="G698" i="1" a="1"/>
  <c r="G698" i="1" s="1"/>
  <c r="G704" i="1" a="1"/>
  <c r="G704" i="1" s="1"/>
  <c r="G721" i="1" a="1"/>
  <c r="G721" i="1" s="1"/>
  <c r="H391" i="1" a="1"/>
  <c r="H391" i="1" s="1"/>
  <c r="H406" i="1" a="1"/>
  <c r="H406" i="1" s="1"/>
  <c r="H411" i="1" a="1"/>
  <c r="H411" i="1" s="1"/>
  <c r="H417" i="1" a="1"/>
  <c r="H417" i="1" s="1"/>
  <c r="H423" i="1" a="1"/>
  <c r="H423" i="1" s="1"/>
  <c r="H428" i="1" a="1"/>
  <c r="H428" i="1" s="1"/>
  <c r="H433" i="1" a="1"/>
  <c r="H433" i="1" s="1"/>
  <c r="H439" i="1" a="1"/>
  <c r="H439" i="1" s="1"/>
  <c r="H445" i="1" a="1"/>
  <c r="H445" i="1" s="1"/>
  <c r="H450" i="1" a="1"/>
  <c r="H450" i="1" s="1"/>
  <c r="H456" i="1" a="1"/>
  <c r="H456" i="1" s="1"/>
  <c r="H466" i="1" a="1"/>
  <c r="H466" i="1" s="1"/>
  <c r="H478" i="1" a="1"/>
  <c r="H478" i="1" s="1"/>
  <c r="H484" i="1" a="1"/>
  <c r="H484" i="1" s="1"/>
  <c r="H489" i="1" a="1"/>
  <c r="H489" i="1" s="1"/>
  <c r="H495" i="1" a="1"/>
  <c r="H495" i="1" s="1"/>
  <c r="H500" i="1" a="1"/>
  <c r="H500" i="1" s="1"/>
  <c r="H522" i="1" a="1"/>
  <c r="H522" i="1" s="1"/>
  <c r="H528" i="1" a="1"/>
  <c r="H528" i="1" s="1"/>
  <c r="G389" i="1" a="1"/>
  <c r="G389" i="1" s="1"/>
  <c r="G395" i="1" a="1"/>
  <c r="G395" i="1" s="1"/>
  <c r="G401" i="1" a="1"/>
  <c r="G401" i="1" s="1"/>
  <c r="G407" i="1" a="1"/>
  <c r="G407" i="1" s="1"/>
  <c r="G414" i="1" a="1"/>
  <c r="G414" i="1" s="1"/>
  <c r="G420" i="1" a="1"/>
  <c r="G420" i="1" s="1"/>
  <c r="G426" i="1" a="1"/>
  <c r="G426" i="1" s="1"/>
  <c r="G432" i="1" a="1"/>
  <c r="G432" i="1" s="1"/>
  <c r="G445" i="1" a="1"/>
  <c r="G445" i="1" s="1"/>
  <c r="G451" i="1" a="1"/>
  <c r="G451" i="1" s="1"/>
  <c r="G457" i="1" a="1"/>
  <c r="G457" i="1" s="1"/>
  <c r="G463" i="1" a="1"/>
  <c r="G463" i="1" s="1"/>
  <c r="G470" i="1" a="1"/>
  <c r="G470" i="1" s="1"/>
  <c r="G475" i="1" a="1"/>
  <c r="G475" i="1" s="1"/>
  <c r="G480" i="1" a="1"/>
  <c r="G480" i="1" s="1"/>
  <c r="G486" i="1" a="1"/>
  <c r="G486" i="1" s="1"/>
  <c r="G496" i="1" a="1"/>
  <c r="G496" i="1" s="1"/>
  <c r="G507" i="1" a="1"/>
  <c r="G507" i="1" s="1"/>
  <c r="G514" i="1" a="1"/>
  <c r="G514" i="1" s="1"/>
  <c r="G519" i="1" a="1"/>
  <c r="G519" i="1" s="1"/>
  <c r="G526" i="1" a="1"/>
  <c r="G526" i="1" s="1"/>
  <c r="G533" i="1" a="1"/>
  <c r="G533" i="1" s="1"/>
  <c r="G539" i="1" a="1"/>
  <c r="G539" i="1" s="1"/>
  <c r="G544" i="1" a="1"/>
  <c r="G544" i="1" s="1"/>
  <c r="G556" i="1" a="1"/>
  <c r="G556" i="1" s="1"/>
  <c r="G561" i="1" a="1"/>
  <c r="G561" i="1" s="1"/>
  <c r="G573" i="1" a="1"/>
  <c r="G573" i="1" s="1"/>
  <c r="G579" i="1" a="1"/>
  <c r="G579" i="1" s="1"/>
  <c r="G596" i="1" a="1"/>
  <c r="G596" i="1" s="1"/>
  <c r="G602" i="1" a="1"/>
  <c r="G602" i="1" s="1"/>
  <c r="G613" i="1" a="1"/>
  <c r="G613" i="1" s="1"/>
  <c r="G623" i="1" a="1"/>
  <c r="G623" i="1" s="1"/>
  <c r="G629" i="1" a="1"/>
  <c r="G629" i="1" s="1"/>
  <c r="G634" i="1" a="1"/>
  <c r="G634" i="1" s="1"/>
  <c r="G646" i="1" a="1"/>
  <c r="G646" i="1" s="1"/>
  <c r="G657" i="1" a="1"/>
  <c r="G657" i="1" s="1"/>
  <c r="G663" i="1" a="1"/>
  <c r="G663" i="1" s="1"/>
  <c r="G669" i="1" a="1"/>
  <c r="G669" i="1" s="1"/>
  <c r="G680" i="1" a="1"/>
  <c r="G680" i="1" s="1"/>
  <c r="G692" i="1" a="1"/>
  <c r="G692" i="1" s="1"/>
  <c r="G699" i="1" a="1"/>
  <c r="G699" i="1" s="1"/>
  <c r="G705" i="1" a="1"/>
  <c r="G705" i="1" s="1"/>
  <c r="G711" i="1" a="1"/>
  <c r="G711" i="1" s="1"/>
  <c r="G716" i="1" a="1"/>
  <c r="G716" i="1" s="1"/>
  <c r="G722" i="1" a="1"/>
  <c r="G722" i="1" s="1"/>
  <c r="G728" i="1" a="1"/>
  <c r="G728" i="1" s="1"/>
  <c r="H396" i="1" a="1"/>
  <c r="H396" i="1" s="1"/>
  <c r="H401" i="1" a="1"/>
  <c r="H401" i="1" s="1"/>
  <c r="H407" i="1" a="1"/>
  <c r="H407" i="1" s="1"/>
  <c r="H412" i="1" a="1"/>
  <c r="H412" i="1" s="1"/>
  <c r="H429" i="1" a="1"/>
  <c r="H429" i="1" s="1"/>
  <c r="H440" i="1" a="1"/>
  <c r="H440" i="1" s="1"/>
  <c r="H451" i="1" a="1"/>
  <c r="H451" i="1" s="1"/>
  <c r="H462" i="1" a="1"/>
  <c r="H462" i="1" s="1"/>
  <c r="H467" i="1" a="1"/>
  <c r="H467" i="1" s="1"/>
  <c r="H473" i="1" a="1"/>
  <c r="H473" i="1" s="1"/>
  <c r="H479" i="1" a="1"/>
  <c r="H479" i="1" s="1"/>
  <c r="H485" i="1" a="1"/>
  <c r="H485" i="1" s="1"/>
  <c r="H501" i="1" a="1"/>
  <c r="H501" i="1" s="1"/>
  <c r="H506" i="1" a="1"/>
  <c r="H506" i="1" s="1"/>
  <c r="H512" i="1" a="1"/>
  <c r="H512" i="1" s="1"/>
  <c r="H518" i="1" a="1"/>
  <c r="H518" i="1" s="1"/>
  <c r="H523" i="1" a="1"/>
  <c r="H523" i="1" s="1"/>
  <c r="G390" i="1" a="1"/>
  <c r="G390" i="1" s="1"/>
  <c r="G396" i="1" a="1"/>
  <c r="G396" i="1" s="1"/>
  <c r="G402" i="1" a="1"/>
  <c r="G402" i="1" s="1"/>
  <c r="G421" i="1" a="1"/>
  <c r="G421" i="1" s="1"/>
  <c r="G427" i="1" a="1"/>
  <c r="G427" i="1" s="1"/>
  <c r="G433" i="1" a="1"/>
  <c r="G433" i="1" s="1"/>
  <c r="G439" i="1" a="1"/>
  <c r="G439" i="1" s="1"/>
  <c r="G446" i="1" a="1"/>
  <c r="G446" i="1" s="1"/>
  <c r="G452" i="1" a="1"/>
  <c r="G452" i="1" s="1"/>
  <c r="G458" i="1" a="1"/>
  <c r="G458" i="1" s="1"/>
  <c r="G464" i="1" a="1"/>
  <c r="G464" i="1" s="1"/>
  <c r="G476" i="1" a="1"/>
  <c r="G476" i="1" s="1"/>
  <c r="G481" i="1" a="1"/>
  <c r="G481" i="1" s="1"/>
  <c r="G492" i="1" a="1"/>
  <c r="G492" i="1" s="1"/>
  <c r="G497" i="1" a="1"/>
  <c r="G497" i="1" s="1"/>
  <c r="G503" i="1" a="1"/>
  <c r="G503" i="1" s="1"/>
  <c r="G508" i="1" a="1"/>
  <c r="G508" i="1" s="1"/>
  <c r="G520" i="1" a="1"/>
  <c r="G520" i="1" s="1"/>
  <c r="G527" i="1" a="1"/>
  <c r="G527" i="1" s="1"/>
  <c r="G545" i="1" a="1"/>
  <c r="G545" i="1" s="1"/>
  <c r="G551" i="1" a="1"/>
  <c r="G551" i="1" s="1"/>
  <c r="G557" i="1" a="1"/>
  <c r="G557" i="1" s="1"/>
  <c r="G562" i="1" a="1"/>
  <c r="G562" i="1" s="1"/>
  <c r="G567" i="1" a="1"/>
  <c r="G567" i="1" s="1"/>
  <c r="G580" i="1" a="1"/>
  <c r="G580" i="1" s="1"/>
  <c r="G586" i="1" a="1"/>
  <c r="G586" i="1" s="1"/>
  <c r="G591" i="1" a="1"/>
  <c r="G591" i="1" s="1"/>
  <c r="G597" i="1" a="1"/>
  <c r="G597" i="1" s="1"/>
  <c r="G603" i="1" a="1"/>
  <c r="G603" i="1" s="1"/>
  <c r="G608" i="1" a="1"/>
  <c r="G608" i="1" s="1"/>
  <c r="G618" i="1" a="1"/>
  <c r="G618" i="1" s="1"/>
  <c r="G630" i="1" a="1"/>
  <c r="G630" i="1" s="1"/>
  <c r="G635" i="1" a="1"/>
  <c r="G635" i="1" s="1"/>
  <c r="G640" i="1" a="1"/>
  <c r="G640" i="1" s="1"/>
  <c r="G652" i="1" a="1"/>
  <c r="G652" i="1" s="1"/>
  <c r="G658" i="1" a="1"/>
  <c r="G658" i="1" s="1"/>
  <c r="G664" i="1" a="1"/>
  <c r="G664" i="1" s="1"/>
  <c r="G670" i="1" a="1"/>
  <c r="G670" i="1" s="1"/>
  <c r="G675" i="1" a="1"/>
  <c r="G675" i="1" s="1"/>
  <c r="G681" i="1" a="1"/>
  <c r="G681" i="1" s="1"/>
  <c r="G687" i="1" a="1"/>
  <c r="G687" i="1" s="1"/>
  <c r="G693" i="1" a="1"/>
  <c r="G693" i="1" s="1"/>
  <c r="G700" i="1" a="1"/>
  <c r="G700" i="1" s="1"/>
  <c r="G712" i="1" a="1"/>
  <c r="G712" i="1" s="1"/>
  <c r="G717" i="1" a="1"/>
  <c r="G717" i="1" s="1"/>
  <c r="G723" i="1" a="1"/>
  <c r="G723" i="1" s="1"/>
  <c r="H392" i="1" a="1"/>
  <c r="H392" i="1" s="1"/>
  <c r="H397" i="1" a="1"/>
  <c r="H397" i="1" s="1"/>
  <c r="H413" i="1" a="1"/>
  <c r="H413" i="1" s="1"/>
  <c r="H418" i="1" a="1"/>
  <c r="H418" i="1" s="1"/>
  <c r="H424" i="1" a="1"/>
  <c r="H424" i="1" s="1"/>
  <c r="H434" i="1" a="1"/>
  <c r="H434" i="1" s="1"/>
  <c r="H446" i="1" a="1"/>
  <c r="H446" i="1" s="1"/>
  <c r="H452" i="1" a="1"/>
  <c r="H452" i="1" s="1"/>
  <c r="H457" i="1" a="1"/>
  <c r="H457" i="1" s="1"/>
  <c r="H463" i="1" a="1"/>
  <c r="H463" i="1" s="1"/>
  <c r="H468" i="1" a="1"/>
  <c r="H468" i="1" s="1"/>
  <c r="H490" i="1" a="1"/>
  <c r="H490" i="1" s="1"/>
  <c r="G397" i="1" a="1"/>
  <c r="G397" i="1" s="1"/>
  <c r="G403" i="1" a="1"/>
  <c r="G403" i="1" s="1"/>
  <c r="G408" i="1" a="1"/>
  <c r="G408" i="1" s="1"/>
  <c r="G415" i="1" a="1"/>
  <c r="G415" i="1" s="1"/>
  <c r="G428" i="1" a="1"/>
  <c r="G428" i="1" s="1"/>
  <c r="G434" i="1" a="1"/>
  <c r="G434" i="1" s="1"/>
  <c r="G453" i="1" a="1"/>
  <c r="G453" i="1" s="1"/>
  <c r="G459" i="1" a="1"/>
  <c r="G459" i="1" s="1"/>
  <c r="G465" i="1" a="1"/>
  <c r="G465" i="1" s="1"/>
  <c r="G471" i="1" a="1"/>
  <c r="G471" i="1" s="1"/>
  <c r="G477" i="1" a="1"/>
  <c r="G477" i="1" s="1"/>
  <c r="G482" i="1" a="1"/>
  <c r="G482" i="1" s="1"/>
  <c r="G487" i="1" a="1"/>
  <c r="G487" i="1" s="1"/>
  <c r="G493" i="1" a="1"/>
  <c r="G493" i="1" s="1"/>
  <c r="G498" i="1" a="1"/>
  <c r="G498" i="1" s="1"/>
  <c r="G509" i="1" a="1"/>
  <c r="G509" i="1" s="1"/>
  <c r="G515" i="1" a="1"/>
  <c r="G515" i="1" s="1"/>
  <c r="G521" i="1" a="1"/>
  <c r="G521" i="1" s="1"/>
  <c r="G534" i="1" a="1"/>
  <c r="G534" i="1" s="1"/>
  <c r="G540" i="1" a="1"/>
  <c r="G540" i="1" s="1"/>
  <c r="G546" i="1" a="1"/>
  <c r="G546" i="1" s="1"/>
  <c r="G574" i="1" a="1"/>
  <c r="G574" i="1" s="1"/>
  <c r="G581" i="1" a="1"/>
  <c r="G581" i="1" s="1"/>
  <c r="G587" i="1" a="1"/>
  <c r="G587" i="1" s="1"/>
  <c r="G598" i="1" a="1"/>
  <c r="G598" i="1" s="1"/>
  <c r="G609" i="1" a="1"/>
  <c r="G609" i="1" s="1"/>
  <c r="G614" i="1" a="1"/>
  <c r="G614" i="1" s="1"/>
  <c r="G619" i="1" a="1"/>
  <c r="G619" i="1" s="1"/>
  <c r="G624" i="1" a="1"/>
  <c r="G624" i="1" s="1"/>
  <c r="G636" i="1" a="1"/>
  <c r="G636" i="1" s="1"/>
  <c r="G641" i="1" a="1"/>
  <c r="G641" i="1" s="1"/>
  <c r="G647" i="1" a="1"/>
  <c r="G647" i="1" s="1"/>
  <c r="G653" i="1" a="1"/>
  <c r="G653" i="1" s="1"/>
  <c r="G659" i="1" a="1"/>
  <c r="G659" i="1" s="1"/>
  <c r="G665" i="1" a="1"/>
  <c r="G665" i="1" s="1"/>
  <c r="G676" i="1" a="1"/>
  <c r="G676" i="1" s="1"/>
  <c r="G682" i="1" a="1"/>
  <c r="G682" i="1" s="1"/>
  <c r="G688" i="1" a="1"/>
  <c r="G688" i="1" s="1"/>
  <c r="G694" i="1" a="1"/>
  <c r="G694" i="1" s="1"/>
  <c r="G701" i="1" a="1"/>
  <c r="G701" i="1" s="1"/>
  <c r="G706" i="1" a="1"/>
  <c r="G706" i="1" s="1"/>
  <c r="G713" i="1" a="1"/>
  <c r="G713" i="1" s="1"/>
  <c r="G724" i="1" a="1"/>
  <c r="G724" i="1" s="1"/>
  <c r="H388" i="1" a="1"/>
  <c r="H388" i="1" s="1"/>
  <c r="H393" i="1" a="1"/>
  <c r="H393" i="1" s="1"/>
  <c r="H402" i="1" a="1"/>
  <c r="H402" i="1" s="1"/>
  <c r="H408" i="1" a="1"/>
  <c r="H408" i="1" s="1"/>
  <c r="H419" i="1" a="1"/>
  <c r="H419" i="1" s="1"/>
  <c r="H430" i="1" a="1"/>
  <c r="H430" i="1" s="1"/>
  <c r="H435" i="1" a="1"/>
  <c r="H435" i="1" s="1"/>
  <c r="H441" i="1" a="1"/>
  <c r="H441" i="1" s="1"/>
  <c r="H447" i="1" a="1"/>
  <c r="H447" i="1" s="1"/>
  <c r="H453" i="1" a="1"/>
  <c r="H453" i="1" s="1"/>
  <c r="H469" i="1" a="1"/>
  <c r="H469" i="1" s="1"/>
  <c r="H474" i="1" a="1"/>
  <c r="H474" i="1" s="1"/>
  <c r="H480" i="1" a="1"/>
  <c r="H480" i="1" s="1"/>
  <c r="H486" i="1" a="1"/>
  <c r="H486" i="1" s="1"/>
  <c r="H491" i="1" a="1"/>
  <c r="H491" i="1" s="1"/>
  <c r="H502" i="1" a="1"/>
  <c r="H502" i="1" s="1"/>
  <c r="G391" i="1" a="1"/>
  <c r="G391" i="1" s="1"/>
  <c r="G404" i="1" a="1"/>
  <c r="G404" i="1" s="1"/>
  <c r="G409" i="1" a="1"/>
  <c r="G409" i="1" s="1"/>
  <c r="G422" i="1" a="1"/>
  <c r="G422" i="1" s="1"/>
  <c r="G429" i="1" a="1"/>
  <c r="G429" i="1" s="1"/>
  <c r="G435" i="1" a="1"/>
  <c r="G435" i="1" s="1"/>
  <c r="G440" i="1" a="1"/>
  <c r="G440" i="1" s="1"/>
  <c r="G447" i="1" a="1"/>
  <c r="G447" i="1" s="1"/>
  <c r="G460" i="1" a="1"/>
  <c r="G460" i="1" s="1"/>
  <c r="G466" i="1" a="1"/>
  <c r="G466" i="1" s="1"/>
  <c r="G499" i="1" a="1"/>
  <c r="G499" i="1" s="1"/>
  <c r="G504" i="1" a="1"/>
  <c r="G504" i="1" s="1"/>
  <c r="G510" i="1" a="1"/>
  <c r="G510" i="1" s="1"/>
  <c r="G516" i="1" a="1"/>
  <c r="G516" i="1" s="1"/>
  <c r="G522" i="1" a="1"/>
  <c r="G522" i="1" s="1"/>
  <c r="G528" i="1" a="1"/>
  <c r="G528" i="1" s="1"/>
  <c r="G541" i="1" a="1"/>
  <c r="G541" i="1" s="1"/>
  <c r="G552" i="1" a="1"/>
  <c r="G552" i="1" s="1"/>
  <c r="G558" i="1" a="1"/>
  <c r="G558" i="1" s="1"/>
  <c r="G563" i="1" a="1"/>
  <c r="G563" i="1" s="1"/>
  <c r="G568" i="1" a="1"/>
  <c r="G568" i="1" s="1"/>
  <c r="G575" i="1" a="1"/>
  <c r="G575" i="1" s="1"/>
  <c r="G582" i="1" a="1"/>
  <c r="G582" i="1" s="1"/>
  <c r="G592" i="1" a="1"/>
  <c r="G592" i="1" s="1"/>
  <c r="G604" i="1" a="1"/>
  <c r="G604" i="1" s="1"/>
  <c r="G620" i="1" a="1"/>
  <c r="G620" i="1" s="1"/>
  <c r="G625" i="1" a="1"/>
  <c r="G625" i="1" s="1"/>
  <c r="G631" i="1" a="1"/>
  <c r="G631" i="1" s="1"/>
  <c r="G637" i="1" a="1"/>
  <c r="G637" i="1" s="1"/>
  <c r="G648" i="1" a="1"/>
  <c r="G648" i="1" s="1"/>
  <c r="G660" i="1" a="1"/>
  <c r="G660" i="1" s="1"/>
  <c r="G671" i="1" a="1"/>
  <c r="G671" i="1" s="1"/>
  <c r="G677" i="1" a="1"/>
  <c r="G677" i="1" s="1"/>
  <c r="G683" i="1" a="1"/>
  <c r="G683" i="1" s="1"/>
  <c r="G689" i="1" a="1"/>
  <c r="G689" i="1" s="1"/>
  <c r="G707" i="1" a="1"/>
  <c r="G707" i="1" s="1"/>
  <c r="G718" i="1" a="1"/>
  <c r="G718" i="1" s="1"/>
  <c r="G725" i="1" a="1"/>
  <c r="G725" i="1" s="1"/>
  <c r="H389" i="1" a="1"/>
  <c r="H389" i="1" s="1"/>
  <c r="H398" i="1" a="1"/>
  <c r="H398" i="1" s="1"/>
  <c r="H403" i="1" a="1"/>
  <c r="H403" i="1" s="1"/>
  <c r="H414" i="1" a="1"/>
  <c r="H414" i="1" s="1"/>
  <c r="H420" i="1" a="1"/>
  <c r="H420" i="1" s="1"/>
  <c r="H425" i="1" a="1"/>
  <c r="H425" i="1" s="1"/>
  <c r="H431" i="1" a="1"/>
  <c r="H431" i="1" s="1"/>
  <c r="H436" i="1" a="1"/>
  <c r="H436" i="1" s="1"/>
  <c r="H458" i="1" a="1"/>
  <c r="H458" i="1" s="1"/>
  <c r="H464" i="1" a="1"/>
  <c r="H464" i="1" s="1"/>
  <c r="H475" i="1" a="1"/>
  <c r="H475" i="1" s="1"/>
  <c r="H481" i="1" a="1"/>
  <c r="H481" i="1" s="1"/>
  <c r="H487" i="1" a="1"/>
  <c r="H487" i="1" s="1"/>
  <c r="H492" i="1" a="1"/>
  <c r="H492" i="1" s="1"/>
  <c r="H497" i="1" a="1"/>
  <c r="H497" i="1" s="1"/>
  <c r="H503" i="1" a="1"/>
  <c r="H503" i="1" s="1"/>
  <c r="H509" i="1" a="1"/>
  <c r="H509" i="1" s="1"/>
  <c r="H514" i="1" a="1"/>
  <c r="H514" i="1" s="1"/>
  <c r="H520" i="1" a="1"/>
  <c r="H520" i="1" s="1"/>
  <c r="G392" i="1" a="1"/>
  <c r="G392" i="1" s="1"/>
  <c r="G411" i="1" a="1"/>
  <c r="G411" i="1" s="1"/>
  <c r="G417" i="1" a="1"/>
  <c r="G417" i="1" s="1"/>
  <c r="G430" i="1" a="1"/>
  <c r="G430" i="1" s="1"/>
  <c r="G437" i="1" a="1"/>
  <c r="G437" i="1" s="1"/>
  <c r="G442" i="1" a="1"/>
  <c r="G442" i="1" s="1"/>
  <c r="G448" i="1" a="1"/>
  <c r="G448" i="1" s="1"/>
  <c r="G455" i="1" a="1"/>
  <c r="G455" i="1" s="1"/>
  <c r="G468" i="1" a="1"/>
  <c r="G468" i="1" s="1"/>
  <c r="G473" i="1" a="1"/>
  <c r="G473" i="1" s="1"/>
  <c r="G484" i="1" a="1"/>
  <c r="G484" i="1" s="1"/>
  <c r="G489" i="1" a="1"/>
  <c r="G489" i="1" s="1"/>
  <c r="G501" i="1" a="1"/>
  <c r="G501" i="1" s="1"/>
  <c r="G524" i="1" a="1"/>
  <c r="G524" i="1" s="1"/>
  <c r="G530" i="1" a="1"/>
  <c r="G530" i="1" s="1"/>
  <c r="G536" i="1" a="1"/>
  <c r="G536" i="1" s="1"/>
  <c r="G542" i="1" a="1"/>
  <c r="G542" i="1" s="1"/>
  <c r="G548" i="1" a="1"/>
  <c r="G548" i="1" s="1"/>
  <c r="G559" i="1" a="1"/>
  <c r="G559" i="1" s="1"/>
  <c r="G565" i="1" a="1"/>
  <c r="G565" i="1" s="1"/>
  <c r="G570" i="1" a="1"/>
  <c r="G570" i="1" s="1"/>
  <c r="G576" i="1" a="1"/>
  <c r="G576" i="1" s="1"/>
  <c r="G583" i="1" a="1"/>
  <c r="G583" i="1" s="1"/>
  <c r="G589" i="1" a="1"/>
  <c r="G589" i="1" s="1"/>
  <c r="G594" i="1" a="1"/>
  <c r="G594" i="1" s="1"/>
  <c r="G627" i="1" a="1"/>
  <c r="G627" i="1" s="1"/>
  <c r="G632" i="1" a="1"/>
  <c r="G632" i="1" s="1"/>
  <c r="G638" i="1" a="1"/>
  <c r="G638" i="1" s="1"/>
  <c r="G643" i="1" a="1"/>
  <c r="G643" i="1" s="1"/>
  <c r="G650" i="1" a="1"/>
  <c r="G650" i="1" s="1"/>
  <c r="G655" i="1" a="1"/>
  <c r="G655" i="1" s="1"/>
  <c r="G667" i="1" a="1"/>
  <c r="G667" i="1" s="1"/>
  <c r="G672" i="1" a="1"/>
  <c r="G672" i="1" s="1"/>
  <c r="G678" i="1" a="1"/>
  <c r="G678" i="1" s="1"/>
  <c r="G685" i="1" a="1"/>
  <c r="G685" i="1" s="1"/>
  <c r="G696" i="1" a="1"/>
  <c r="G696" i="1" s="1"/>
  <c r="G703" i="1" a="1"/>
  <c r="G703" i="1" s="1"/>
  <c r="G709" i="1" a="1"/>
  <c r="G709" i="1" s="1"/>
  <c r="H390" i="1" a="1"/>
  <c r="H390" i="1" s="1"/>
  <c r="H405" i="1" a="1"/>
  <c r="H405" i="1" s="1"/>
  <c r="H426" i="1" a="1"/>
  <c r="H426" i="1" s="1"/>
  <c r="H432" i="1" a="1"/>
  <c r="H432" i="1" s="1"/>
  <c r="H443" i="1" a="1"/>
  <c r="H443" i="1" s="1"/>
  <c r="H449" i="1" a="1"/>
  <c r="H449" i="1" s="1"/>
  <c r="H455" i="1" a="1"/>
  <c r="H455" i="1" s="1"/>
  <c r="H460" i="1" a="1"/>
  <c r="H460" i="1" s="1"/>
  <c r="H465" i="1" a="1"/>
  <c r="H465" i="1" s="1"/>
  <c r="H471" i="1" a="1"/>
  <c r="H471" i="1" s="1"/>
  <c r="H477" i="1" a="1"/>
  <c r="H477" i="1" s="1"/>
  <c r="H482" i="1" a="1"/>
  <c r="H482" i="1" s="1"/>
  <c r="H488" i="1" a="1"/>
  <c r="H488" i="1" s="1"/>
  <c r="H498" i="1" a="1"/>
  <c r="H498" i="1" s="1"/>
  <c r="H510" i="1" a="1"/>
  <c r="H510" i="1" s="1"/>
  <c r="H516" i="1" a="1"/>
  <c r="H516" i="1" s="1"/>
  <c r="H521" i="1" a="1"/>
  <c r="H521" i="1" s="1"/>
  <c r="H527" i="1" a="1"/>
  <c r="H527" i="1" s="1"/>
  <c r="H532" i="1" a="1"/>
  <c r="H532" i="1" s="1"/>
  <c r="G416" i="1" a="1"/>
  <c r="G416" i="1" s="1"/>
  <c r="G441" i="1" a="1"/>
  <c r="G441" i="1" s="1"/>
  <c r="G467" i="1" a="1"/>
  <c r="G467" i="1" s="1"/>
  <c r="G488" i="1" a="1"/>
  <c r="G488" i="1" s="1"/>
  <c r="G511" i="1" a="1"/>
  <c r="G511" i="1" s="1"/>
  <c r="G535" i="1" a="1"/>
  <c r="G535" i="1" s="1"/>
  <c r="G605" i="1" a="1"/>
  <c r="G605" i="1" s="1"/>
  <c r="G626" i="1" a="1"/>
  <c r="G626" i="1" s="1"/>
  <c r="G649" i="1" a="1"/>
  <c r="G649" i="1" s="1"/>
  <c r="G695" i="1" a="1"/>
  <c r="G695" i="1" s="1"/>
  <c r="G719" i="1" a="1"/>
  <c r="G719" i="1" s="1"/>
  <c r="H399" i="1" a="1"/>
  <c r="H399" i="1" s="1"/>
  <c r="H421" i="1" a="1"/>
  <c r="H421" i="1" s="1"/>
  <c r="H442" i="1" a="1"/>
  <c r="H442" i="1" s="1"/>
  <c r="H504" i="1" a="1"/>
  <c r="H504" i="1" s="1"/>
  <c r="H515" i="1" a="1"/>
  <c r="H515" i="1" s="1"/>
  <c r="H533" i="1" a="1"/>
  <c r="H533" i="1" s="1"/>
  <c r="H538" i="1" a="1"/>
  <c r="H538" i="1" s="1"/>
  <c r="H544" i="1" a="1"/>
  <c r="H544" i="1" s="1"/>
  <c r="H550" i="1" a="1"/>
  <c r="H550" i="1" s="1"/>
  <c r="H555" i="1" a="1"/>
  <c r="H555" i="1" s="1"/>
  <c r="H566" i="1" a="1"/>
  <c r="H566" i="1" s="1"/>
  <c r="H572" i="1" a="1"/>
  <c r="H572" i="1" s="1"/>
  <c r="H589" i="1" a="1"/>
  <c r="H589" i="1" s="1"/>
  <c r="H600" i="1" a="1"/>
  <c r="H600" i="1" s="1"/>
  <c r="H611" i="1" a="1"/>
  <c r="H611" i="1" s="1"/>
  <c r="H622" i="1" a="1"/>
  <c r="H622" i="1" s="1"/>
  <c r="H627" i="1" a="1"/>
  <c r="H627" i="1" s="1"/>
  <c r="H633" i="1" a="1"/>
  <c r="H633" i="1" s="1"/>
  <c r="H639" i="1" a="1"/>
  <c r="H639" i="1" s="1"/>
  <c r="H644" i="1" a="1"/>
  <c r="H644" i="1" s="1"/>
  <c r="H649" i="1" a="1"/>
  <c r="H649" i="1" s="1"/>
  <c r="H659" i="1" a="1"/>
  <c r="H659" i="1" s="1"/>
  <c r="H675" i="1" a="1"/>
  <c r="H675" i="1" s="1"/>
  <c r="H680" i="1" a="1"/>
  <c r="H680" i="1" s="1"/>
  <c r="H685" i="1" a="1"/>
  <c r="H685" i="1" s="1"/>
  <c r="H696" i="1" a="1"/>
  <c r="H696" i="1" s="1"/>
  <c r="H701" i="1" a="1"/>
  <c r="H701" i="1" s="1"/>
  <c r="H711" i="1" a="1"/>
  <c r="H711" i="1" s="1"/>
  <c r="H717" i="1" a="1"/>
  <c r="H717" i="1" s="1"/>
  <c r="H722" i="1" a="1"/>
  <c r="H722" i="1" s="1"/>
  <c r="H728" i="1" a="1"/>
  <c r="H728" i="1" s="1"/>
  <c r="I392" i="1" a="1"/>
  <c r="I392" i="1" s="1"/>
  <c r="I397" i="1" a="1"/>
  <c r="I397" i="1" s="1"/>
  <c r="I402" i="1" a="1"/>
  <c r="I402" i="1" s="1"/>
  <c r="I408" i="1" a="1"/>
  <c r="I408" i="1" s="1"/>
  <c r="I413" i="1" a="1"/>
  <c r="I413" i="1" s="1"/>
  <c r="I419" i="1" a="1"/>
  <c r="I419" i="1" s="1"/>
  <c r="I424" i="1" a="1"/>
  <c r="I424" i="1" s="1"/>
  <c r="I429" i="1" a="1"/>
  <c r="I429" i="1" s="1"/>
  <c r="I434" i="1" a="1"/>
  <c r="I434" i="1" s="1"/>
  <c r="I440" i="1" a="1"/>
  <c r="I440" i="1" s="1"/>
  <c r="I445" i="1" a="1"/>
  <c r="I445" i="1" s="1"/>
  <c r="I451" i="1" a="1"/>
  <c r="I451" i="1" s="1"/>
  <c r="G393" i="1" a="1"/>
  <c r="G393" i="1" s="1"/>
  <c r="G418" i="1" a="1"/>
  <c r="G418" i="1" s="1"/>
  <c r="G443" i="1" a="1"/>
  <c r="G443" i="1" s="1"/>
  <c r="G469" i="1" a="1"/>
  <c r="G469" i="1" s="1"/>
  <c r="G490" i="1" a="1"/>
  <c r="G490" i="1" s="1"/>
  <c r="G512" i="1" a="1"/>
  <c r="G512" i="1" s="1"/>
  <c r="G537" i="1" a="1"/>
  <c r="G537" i="1" s="1"/>
  <c r="G584" i="1" a="1"/>
  <c r="G584" i="1" s="1"/>
  <c r="G606" i="1" a="1"/>
  <c r="G606" i="1" s="1"/>
  <c r="G673" i="1" a="1"/>
  <c r="G673" i="1" s="1"/>
  <c r="G697" i="1" a="1"/>
  <c r="G697" i="1" s="1"/>
  <c r="G720" i="1" a="1"/>
  <c r="G720" i="1" s="1"/>
  <c r="H400" i="1" a="1"/>
  <c r="H400" i="1" s="1"/>
  <c r="H422" i="1" a="1"/>
  <c r="H422" i="1" s="1"/>
  <c r="H444" i="1" a="1"/>
  <c r="H444" i="1" s="1"/>
  <c r="H505" i="1" a="1"/>
  <c r="H505" i="1" s="1"/>
  <c r="H517" i="1" a="1"/>
  <c r="H517" i="1" s="1"/>
  <c r="H526" i="1" a="1"/>
  <c r="H526" i="1" s="1"/>
  <c r="H539" i="1" a="1"/>
  <c r="H539" i="1" s="1"/>
  <c r="H545" i="1" a="1"/>
  <c r="H545" i="1" s="1"/>
  <c r="H551" i="1" a="1"/>
  <c r="H551" i="1" s="1"/>
  <c r="H556" i="1" a="1"/>
  <c r="H556" i="1" s="1"/>
  <c r="H561" i="1" a="1"/>
  <c r="H561" i="1" s="1"/>
  <c r="H567" i="1" a="1"/>
  <c r="H567" i="1" s="1"/>
  <c r="H573" i="1" a="1"/>
  <c r="H573" i="1" s="1"/>
  <c r="H578" i="1" a="1"/>
  <c r="H578" i="1" s="1"/>
  <c r="H584" i="1" a="1"/>
  <c r="H584" i="1" s="1"/>
  <c r="H594" i="1" a="1"/>
  <c r="H594" i="1" s="1"/>
  <c r="H606" i="1" a="1"/>
  <c r="H606" i="1" s="1"/>
  <c r="H612" i="1" a="1"/>
  <c r="H612" i="1" s="1"/>
  <c r="H617" i="1" a="1"/>
  <c r="H617" i="1" s="1"/>
  <c r="H623" i="1" a="1"/>
  <c r="H623" i="1" s="1"/>
  <c r="H628" i="1" a="1"/>
  <c r="H628" i="1" s="1"/>
  <c r="H645" i="1" a="1"/>
  <c r="H645" i="1" s="1"/>
  <c r="H654" i="1" a="1"/>
  <c r="H654" i="1" s="1"/>
  <c r="H660" i="1" a="1"/>
  <c r="H660" i="1" s="1"/>
  <c r="H665" i="1" a="1"/>
  <c r="H665" i="1" s="1"/>
  <c r="H670" i="1" a="1"/>
  <c r="H670" i="1" s="1"/>
  <c r="H690" i="1" a="1"/>
  <c r="H690" i="1" s="1"/>
  <c r="H706" i="1" a="1"/>
  <c r="H706" i="1" s="1"/>
  <c r="H712" i="1" a="1"/>
  <c r="H712" i="1" s="1"/>
  <c r="H723" i="1" a="1"/>
  <c r="H723" i="1" s="1"/>
  <c r="I398" i="1" a="1"/>
  <c r="I398" i="1" s="1"/>
  <c r="I403" i="1" a="1"/>
  <c r="I403" i="1" s="1"/>
  <c r="I414" i="1" a="1"/>
  <c r="I414" i="1" s="1"/>
  <c r="I430" i="1" a="1"/>
  <c r="I430" i="1" s="1"/>
  <c r="I435" i="1" a="1"/>
  <c r="I435" i="1" s="1"/>
  <c r="I446" i="1" a="1"/>
  <c r="I446" i="1" s="1"/>
  <c r="I462" i="1" a="1"/>
  <c r="I462" i="1" s="1"/>
  <c r="I467" i="1" a="1"/>
  <c r="I467" i="1" s="1"/>
  <c r="I478" i="1" a="1"/>
  <c r="I478" i="1" s="1"/>
  <c r="I494" i="1" a="1"/>
  <c r="I494" i="1" s="1"/>
  <c r="I499" i="1" a="1"/>
  <c r="I499" i="1" s="1"/>
  <c r="I510" i="1" a="1"/>
  <c r="I510" i="1" s="1"/>
  <c r="G398" i="1" a="1"/>
  <c r="G398" i="1" s="1"/>
  <c r="G423" i="1" a="1"/>
  <c r="G423" i="1" s="1"/>
  <c r="G472" i="1" a="1"/>
  <c r="G472" i="1" s="1"/>
  <c r="G494" i="1" a="1"/>
  <c r="G494" i="1" s="1"/>
  <c r="G517" i="1" a="1"/>
  <c r="G517" i="1" s="1"/>
  <c r="G564" i="1" a="1"/>
  <c r="G564" i="1" s="1"/>
  <c r="G588" i="1" a="1"/>
  <c r="G588" i="1" s="1"/>
  <c r="G610" i="1" a="1"/>
  <c r="G610" i="1" s="1"/>
  <c r="G654" i="1" a="1"/>
  <c r="G654" i="1" s="1"/>
  <c r="G702" i="1" a="1"/>
  <c r="G702" i="1" s="1"/>
  <c r="G726" i="1" a="1"/>
  <c r="G726" i="1" s="1"/>
  <c r="H404" i="1" a="1"/>
  <c r="H404" i="1" s="1"/>
  <c r="H448" i="1" a="1"/>
  <c r="H448" i="1" s="1"/>
  <c r="H470" i="1" a="1"/>
  <c r="H470" i="1" s="1"/>
  <c r="H493" i="1" a="1"/>
  <c r="H493" i="1" s="1"/>
  <c r="H507" i="1" a="1"/>
  <c r="H507" i="1" s="1"/>
  <c r="H519" i="1" a="1"/>
  <c r="H519" i="1" s="1"/>
  <c r="H534" i="1" a="1"/>
  <c r="H534" i="1" s="1"/>
  <c r="H540" i="1" a="1"/>
  <c r="H540" i="1" s="1"/>
  <c r="H557" i="1" a="1"/>
  <c r="H557" i="1" s="1"/>
  <c r="H568" i="1" a="1"/>
  <c r="H568" i="1" s="1"/>
  <c r="H579" i="1" a="1"/>
  <c r="H579" i="1" s="1"/>
  <c r="H590" i="1" a="1"/>
  <c r="H590" i="1" s="1"/>
  <c r="H595" i="1" a="1"/>
  <c r="H595" i="1" s="1"/>
  <c r="H601" i="1" a="1"/>
  <c r="H601" i="1" s="1"/>
  <c r="H607" i="1" a="1"/>
  <c r="H607" i="1" s="1"/>
  <c r="H613" i="1" a="1"/>
  <c r="H613" i="1" s="1"/>
  <c r="H629" i="1" a="1"/>
  <c r="H629" i="1" s="1"/>
  <c r="H634" i="1" a="1"/>
  <c r="H634" i="1" s="1"/>
  <c r="H640" i="1" a="1"/>
  <c r="H640" i="1" s="1"/>
  <c r="H650" i="1" a="1"/>
  <c r="H650" i="1" s="1"/>
  <c r="H655" i="1" a="1"/>
  <c r="H655" i="1" s="1"/>
  <c r="H671" i="1" a="1"/>
  <c r="H671" i="1" s="1"/>
  <c r="H676" i="1" a="1"/>
  <c r="H676" i="1" s="1"/>
  <c r="H681" i="1" a="1"/>
  <c r="H681" i="1" s="1"/>
  <c r="H686" i="1" a="1"/>
  <c r="H686" i="1" s="1"/>
  <c r="H691" i="1" a="1"/>
  <c r="H691" i="1" s="1"/>
  <c r="H697" i="1" a="1"/>
  <c r="H697" i="1" s="1"/>
  <c r="H702" i="1" a="1"/>
  <c r="H702" i="1" s="1"/>
  <c r="H707" i="1" a="1"/>
  <c r="H707" i="1" s="1"/>
  <c r="H713" i="1" a="1"/>
  <c r="H713" i="1" s="1"/>
  <c r="H718" i="1" a="1"/>
  <c r="H718" i="1" s="1"/>
  <c r="H724" i="1" a="1"/>
  <c r="H724" i="1" s="1"/>
  <c r="I388" i="1" a="1"/>
  <c r="I388" i="1" s="1"/>
  <c r="I393" i="1" a="1"/>
  <c r="I393" i="1" s="1"/>
  <c r="I404" i="1" a="1"/>
  <c r="I404" i="1" s="1"/>
  <c r="I409" i="1" a="1"/>
  <c r="I409" i="1" s="1"/>
  <c r="I415" i="1" a="1"/>
  <c r="I415" i="1" s="1"/>
  <c r="I420" i="1" a="1"/>
  <c r="I420" i="1" s="1"/>
  <c r="I425" i="1" a="1"/>
  <c r="I425" i="1" s="1"/>
  <c r="I436" i="1" a="1"/>
  <c r="I436" i="1" s="1"/>
  <c r="I441" i="1" a="1"/>
  <c r="I441" i="1" s="1"/>
  <c r="I447" i="1" a="1"/>
  <c r="I447" i="1" s="1"/>
  <c r="I452" i="1" a="1"/>
  <c r="I452" i="1" s="1"/>
  <c r="G399" i="1" a="1"/>
  <c r="G399" i="1" s="1"/>
  <c r="G424" i="1" a="1"/>
  <c r="G424" i="1" s="1"/>
  <c r="G449" i="1" a="1"/>
  <c r="G449" i="1" s="1"/>
  <c r="G495" i="1" a="1"/>
  <c r="G495" i="1" s="1"/>
  <c r="G518" i="1" a="1"/>
  <c r="G518" i="1" s="1"/>
  <c r="G543" i="1" a="1"/>
  <c r="G543" i="1" s="1"/>
  <c r="G611" i="1" a="1"/>
  <c r="G611" i="1" s="1"/>
  <c r="G633" i="1" a="1"/>
  <c r="G633" i="1" s="1"/>
  <c r="G679" i="1" a="1"/>
  <c r="G679" i="1" s="1"/>
  <c r="G727" i="1" a="1"/>
  <c r="G727" i="1" s="1"/>
  <c r="H427" i="1" a="1"/>
  <c r="H427" i="1" s="1"/>
  <c r="H472" i="1" a="1"/>
  <c r="H472" i="1" s="1"/>
  <c r="H494" i="1" a="1"/>
  <c r="H494" i="1" s="1"/>
  <c r="H508" i="1" a="1"/>
  <c r="H508" i="1" s="1"/>
  <c r="H535" i="1" a="1"/>
  <c r="H535" i="1" s="1"/>
  <c r="H541" i="1" a="1"/>
  <c r="H541" i="1" s="1"/>
  <c r="H546" i="1" a="1"/>
  <c r="H546" i="1" s="1"/>
  <c r="H552" i="1" a="1"/>
  <c r="H552" i="1" s="1"/>
  <c r="H562" i="1" a="1"/>
  <c r="H562" i="1" s="1"/>
  <c r="H574" i="1" a="1"/>
  <c r="H574" i="1" s="1"/>
  <c r="H580" i="1" a="1"/>
  <c r="H580" i="1" s="1"/>
  <c r="H585" i="1" a="1"/>
  <c r="H585" i="1" s="1"/>
  <c r="H591" i="1" a="1"/>
  <c r="H591" i="1" s="1"/>
  <c r="H596" i="1" a="1"/>
  <c r="H596" i="1" s="1"/>
  <c r="H618" i="1" a="1"/>
  <c r="H618" i="1" s="1"/>
  <c r="H624" i="1" a="1"/>
  <c r="H624" i="1" s="1"/>
  <c r="H635" i="1" a="1"/>
  <c r="H635" i="1" s="1"/>
  <c r="H641" i="1" a="1"/>
  <c r="H641" i="1" s="1"/>
  <c r="H646" i="1" a="1"/>
  <c r="H646" i="1" s="1"/>
  <c r="H651" i="1" a="1"/>
  <c r="H651" i="1" s="1"/>
  <c r="H661" i="1" a="1"/>
  <c r="H661" i="1" s="1"/>
  <c r="H666" i="1" a="1"/>
  <c r="H666" i="1" s="1"/>
  <c r="H672" i="1" a="1"/>
  <c r="H672" i="1" s="1"/>
  <c r="H677" i="1" a="1"/>
  <c r="H677" i="1" s="1"/>
  <c r="H687" i="1" a="1"/>
  <c r="H687" i="1" s="1"/>
  <c r="H692" i="1" a="1"/>
  <c r="H692" i="1" s="1"/>
  <c r="H703" i="1" a="1"/>
  <c r="H703" i="1" s="1"/>
  <c r="H708" i="1" a="1"/>
  <c r="H708" i="1" s="1"/>
  <c r="H719" i="1" a="1"/>
  <c r="H719" i="1" s="1"/>
  <c r="H725" i="1" a="1"/>
  <c r="H725" i="1" s="1"/>
  <c r="I394" i="1" a="1"/>
  <c r="I394" i="1" s="1"/>
  <c r="I399" i="1" a="1"/>
  <c r="I399" i="1" s="1"/>
  <c r="I410" i="1" a="1"/>
  <c r="I410" i="1" s="1"/>
  <c r="I416" i="1" a="1"/>
  <c r="I416" i="1" s="1"/>
  <c r="I426" i="1" a="1"/>
  <c r="I426" i="1" s="1"/>
  <c r="I431" i="1" a="1"/>
  <c r="I431" i="1" s="1"/>
  <c r="I442" i="1" a="1"/>
  <c r="I442" i="1" s="1"/>
  <c r="I448" i="1" a="1"/>
  <c r="I448" i="1" s="1"/>
  <c r="I458" i="1" a="1"/>
  <c r="I458" i="1" s="1"/>
  <c r="I463" i="1" a="1"/>
  <c r="I463" i="1" s="1"/>
  <c r="I474" i="1" a="1"/>
  <c r="I474" i="1" s="1"/>
  <c r="I480" i="1" a="1"/>
  <c r="I480" i="1" s="1"/>
  <c r="I490" i="1" a="1"/>
  <c r="I490" i="1" s="1"/>
  <c r="I495" i="1" a="1"/>
  <c r="I495" i="1" s="1"/>
  <c r="I506" i="1" a="1"/>
  <c r="I506" i="1" s="1"/>
  <c r="G410" i="1" a="1"/>
  <c r="G410" i="1" s="1"/>
  <c r="G436" i="1" a="1"/>
  <c r="G436" i="1" s="1"/>
  <c r="G461" i="1" a="1"/>
  <c r="G461" i="1" s="1"/>
  <c r="G483" i="1" a="1"/>
  <c r="G483" i="1" s="1"/>
  <c r="G505" i="1" a="1"/>
  <c r="G505" i="1" s="1"/>
  <c r="G529" i="1" a="1"/>
  <c r="G529" i="1" s="1"/>
  <c r="G553" i="1" a="1"/>
  <c r="G553" i="1" s="1"/>
  <c r="G599" i="1" a="1"/>
  <c r="G599" i="1" s="1"/>
  <c r="G621" i="1" a="1"/>
  <c r="G621" i="1" s="1"/>
  <c r="G642" i="1" a="1"/>
  <c r="G642" i="1" s="1"/>
  <c r="G666" i="1" a="1"/>
  <c r="G666" i="1" s="1"/>
  <c r="G690" i="1" a="1"/>
  <c r="G690" i="1" s="1"/>
  <c r="G714" i="1" a="1"/>
  <c r="G714" i="1" s="1"/>
  <c r="H394" i="1" a="1"/>
  <c r="H394" i="1" s="1"/>
  <c r="H415" i="1" a="1"/>
  <c r="H415" i="1" s="1"/>
  <c r="H437" i="1" a="1"/>
  <c r="H437" i="1" s="1"/>
  <c r="H459" i="1" a="1"/>
  <c r="H459" i="1" s="1"/>
  <c r="H499" i="1" a="1"/>
  <c r="H499" i="1" s="1"/>
  <c r="H513" i="1" a="1"/>
  <c r="H513" i="1" s="1"/>
  <c r="H524" i="1" a="1"/>
  <c r="H524" i="1" s="1"/>
  <c r="H530" i="1" a="1"/>
  <c r="H530" i="1" s="1"/>
  <c r="H537" i="1" a="1"/>
  <c r="H537" i="1" s="1"/>
  <c r="H543" i="1" a="1"/>
  <c r="H543" i="1" s="1"/>
  <c r="H549" i="1" a="1"/>
  <c r="H549" i="1" s="1"/>
  <c r="H565" i="1" a="1"/>
  <c r="H565" i="1" s="1"/>
  <c r="H570" i="1" a="1"/>
  <c r="H570" i="1" s="1"/>
  <c r="H576" i="1" a="1"/>
  <c r="H576" i="1" s="1"/>
  <c r="H582" i="1" a="1"/>
  <c r="H582" i="1" s="1"/>
  <c r="H587" i="1" a="1"/>
  <c r="H587" i="1" s="1"/>
  <c r="H598" i="1" a="1"/>
  <c r="H598" i="1" s="1"/>
  <c r="H604" i="1" a="1"/>
  <c r="H604" i="1" s="1"/>
  <c r="H621" i="1" a="1"/>
  <c r="H621" i="1" s="1"/>
  <c r="H632" i="1" a="1"/>
  <c r="H632" i="1" s="1"/>
  <c r="H643" i="1" a="1"/>
  <c r="H643" i="1" s="1"/>
  <c r="H648" i="1" a="1"/>
  <c r="H648" i="1" s="1"/>
  <c r="H663" i="1" a="1"/>
  <c r="H663" i="1" s="1"/>
  <c r="H668" i="1" a="1"/>
  <c r="H668" i="1" s="1"/>
  <c r="H679" i="1" a="1"/>
  <c r="H679" i="1" s="1"/>
  <c r="H684" i="1" a="1"/>
  <c r="H684" i="1" s="1"/>
  <c r="H694" i="1" a="1"/>
  <c r="H694" i="1" s="1"/>
  <c r="H716" i="1" a="1"/>
  <c r="H716" i="1" s="1"/>
  <c r="H721" i="1" a="1"/>
  <c r="H721" i="1" s="1"/>
  <c r="H727" i="1" a="1"/>
  <c r="H727" i="1" s="1"/>
  <c r="I396" i="1" a="1"/>
  <c r="I396" i="1" s="1"/>
  <c r="I407" i="1" a="1"/>
  <c r="I407" i="1" s="1"/>
  <c r="I412" i="1" a="1"/>
  <c r="I412" i="1" s="1"/>
  <c r="I418" i="1" a="1"/>
  <c r="I418" i="1" s="1"/>
  <c r="I428" i="1" a="1"/>
  <c r="I428" i="1" s="1"/>
  <c r="I439" i="1" a="1"/>
  <c r="I439" i="1" s="1"/>
  <c r="I444" i="1" a="1"/>
  <c r="I444" i="1" s="1"/>
  <c r="I450" i="1" a="1"/>
  <c r="I450" i="1" s="1"/>
  <c r="I460" i="1" a="1"/>
  <c r="I460" i="1" s="1"/>
  <c r="G405" i="1" a="1"/>
  <c r="G405" i="1" s="1"/>
  <c r="G462" i="1" a="1"/>
  <c r="G462" i="1" s="1"/>
  <c r="G525" i="1" a="1"/>
  <c r="G525" i="1" s="1"/>
  <c r="G593" i="1" a="1"/>
  <c r="G593" i="1" s="1"/>
  <c r="G644" i="1" a="1"/>
  <c r="G644" i="1" s="1"/>
  <c r="G710" i="1" a="1"/>
  <c r="G710" i="1" s="1"/>
  <c r="H483" i="1" a="1"/>
  <c r="H483" i="1" s="1"/>
  <c r="H554" i="1" a="1"/>
  <c r="H554" i="1" s="1"/>
  <c r="H599" i="1" a="1"/>
  <c r="H599" i="1" s="1"/>
  <c r="H615" i="1" a="1"/>
  <c r="H615" i="1" s="1"/>
  <c r="H630" i="1" a="1"/>
  <c r="H630" i="1" s="1"/>
  <c r="H657" i="1" a="1"/>
  <c r="H657" i="1" s="1"/>
  <c r="H699" i="1" a="1"/>
  <c r="H699" i="1" s="1"/>
  <c r="H714" i="1" a="1"/>
  <c r="H714" i="1" s="1"/>
  <c r="I400" i="1" a="1"/>
  <c r="I400" i="1" s="1"/>
  <c r="I443" i="1" a="1"/>
  <c r="I443" i="1" s="1"/>
  <c r="I456" i="1" a="1"/>
  <c r="I456" i="1" s="1"/>
  <c r="I464" i="1" a="1"/>
  <c r="I464" i="1" s="1"/>
  <c r="I479" i="1" a="1"/>
  <c r="I479" i="1" s="1"/>
  <c r="I486" i="1" a="1"/>
  <c r="I486" i="1" s="1"/>
  <c r="I500" i="1" a="1"/>
  <c r="I500" i="1" s="1"/>
  <c r="I507" i="1" a="1"/>
  <c r="I507" i="1" s="1"/>
  <c r="I514" i="1" a="1"/>
  <c r="I514" i="1" s="1"/>
  <c r="I519" i="1" a="1"/>
  <c r="I519" i="1" s="1"/>
  <c r="I525" i="1" a="1"/>
  <c r="I525" i="1" s="1"/>
  <c r="I530" i="1" a="1"/>
  <c r="I530" i="1" s="1"/>
  <c r="I536" i="1" a="1"/>
  <c r="I536" i="1" s="1"/>
  <c r="I541" i="1" a="1"/>
  <c r="I541" i="1" s="1"/>
  <c r="I547" i="1" a="1"/>
  <c r="I547" i="1" s="1"/>
  <c r="I552" i="1" a="1"/>
  <c r="I552" i="1" s="1"/>
  <c r="I557" i="1" a="1"/>
  <c r="I557" i="1" s="1"/>
  <c r="I562" i="1" a="1"/>
  <c r="I562" i="1" s="1"/>
  <c r="I568" i="1" a="1"/>
  <c r="I568" i="1" s="1"/>
  <c r="I573" i="1" a="1"/>
  <c r="I573" i="1" s="1"/>
  <c r="I579" i="1" a="1"/>
  <c r="I579" i="1" s="1"/>
  <c r="I584" i="1" a="1"/>
  <c r="I584" i="1" s="1"/>
  <c r="I589" i="1" a="1"/>
  <c r="I589" i="1" s="1"/>
  <c r="I594" i="1" a="1"/>
  <c r="I594" i="1" s="1"/>
  <c r="I600" i="1" a="1"/>
  <c r="I600" i="1" s="1"/>
  <c r="I605" i="1" a="1"/>
  <c r="I605" i="1" s="1"/>
  <c r="I611" i="1" a="1"/>
  <c r="I611" i="1" s="1"/>
  <c r="I616" i="1" a="1"/>
  <c r="I616" i="1" s="1"/>
  <c r="I621" i="1" a="1"/>
  <c r="I621" i="1" s="1"/>
  <c r="I626" i="1" a="1"/>
  <c r="I626" i="1" s="1"/>
  <c r="I632" i="1" a="1"/>
  <c r="I632" i="1" s="1"/>
  <c r="I637" i="1" a="1"/>
  <c r="I637" i="1" s="1"/>
  <c r="I646" i="1" a="1"/>
  <c r="I646" i="1" s="1"/>
  <c r="I655" i="1" a="1"/>
  <c r="I655" i="1" s="1"/>
  <c r="G406" i="1" a="1"/>
  <c r="G406" i="1" s="1"/>
  <c r="G478" i="1" a="1"/>
  <c r="G478" i="1" s="1"/>
  <c r="G531" i="1" a="1"/>
  <c r="G531" i="1" s="1"/>
  <c r="G661" i="1" a="1"/>
  <c r="G661" i="1" s="1"/>
  <c r="G715" i="1" a="1"/>
  <c r="G715" i="1" s="1"/>
  <c r="H496" i="1" a="1"/>
  <c r="H496" i="1" s="1"/>
  <c r="H525" i="1" a="1"/>
  <c r="H525" i="1" s="1"/>
  <c r="H542" i="1" a="1"/>
  <c r="H542" i="1" s="1"/>
  <c r="H558" i="1" a="1"/>
  <c r="H558" i="1" s="1"/>
  <c r="H571" i="1" a="1"/>
  <c r="H571" i="1" s="1"/>
  <c r="H586" i="1" a="1"/>
  <c r="H586" i="1" s="1"/>
  <c r="H602" i="1" a="1"/>
  <c r="H602" i="1" s="1"/>
  <c r="H616" i="1" a="1"/>
  <c r="H616" i="1" s="1"/>
  <c r="H631" i="1" a="1"/>
  <c r="H631" i="1" s="1"/>
  <c r="H647" i="1" a="1"/>
  <c r="H647" i="1" s="1"/>
  <c r="H658" i="1" a="1"/>
  <c r="H658" i="1" s="1"/>
  <c r="H673" i="1" a="1"/>
  <c r="H673" i="1" s="1"/>
  <c r="H700" i="1" a="1"/>
  <c r="H700" i="1" s="1"/>
  <c r="H715" i="1" a="1"/>
  <c r="H715" i="1" s="1"/>
  <c r="I389" i="1" a="1"/>
  <c r="I389" i="1" s="1"/>
  <c r="I401" i="1" a="1"/>
  <c r="I401" i="1" s="1"/>
  <c r="I417" i="1" a="1"/>
  <c r="I417" i="1" s="1"/>
  <c r="I457" i="1" a="1"/>
  <c r="I457" i="1" s="1"/>
  <c r="I472" i="1" a="1"/>
  <c r="I472" i="1" s="1"/>
  <c r="I493" i="1" a="1"/>
  <c r="I493" i="1" s="1"/>
  <c r="I501" i="1" a="1"/>
  <c r="I501" i="1" s="1"/>
  <c r="I508" i="1" a="1"/>
  <c r="I508" i="1" s="1"/>
  <c r="I520" i="1" a="1"/>
  <c r="I520" i="1" s="1"/>
  <c r="I526" i="1" a="1"/>
  <c r="I526" i="1" s="1"/>
  <c r="I531" i="1" a="1"/>
  <c r="I531" i="1" s="1"/>
  <c r="I542" i="1" a="1"/>
  <c r="I542" i="1" s="1"/>
  <c r="I558" i="1" a="1"/>
  <c r="I558" i="1" s="1"/>
  <c r="I563" i="1" a="1"/>
  <c r="I563" i="1" s="1"/>
  <c r="I574" i="1" a="1"/>
  <c r="I574" i="1" s="1"/>
  <c r="I590" i="1" a="1"/>
  <c r="I590" i="1" s="1"/>
  <c r="I595" i="1" a="1"/>
  <c r="I595" i="1" s="1"/>
  <c r="I606" i="1" a="1"/>
  <c r="I606" i="1" s="1"/>
  <c r="I622" i="1" a="1"/>
  <c r="I622" i="1" s="1"/>
  <c r="I627" i="1" a="1"/>
  <c r="I627" i="1" s="1"/>
  <c r="I642" i="1" a="1"/>
  <c r="I642" i="1" s="1"/>
  <c r="I651" i="1" a="1"/>
  <c r="I651" i="1" s="1"/>
  <c r="I656" i="1" a="1"/>
  <c r="I656" i="1" s="1"/>
  <c r="I665" i="1" a="1"/>
  <c r="I665" i="1" s="1"/>
  <c r="I674" i="1" a="1"/>
  <c r="I674" i="1" s="1"/>
  <c r="I683" i="1" a="1"/>
  <c r="I683" i="1" s="1"/>
  <c r="I688" i="1" a="1"/>
  <c r="I688" i="1" s="1"/>
  <c r="I697" i="1" a="1"/>
  <c r="I697" i="1" s="1"/>
  <c r="I706" i="1" a="1"/>
  <c r="I706" i="1" s="1"/>
  <c r="I711" i="1" a="1"/>
  <c r="I711" i="1" s="1"/>
  <c r="I722" i="1" a="1"/>
  <c r="I722" i="1" s="1"/>
  <c r="I727" i="1" a="1"/>
  <c r="I727" i="1" s="1"/>
  <c r="G412" i="1" a="1"/>
  <c r="G412" i="1" s="1"/>
  <c r="G479" i="1" a="1"/>
  <c r="G479" i="1" s="1"/>
  <c r="G547" i="1" a="1"/>
  <c r="G547" i="1" s="1"/>
  <c r="G600" i="1" a="1"/>
  <c r="G600" i="1" s="1"/>
  <c r="G662" i="1" a="1"/>
  <c r="G662" i="1" s="1"/>
  <c r="H438" i="1" a="1"/>
  <c r="H438" i="1" s="1"/>
  <c r="H529" i="1" a="1"/>
  <c r="H529" i="1" s="1"/>
  <c r="H559" i="1" a="1"/>
  <c r="H559" i="1" s="1"/>
  <c r="H575" i="1" a="1"/>
  <c r="H575" i="1" s="1"/>
  <c r="H588" i="1" a="1"/>
  <c r="H588" i="1" s="1"/>
  <c r="H603" i="1" a="1"/>
  <c r="H603" i="1" s="1"/>
  <c r="H619" i="1" a="1"/>
  <c r="H619" i="1" s="1"/>
  <c r="H674" i="1" a="1"/>
  <c r="H674" i="1" s="1"/>
  <c r="H688" i="1" a="1"/>
  <c r="H688" i="1" s="1"/>
  <c r="I390" i="1" a="1"/>
  <c r="I390" i="1" s="1"/>
  <c r="I405" i="1" a="1"/>
  <c r="I405" i="1" s="1"/>
  <c r="I432" i="1" a="1"/>
  <c r="I432" i="1" s="1"/>
  <c r="I459" i="1" a="1"/>
  <c r="I459" i="1" s="1"/>
  <c r="I465" i="1" a="1"/>
  <c r="I465" i="1" s="1"/>
  <c r="I473" i="1" a="1"/>
  <c r="I473" i="1" s="1"/>
  <c r="I481" i="1" a="1"/>
  <c r="I481" i="1" s="1"/>
  <c r="I487" i="1" a="1"/>
  <c r="I487" i="1" s="1"/>
  <c r="I502" i="1" a="1"/>
  <c r="I502" i="1" s="1"/>
  <c r="I515" i="1" a="1"/>
  <c r="I515" i="1" s="1"/>
  <c r="I521" i="1" a="1"/>
  <c r="I521" i="1" s="1"/>
  <c r="I532" i="1" a="1"/>
  <c r="I532" i="1" s="1"/>
  <c r="I537" i="1" a="1"/>
  <c r="I537" i="1" s="1"/>
  <c r="I543" i="1" a="1"/>
  <c r="I543" i="1" s="1"/>
  <c r="I548" i="1" a="1"/>
  <c r="I548" i="1" s="1"/>
  <c r="I553" i="1" a="1"/>
  <c r="I553" i="1" s="1"/>
  <c r="I564" i="1" a="1"/>
  <c r="I564" i="1" s="1"/>
  <c r="I569" i="1" a="1"/>
  <c r="I569" i="1" s="1"/>
  <c r="I575" i="1" a="1"/>
  <c r="I575" i="1" s="1"/>
  <c r="I580" i="1" a="1"/>
  <c r="I580" i="1" s="1"/>
  <c r="I585" i="1" a="1"/>
  <c r="I585" i="1" s="1"/>
  <c r="I596" i="1" a="1"/>
  <c r="I596" i="1" s="1"/>
  <c r="I601" i="1" a="1"/>
  <c r="I601" i="1" s="1"/>
  <c r="I607" i="1" a="1"/>
  <c r="I607" i="1" s="1"/>
  <c r="I612" i="1" a="1"/>
  <c r="I612" i="1" s="1"/>
  <c r="I617" i="1" a="1"/>
  <c r="I617" i="1" s="1"/>
  <c r="I628" i="1" a="1"/>
  <c r="I628" i="1" s="1"/>
  <c r="I633" i="1" a="1"/>
  <c r="I633" i="1" s="1"/>
  <c r="I638" i="1" a="1"/>
  <c r="I638" i="1" s="1"/>
  <c r="I647" i="1" a="1"/>
  <c r="I647" i="1" s="1"/>
  <c r="I652" i="1" a="1"/>
  <c r="I652" i="1" s="1"/>
  <c r="I661" i="1" a="1"/>
  <c r="I661" i="1" s="1"/>
  <c r="I670" i="1" a="1"/>
  <c r="I670" i="1" s="1"/>
  <c r="I679" i="1" a="1"/>
  <c r="I679" i="1" s="1"/>
  <c r="I684" i="1" a="1"/>
  <c r="I684" i="1" s="1"/>
  <c r="I693" i="1" a="1"/>
  <c r="I693" i="1" s="1"/>
  <c r="I702" i="1" a="1"/>
  <c r="I702" i="1" s="1"/>
  <c r="I712" i="1" a="1"/>
  <c r="I712" i="1" s="1"/>
  <c r="I717" i="1" a="1"/>
  <c r="I717" i="1" s="1"/>
  <c r="I728" i="1" a="1"/>
  <c r="I728" i="1" s="1"/>
  <c r="G485" i="1" a="1"/>
  <c r="G485" i="1" s="1"/>
  <c r="G549" i="1" a="1"/>
  <c r="G549" i="1" s="1"/>
  <c r="G615" i="1" a="1"/>
  <c r="G615" i="1" s="1"/>
  <c r="H454" i="1" a="1"/>
  <c r="H454" i="1" s="1"/>
  <c r="H547" i="1" a="1"/>
  <c r="H547" i="1" s="1"/>
  <c r="H560" i="1" a="1"/>
  <c r="H560" i="1" s="1"/>
  <c r="H605" i="1" a="1"/>
  <c r="H605" i="1" s="1"/>
  <c r="H620" i="1" a="1"/>
  <c r="H620" i="1" s="1"/>
  <c r="H636" i="1" a="1"/>
  <c r="H636" i="1" s="1"/>
  <c r="H662" i="1" a="1"/>
  <c r="H662" i="1" s="1"/>
  <c r="H689" i="1" a="1"/>
  <c r="H689" i="1" s="1"/>
  <c r="H704" i="1" a="1"/>
  <c r="H704" i="1" s="1"/>
  <c r="I391" i="1" a="1"/>
  <c r="I391" i="1" s="1"/>
  <c r="I406" i="1" a="1"/>
  <c r="I406" i="1" s="1"/>
  <c r="I421" i="1" a="1"/>
  <c r="I421" i="1" s="1"/>
  <c r="I433" i="1" a="1"/>
  <c r="I433" i="1" s="1"/>
  <c r="I449" i="1" a="1"/>
  <c r="I449" i="1" s="1"/>
  <c r="I466" i="1" a="1"/>
  <c r="I466" i="1" s="1"/>
  <c r="I482" i="1" a="1"/>
  <c r="I482" i="1" s="1"/>
  <c r="I488" i="1" a="1"/>
  <c r="I488" i="1" s="1"/>
  <c r="I503" i="1" a="1"/>
  <c r="I503" i="1" s="1"/>
  <c r="I509" i="1" a="1"/>
  <c r="I509" i="1" s="1"/>
  <c r="I516" i="1" a="1"/>
  <c r="I516" i="1" s="1"/>
  <c r="I522" i="1" a="1"/>
  <c r="I522" i="1" s="1"/>
  <c r="I527" i="1" a="1"/>
  <c r="I527" i="1" s="1"/>
  <c r="I538" i="1" a="1"/>
  <c r="I538" i="1" s="1"/>
  <c r="I544" i="1" a="1"/>
  <c r="I544" i="1" s="1"/>
  <c r="I554" i="1" a="1"/>
  <c r="I554" i="1" s="1"/>
  <c r="I559" i="1" a="1"/>
  <c r="I559" i="1" s="1"/>
  <c r="I570" i="1" a="1"/>
  <c r="I570" i="1" s="1"/>
  <c r="I576" i="1" a="1"/>
  <c r="I576" i="1" s="1"/>
  <c r="I586" i="1" a="1"/>
  <c r="I586" i="1" s="1"/>
  <c r="I591" i="1" a="1"/>
  <c r="I591" i="1" s="1"/>
  <c r="I602" i="1" a="1"/>
  <c r="I602" i="1" s="1"/>
  <c r="I608" i="1" a="1"/>
  <c r="I608" i="1" s="1"/>
  <c r="I618" i="1" a="1"/>
  <c r="I618" i="1" s="1"/>
  <c r="I623" i="1" a="1"/>
  <c r="I623" i="1" s="1"/>
  <c r="I634" i="1" a="1"/>
  <c r="I634" i="1" s="1"/>
  <c r="I643" i="1" a="1"/>
  <c r="I643" i="1" s="1"/>
  <c r="I648" i="1" a="1"/>
  <c r="I648" i="1" s="1"/>
  <c r="I657" i="1" a="1"/>
  <c r="I657" i="1" s="1"/>
  <c r="I666" i="1" a="1"/>
  <c r="I666" i="1" s="1"/>
  <c r="I675" i="1" a="1"/>
  <c r="I675" i="1" s="1"/>
  <c r="I680" i="1" a="1"/>
  <c r="I680" i="1" s="1"/>
  <c r="I689" i="1" a="1"/>
  <c r="I689" i="1" s="1"/>
  <c r="I698" i="1" a="1"/>
  <c r="I698" i="1" s="1"/>
  <c r="I707" i="1" a="1"/>
  <c r="I707" i="1" s="1"/>
  <c r="I718" i="1" a="1"/>
  <c r="I718" i="1" s="1"/>
  <c r="I723" i="1" a="1"/>
  <c r="I723" i="1" s="1"/>
  <c r="G500" i="1" a="1"/>
  <c r="G500" i="1" s="1"/>
  <c r="G554" i="1" a="1"/>
  <c r="G554" i="1" s="1"/>
  <c r="G616" i="1" a="1"/>
  <c r="G616" i="1" s="1"/>
  <c r="G684" i="1" a="1"/>
  <c r="G684" i="1" s="1"/>
  <c r="H395" i="1" a="1"/>
  <c r="H395" i="1" s="1"/>
  <c r="H531" i="1" a="1"/>
  <c r="H531" i="1" s="1"/>
  <c r="H548" i="1" a="1"/>
  <c r="H548" i="1" s="1"/>
  <c r="H563" i="1" a="1"/>
  <c r="H563" i="1" s="1"/>
  <c r="H577" i="1" a="1"/>
  <c r="H577" i="1" s="1"/>
  <c r="H592" i="1" a="1"/>
  <c r="H592" i="1" s="1"/>
  <c r="H608" i="1" a="1"/>
  <c r="H608" i="1" s="1"/>
  <c r="H637" i="1" a="1"/>
  <c r="H637" i="1" s="1"/>
  <c r="H664" i="1" a="1"/>
  <c r="H664" i="1" s="1"/>
  <c r="H678" i="1" a="1"/>
  <c r="H678" i="1" s="1"/>
  <c r="H693" i="1" a="1"/>
  <c r="H693" i="1" s="1"/>
  <c r="H705" i="1" a="1"/>
  <c r="H705" i="1" s="1"/>
  <c r="H720" i="1" a="1"/>
  <c r="H720" i="1" s="1"/>
  <c r="I395" i="1" a="1"/>
  <c r="I395" i="1" s="1"/>
  <c r="I422" i="1" a="1"/>
  <c r="I422" i="1" s="1"/>
  <c r="I437" i="1" a="1"/>
  <c r="I437" i="1" s="1"/>
  <c r="I468" i="1" a="1"/>
  <c r="I468" i="1" s="1"/>
  <c r="I475" i="1" a="1"/>
  <c r="I475" i="1" s="1"/>
  <c r="I489" i="1" a="1"/>
  <c r="I489" i="1" s="1"/>
  <c r="I496" i="1" a="1"/>
  <c r="I496" i="1" s="1"/>
  <c r="I511" i="1" a="1"/>
  <c r="I511" i="1" s="1"/>
  <c r="I523" i="1" a="1"/>
  <c r="I523" i="1" s="1"/>
  <c r="I533" i="1" a="1"/>
  <c r="I533" i="1" s="1"/>
  <c r="I549" i="1" a="1"/>
  <c r="I549" i="1" s="1"/>
  <c r="I555" i="1" a="1"/>
  <c r="I555" i="1" s="1"/>
  <c r="I565" i="1" a="1"/>
  <c r="I565" i="1" s="1"/>
  <c r="I581" i="1" a="1"/>
  <c r="I581" i="1" s="1"/>
  <c r="I587" i="1" a="1"/>
  <c r="I587" i="1" s="1"/>
  <c r="I597" i="1" a="1"/>
  <c r="I597" i="1" s="1"/>
  <c r="I613" i="1" a="1"/>
  <c r="I613" i="1" s="1"/>
  <c r="I619" i="1" a="1"/>
  <c r="I619" i="1" s="1"/>
  <c r="I629" i="1" a="1"/>
  <c r="I629" i="1" s="1"/>
  <c r="I639" i="1" a="1"/>
  <c r="I639" i="1" s="1"/>
  <c r="I644" i="1" a="1"/>
  <c r="I644" i="1" s="1"/>
  <c r="I653" i="1" a="1"/>
  <c r="I653" i="1" s="1"/>
  <c r="I662" i="1" a="1"/>
  <c r="I662" i="1" s="1"/>
  <c r="I671" i="1" a="1"/>
  <c r="I671" i="1" s="1"/>
  <c r="I676" i="1" a="1"/>
  <c r="I676" i="1" s="1"/>
  <c r="I685" i="1" a="1"/>
  <c r="I685" i="1" s="1"/>
  <c r="I694" i="1" a="1"/>
  <c r="I694" i="1" s="1"/>
  <c r="I703" i="1" a="1"/>
  <c r="I703" i="1" s="1"/>
  <c r="I708" i="1" a="1"/>
  <c r="I708" i="1" s="1"/>
  <c r="I713" i="1" a="1"/>
  <c r="I713" i="1" s="1"/>
  <c r="I724" i="1" a="1"/>
  <c r="I724" i="1" s="1"/>
  <c r="G569" i="1" a="1"/>
  <c r="G569" i="1" s="1"/>
  <c r="G622" i="1" a="1"/>
  <c r="G622" i="1" s="1"/>
  <c r="H409" i="1" a="1"/>
  <c r="H409" i="1" s="1"/>
  <c r="H461" i="1" a="1"/>
  <c r="H461" i="1" s="1"/>
  <c r="H511" i="1" a="1"/>
  <c r="H511" i="1" s="1"/>
  <c r="H536" i="1" a="1"/>
  <c r="H536" i="1" s="1"/>
  <c r="H564" i="1" a="1"/>
  <c r="H564" i="1" s="1"/>
  <c r="H581" i="1" a="1"/>
  <c r="H581" i="1" s="1"/>
  <c r="H593" i="1" a="1"/>
  <c r="H593" i="1" s="1"/>
  <c r="H609" i="1" a="1"/>
  <c r="H609" i="1" s="1"/>
  <c r="H638" i="1" a="1"/>
  <c r="H638" i="1" s="1"/>
  <c r="H652" i="1" a="1"/>
  <c r="H652" i="1" s="1"/>
  <c r="H667" i="1" a="1"/>
  <c r="H667" i="1" s="1"/>
  <c r="I423" i="1" a="1"/>
  <c r="I423" i="1" s="1"/>
  <c r="I438" i="1" a="1"/>
  <c r="I438" i="1" s="1"/>
  <c r="I453" i="1" a="1"/>
  <c r="I453" i="1" s="1"/>
  <c r="I461" i="1" a="1"/>
  <c r="I461" i="1" s="1"/>
  <c r="I469" i="1" a="1"/>
  <c r="I469" i="1" s="1"/>
  <c r="I476" i="1" a="1"/>
  <c r="I476" i="1" s="1"/>
  <c r="I483" i="1" a="1"/>
  <c r="I483" i="1" s="1"/>
  <c r="I491" i="1" a="1"/>
  <c r="I491" i="1" s="1"/>
  <c r="I504" i="1" a="1"/>
  <c r="I504" i="1" s="1"/>
  <c r="I512" i="1" a="1"/>
  <c r="I512" i="1" s="1"/>
  <c r="I517" i="1" a="1"/>
  <c r="I517" i="1" s="1"/>
  <c r="I528" i="1" a="1"/>
  <c r="I528" i="1" s="1"/>
  <c r="I534" i="1" a="1"/>
  <c r="I534" i="1" s="1"/>
  <c r="I539" i="1" a="1"/>
  <c r="I539" i="1" s="1"/>
  <c r="I545" i="1" a="1"/>
  <c r="I545" i="1" s="1"/>
  <c r="I550" i="1" a="1"/>
  <c r="I550" i="1" s="1"/>
  <c r="I560" i="1" a="1"/>
  <c r="I560" i="1" s="1"/>
  <c r="I566" i="1" a="1"/>
  <c r="I566" i="1" s="1"/>
  <c r="I571" i="1" a="1"/>
  <c r="I571" i="1" s="1"/>
  <c r="I577" i="1" a="1"/>
  <c r="I577" i="1" s="1"/>
  <c r="I582" i="1" a="1"/>
  <c r="I582" i="1" s="1"/>
  <c r="I592" i="1" a="1"/>
  <c r="I592" i="1" s="1"/>
  <c r="I598" i="1" a="1"/>
  <c r="I598" i="1" s="1"/>
  <c r="I603" i="1" a="1"/>
  <c r="I603" i="1" s="1"/>
  <c r="I609" i="1" a="1"/>
  <c r="I609" i="1" s="1"/>
  <c r="I614" i="1" a="1"/>
  <c r="I614" i="1" s="1"/>
  <c r="I624" i="1" a="1"/>
  <c r="I624" i="1" s="1"/>
  <c r="I630" i="1" a="1"/>
  <c r="I630" i="1" s="1"/>
  <c r="I635" i="1" a="1"/>
  <c r="I635" i="1" s="1"/>
  <c r="I640" i="1" a="1"/>
  <c r="I640" i="1" s="1"/>
  <c r="I649" i="1" a="1"/>
  <c r="I649" i="1" s="1"/>
  <c r="G454" i="1" a="1"/>
  <c r="G454" i="1" s="1"/>
  <c r="G691" i="1" a="1"/>
  <c r="G691" i="1" s="1"/>
  <c r="H597" i="1" a="1"/>
  <c r="H597" i="1" s="1"/>
  <c r="H653" i="1" a="1"/>
  <c r="H653" i="1" s="1"/>
  <c r="H709" i="1" a="1"/>
  <c r="H709" i="1" s="1"/>
  <c r="I427" i="1" a="1"/>
  <c r="I427" i="1" s="1"/>
  <c r="I470" i="1" a="1"/>
  <c r="I470" i="1" s="1"/>
  <c r="I497" i="1" a="1"/>
  <c r="I497" i="1" s="1"/>
  <c r="I524" i="1" a="1"/>
  <c r="I524" i="1" s="1"/>
  <c r="I546" i="1" a="1"/>
  <c r="I546" i="1" s="1"/>
  <c r="I567" i="1" a="1"/>
  <c r="I567" i="1" s="1"/>
  <c r="I588" i="1" a="1"/>
  <c r="I588" i="1" s="1"/>
  <c r="I610" i="1" a="1"/>
  <c r="I610" i="1" s="1"/>
  <c r="I631" i="1" a="1"/>
  <c r="I631" i="1" s="1"/>
  <c r="I660" i="1" a="1"/>
  <c r="I660" i="1" s="1"/>
  <c r="I669" i="1" a="1"/>
  <c r="I669" i="1" s="1"/>
  <c r="I678" i="1" a="1"/>
  <c r="I678" i="1" s="1"/>
  <c r="I687" i="1" a="1"/>
  <c r="I687" i="1" s="1"/>
  <c r="I716" i="1" a="1"/>
  <c r="I716" i="1" s="1"/>
  <c r="G708" i="1" a="1"/>
  <c r="G708" i="1" s="1"/>
  <c r="H656" i="1" a="1"/>
  <c r="H656" i="1" s="1"/>
  <c r="H710" i="1" a="1"/>
  <c r="H710" i="1" s="1"/>
  <c r="I471" i="1" a="1"/>
  <c r="I471" i="1" s="1"/>
  <c r="I498" i="1" a="1"/>
  <c r="I498" i="1" s="1"/>
  <c r="I650" i="1" a="1"/>
  <c r="I650" i="1" s="1"/>
  <c r="I672" i="1" a="1"/>
  <c r="I672" i="1" s="1"/>
  <c r="I681" i="1" a="1"/>
  <c r="I681" i="1" s="1"/>
  <c r="I690" i="1" a="1"/>
  <c r="I690" i="1" s="1"/>
  <c r="I699" i="1" a="1"/>
  <c r="I699" i="1" s="1"/>
  <c r="I719" i="1" a="1"/>
  <c r="I719" i="1" s="1"/>
  <c r="G506" i="1" a="1"/>
  <c r="G506" i="1" s="1"/>
  <c r="H410" i="1" a="1"/>
  <c r="H410" i="1" s="1"/>
  <c r="H610" i="1" a="1"/>
  <c r="H610" i="1" s="1"/>
  <c r="I505" i="1" a="1"/>
  <c r="I505" i="1" s="1"/>
  <c r="I572" i="1" a="1"/>
  <c r="I572" i="1" s="1"/>
  <c r="I636" i="1" a="1"/>
  <c r="I636" i="1" s="1"/>
  <c r="I663" i="1" a="1"/>
  <c r="I663" i="1" s="1"/>
  <c r="I700" i="1" a="1"/>
  <c r="I700" i="1" s="1"/>
  <c r="I709" i="1" a="1"/>
  <c r="I709" i="1" s="1"/>
  <c r="I720" i="1" a="1"/>
  <c r="I720" i="1" s="1"/>
  <c r="G523" i="1" a="1"/>
  <c r="G523" i="1" s="1"/>
  <c r="H416" i="1" a="1"/>
  <c r="H416" i="1" s="1"/>
  <c r="H553" i="1" a="1"/>
  <c r="H553" i="1" s="1"/>
  <c r="H614" i="1" a="1"/>
  <c r="H614" i="1" s="1"/>
  <c r="H669" i="1" a="1"/>
  <c r="H669" i="1" s="1"/>
  <c r="H726" i="1" a="1"/>
  <c r="H726" i="1" s="1"/>
  <c r="I477" i="1" a="1"/>
  <c r="I477" i="1" s="1"/>
  <c r="I529" i="1" a="1"/>
  <c r="I529" i="1" s="1"/>
  <c r="I551" i="1" a="1"/>
  <c r="I551" i="1" s="1"/>
  <c r="I593" i="1" a="1"/>
  <c r="I593" i="1" s="1"/>
  <c r="I615" i="1" a="1"/>
  <c r="I615" i="1" s="1"/>
  <c r="I654" i="1" a="1"/>
  <c r="I654" i="1" s="1"/>
  <c r="I664" i="1" a="1"/>
  <c r="I664" i="1" s="1"/>
  <c r="I673" i="1" a="1"/>
  <c r="I673" i="1" s="1"/>
  <c r="I682" i="1" a="1"/>
  <c r="I682" i="1" s="1"/>
  <c r="I691" i="1" a="1"/>
  <c r="I691" i="1" s="1"/>
  <c r="I710" i="1" a="1"/>
  <c r="I710" i="1" s="1"/>
  <c r="H695" i="1" a="1"/>
  <c r="H695" i="1" s="1"/>
  <c r="I411" i="1" a="1"/>
  <c r="I411" i="1" s="1"/>
  <c r="I518" i="1" a="1"/>
  <c r="I518" i="1" s="1"/>
  <c r="I540" i="1" a="1"/>
  <c r="I540" i="1" s="1"/>
  <c r="I604" i="1" a="1"/>
  <c r="I604" i="1" s="1"/>
  <c r="I645" i="1" a="1"/>
  <c r="I645" i="1" s="1"/>
  <c r="I668" i="1" a="1"/>
  <c r="I668" i="1" s="1"/>
  <c r="I677" i="1" a="1"/>
  <c r="I677" i="1" s="1"/>
  <c r="I686" i="1" a="1"/>
  <c r="I686" i="1" s="1"/>
  <c r="I695" i="1" a="1"/>
  <c r="I695" i="1" s="1"/>
  <c r="I725" i="1" a="1"/>
  <c r="I725" i="1" s="1"/>
  <c r="G571" i="1" a="1"/>
  <c r="G571" i="1" s="1"/>
  <c r="H583" i="1" a="1"/>
  <c r="H583" i="1" s="1"/>
  <c r="I561" i="1" a="1"/>
  <c r="I561" i="1" s="1"/>
  <c r="I714" i="1" a="1"/>
  <c r="I714" i="1" s="1"/>
  <c r="G577" i="1" a="1"/>
  <c r="G577" i="1" s="1"/>
  <c r="H625" i="1" a="1"/>
  <c r="H625" i="1" s="1"/>
  <c r="I513" i="1" a="1"/>
  <c r="I513" i="1" s="1"/>
  <c r="I578" i="1" a="1"/>
  <c r="I578" i="1" s="1"/>
  <c r="I625" i="1" a="1"/>
  <c r="I625" i="1" s="1"/>
  <c r="I667" i="1" a="1"/>
  <c r="I667" i="1" s="1"/>
  <c r="I692" i="1" a="1"/>
  <c r="I692" i="1" s="1"/>
  <c r="I715" i="1" a="1"/>
  <c r="I715" i="1" s="1"/>
  <c r="H626" i="1" a="1"/>
  <c r="H626" i="1" s="1"/>
  <c r="I454" i="1" a="1"/>
  <c r="I454" i="1" s="1"/>
  <c r="I721" i="1" a="1"/>
  <c r="I721" i="1" s="1"/>
  <c r="H476" i="1" a="1"/>
  <c r="H476" i="1" s="1"/>
  <c r="H642" i="1" a="1"/>
  <c r="H642" i="1" s="1"/>
  <c r="I455" i="1" a="1"/>
  <c r="I455" i="1" s="1"/>
  <c r="I535" i="1" a="1"/>
  <c r="I535" i="1" s="1"/>
  <c r="I583" i="1" a="1"/>
  <c r="I583" i="1" s="1"/>
  <c r="I641" i="1" a="1"/>
  <c r="I641" i="1" s="1"/>
  <c r="I696" i="1" a="1"/>
  <c r="I696" i="1" s="1"/>
  <c r="H682" i="1" a="1"/>
  <c r="H682" i="1" s="1"/>
  <c r="I599" i="1" a="1"/>
  <c r="I599" i="1" s="1"/>
  <c r="I701" i="1" a="1"/>
  <c r="I701" i="1" s="1"/>
  <c r="I726" i="1" a="1"/>
  <c r="I726" i="1" s="1"/>
  <c r="H683" i="1" a="1"/>
  <c r="H683" i="1" s="1"/>
  <c r="I484" i="1" a="1"/>
  <c r="I484" i="1" s="1"/>
  <c r="I704" i="1" a="1"/>
  <c r="I704" i="1" s="1"/>
  <c r="H698" i="1" a="1"/>
  <c r="H698" i="1" s="1"/>
  <c r="I485" i="1" a="1"/>
  <c r="I485" i="1" s="1"/>
  <c r="I556" i="1" a="1"/>
  <c r="I556" i="1" s="1"/>
  <c r="I658" i="1" a="1"/>
  <c r="I658" i="1" s="1"/>
  <c r="I705" i="1" a="1"/>
  <c r="I705" i="1" s="1"/>
  <c r="H569" i="1" a="1"/>
  <c r="H569" i="1" s="1"/>
  <c r="I492" i="1" a="1"/>
  <c r="I492" i="1" s="1"/>
  <c r="I620" i="1" a="1"/>
  <c r="I620" i="1" s="1"/>
  <c r="I659" i="1" a="1"/>
  <c r="I659" i="1" s="1"/>
  <c r="G16" i="1" a="1"/>
  <c r="G16" i="1" s="1"/>
  <c r="G23" i="1" a="1"/>
  <c r="G23" i="1" s="1"/>
  <c r="G31" i="1" a="1"/>
  <c r="G31" i="1" s="1"/>
  <c r="G38" i="1" a="1"/>
  <c r="G38" i="1" s="1"/>
  <c r="G45" i="1" a="1"/>
  <c r="G45" i="1" s="1"/>
  <c r="G52" i="1" a="1"/>
  <c r="G52" i="1" s="1"/>
  <c r="G59" i="1" a="1"/>
  <c r="G59" i="1" s="1"/>
  <c r="G65" i="1" a="1"/>
  <c r="G65" i="1" s="1"/>
  <c r="G72" i="1" a="1"/>
  <c r="G72" i="1" s="1"/>
  <c r="G84" i="1" a="1"/>
  <c r="G84" i="1" s="1"/>
  <c r="G91" i="1" a="1"/>
  <c r="G91" i="1" s="1"/>
  <c r="G98" i="1" a="1"/>
  <c r="G98" i="1" s="1"/>
  <c r="G105" i="1" a="1"/>
  <c r="G105" i="1" s="1"/>
  <c r="G112" i="1" a="1"/>
  <c r="G112" i="1" s="1"/>
  <c r="G120" i="1" a="1"/>
  <c r="G120" i="1" s="1"/>
  <c r="G127" i="1" a="1"/>
  <c r="G127" i="1" s="1"/>
  <c r="G135" i="1" a="1"/>
  <c r="G135" i="1" s="1"/>
  <c r="G142" i="1" a="1"/>
  <c r="G142" i="1" s="1"/>
  <c r="G150" i="1" a="1"/>
  <c r="G150" i="1" s="1"/>
  <c r="G165" i="1" a="1"/>
  <c r="G165" i="1" s="1"/>
  <c r="G173" i="1" a="1"/>
  <c r="G173" i="1" s="1"/>
  <c r="G181" i="1" a="1"/>
  <c r="G181" i="1" s="1"/>
  <c r="G189" i="1" a="1"/>
  <c r="G189" i="1" s="1"/>
  <c r="G195" i="1" a="1"/>
  <c r="G195" i="1" s="1"/>
  <c r="G208" i="1" a="1"/>
  <c r="G208" i="1" s="1"/>
  <c r="G213" i="1" a="1"/>
  <c r="G213" i="1" s="1"/>
  <c r="G219" i="1" a="1"/>
  <c r="G219" i="1" s="1"/>
  <c r="G237" i="1" a="1"/>
  <c r="G237" i="1" s="1"/>
  <c r="G248" i="1" a="1"/>
  <c r="G248" i="1" s="1"/>
  <c r="G254" i="1" a="1"/>
  <c r="G254" i="1" s="1"/>
  <c r="G260" i="1" a="1"/>
  <c r="G260" i="1" s="1"/>
  <c r="G271" i="1" a="1"/>
  <c r="G271" i="1" s="1"/>
  <c r="G282" i="1" a="1"/>
  <c r="G282" i="1" s="1"/>
  <c r="G288" i="1" a="1"/>
  <c r="G288" i="1" s="1"/>
  <c r="G293" i="1" a="1"/>
  <c r="G293" i="1" s="1"/>
  <c r="G299" i="1" a="1"/>
  <c r="G299" i="1" s="1"/>
  <c r="G305" i="1" a="1"/>
  <c r="G305" i="1" s="1"/>
  <c r="G322" i="1" a="1"/>
  <c r="G322" i="1" s="1"/>
  <c r="G327" i="1" a="1"/>
  <c r="G327" i="1" s="1"/>
  <c r="G339" i="1" a="1"/>
  <c r="G339" i="1" s="1"/>
  <c r="G346" i="1" a="1"/>
  <c r="G346" i="1" s="1"/>
  <c r="G362" i="1" a="1"/>
  <c r="G362" i="1" s="1"/>
  <c r="G373" i="1" a="1"/>
  <c r="G373" i="1" s="1"/>
  <c r="G384" i="1" a="1"/>
  <c r="G384" i="1" s="1"/>
  <c r="H22" i="1" a="1"/>
  <c r="H22" i="1" s="1"/>
  <c r="H28" i="1" a="1"/>
  <c r="H28" i="1" s="1"/>
  <c r="H34" i="1" a="1"/>
  <c r="H34" i="1" s="1"/>
  <c r="H40" i="1" a="1"/>
  <c r="H40" i="1" s="1"/>
  <c r="H50" i="1" a="1"/>
  <c r="H50" i="1" s="1"/>
  <c r="H57" i="1" a="1"/>
  <c r="H57" i="1" s="1"/>
  <c r="H64" i="1" a="1"/>
  <c r="H64" i="1" s="1"/>
  <c r="H71" i="1" a="1"/>
  <c r="H71" i="1" s="1"/>
  <c r="H78" i="1" a="1"/>
  <c r="H78" i="1" s="1"/>
  <c r="H89" i="1" a="1"/>
  <c r="H89" i="1" s="1"/>
  <c r="H95" i="1" a="1"/>
  <c r="H95" i="1" s="1"/>
  <c r="H102" i="1" a="1"/>
  <c r="H102" i="1" s="1"/>
  <c r="H108" i="1" a="1"/>
  <c r="H108" i="1" s="1"/>
  <c r="H120" i="1" a="1"/>
  <c r="H120" i="1" s="1"/>
  <c r="H126" i="1" a="1"/>
  <c r="H126" i="1" s="1"/>
  <c r="H137" i="1" a="1"/>
  <c r="H137" i="1" s="1"/>
  <c r="H143" i="1" a="1"/>
  <c r="H143" i="1" s="1"/>
  <c r="H149" i="1" a="1"/>
  <c r="H149" i="1" s="1"/>
  <c r="H155" i="1" a="1"/>
  <c r="H155" i="1" s="1"/>
  <c r="G9" i="1" a="1"/>
  <c r="G9" i="1" s="1"/>
  <c r="G17" i="1" a="1"/>
  <c r="G17" i="1" s="1"/>
  <c r="G24" i="1" a="1"/>
  <c r="G24" i="1" s="1"/>
  <c r="G32" i="1" a="1"/>
  <c r="G32" i="1" s="1"/>
  <c r="G39" i="1" a="1"/>
  <c r="G39" i="1" s="1"/>
  <c r="G46" i="1" a="1"/>
  <c r="G46" i="1" s="1"/>
  <c r="G53" i="1" a="1"/>
  <c r="G53" i="1" s="1"/>
  <c r="G60" i="1" a="1"/>
  <c r="G60" i="1" s="1"/>
  <c r="G78" i="1" a="1"/>
  <c r="G78" i="1" s="1"/>
  <c r="G85" i="1" a="1"/>
  <c r="G85" i="1" s="1"/>
  <c r="G92" i="1" a="1"/>
  <c r="G92" i="1" s="1"/>
  <c r="G99" i="1" a="1"/>
  <c r="G99" i="1" s="1"/>
  <c r="G106" i="1" a="1"/>
  <c r="G106" i="1" s="1"/>
  <c r="G113" i="1" a="1"/>
  <c r="G113" i="1" s="1"/>
  <c r="G128" i="1" a="1"/>
  <c r="G128" i="1" s="1"/>
  <c r="G136" i="1" a="1"/>
  <c r="G136" i="1" s="1"/>
  <c r="G143" i="1" a="1"/>
  <c r="G143" i="1" s="1"/>
  <c r="G151" i="1" a="1"/>
  <c r="G151" i="1" s="1"/>
  <c r="G158" i="1" a="1"/>
  <c r="G158" i="1" s="1"/>
  <c r="G166" i="1" a="1"/>
  <c r="G166" i="1" s="1"/>
  <c r="G174" i="1" a="1"/>
  <c r="G174" i="1" s="1"/>
  <c r="G182" i="1" a="1"/>
  <c r="G182" i="1" s="1"/>
  <c r="G190" i="1" a="1"/>
  <c r="G190" i="1" s="1"/>
  <c r="G196" i="1" a="1"/>
  <c r="G196" i="1" s="1"/>
  <c r="G202" i="1" a="1"/>
  <c r="G202" i="1" s="1"/>
  <c r="G214" i="1" a="1"/>
  <c r="G214" i="1" s="1"/>
  <c r="G220" i="1" a="1"/>
  <c r="G220" i="1" s="1"/>
  <c r="G225" i="1" a="1"/>
  <c r="G225" i="1" s="1"/>
  <c r="G231" i="1" a="1"/>
  <c r="G231" i="1" s="1"/>
  <c r="G243" i="1" a="1"/>
  <c r="G243" i="1" s="1"/>
  <c r="G255" i="1" a="1"/>
  <c r="G255" i="1" s="1"/>
  <c r="G266" i="1" a="1"/>
  <c r="G266" i="1" s="1"/>
  <c r="G272" i="1" a="1"/>
  <c r="G272" i="1" s="1"/>
  <c r="G278" i="1" a="1"/>
  <c r="G278" i="1" s="1"/>
  <c r="G283" i="1" a="1"/>
  <c r="G283" i="1" s="1"/>
  <c r="G294" i="1" a="1"/>
  <c r="G294" i="1" s="1"/>
  <c r="G300" i="1" a="1"/>
  <c r="G300" i="1" s="1"/>
  <c r="G306" i="1" a="1"/>
  <c r="G306" i="1" s="1"/>
  <c r="G311" i="1" a="1"/>
  <c r="G311" i="1" s="1"/>
  <c r="G317" i="1" a="1"/>
  <c r="G317" i="1" s="1"/>
  <c r="G328" i="1" a="1"/>
  <c r="G328" i="1" s="1"/>
  <c r="G334" i="1" a="1"/>
  <c r="G334" i="1" s="1"/>
  <c r="G340" i="1" a="1"/>
  <c r="G340" i="1" s="1"/>
  <c r="G347" i="1" a="1"/>
  <c r="G347" i="1" s="1"/>
  <c r="G352" i="1" a="1"/>
  <c r="G352" i="1" s="1"/>
  <c r="G357" i="1" a="1"/>
  <c r="G357" i="1" s="1"/>
  <c r="G363" i="1" a="1"/>
  <c r="G363" i="1" s="1"/>
  <c r="G368" i="1" a="1"/>
  <c r="G368" i="1" s="1"/>
  <c r="G374" i="1" a="1"/>
  <c r="G374" i="1" s="1"/>
  <c r="G380" i="1" a="1"/>
  <c r="G380" i="1" s="1"/>
  <c r="G385" i="1" a="1"/>
  <c r="G385" i="1" s="1"/>
  <c r="H11" i="1" a="1"/>
  <c r="H11" i="1" s="1"/>
  <c r="H16" i="1" a="1"/>
  <c r="H16" i="1" s="1"/>
  <c r="H29" i="1" a="1"/>
  <c r="H29" i="1" s="1"/>
  <c r="H35" i="1" a="1"/>
  <c r="H35" i="1" s="1"/>
  <c r="H41" i="1" a="1"/>
  <c r="H41" i="1" s="1"/>
  <c r="H46" i="1" a="1"/>
  <c r="H46" i="1" s="1"/>
  <c r="H51" i="1" a="1"/>
  <c r="H51" i="1" s="1"/>
  <c r="H58" i="1" a="1"/>
  <c r="H58" i="1" s="1"/>
  <c r="H65" i="1" a="1"/>
  <c r="H65" i="1" s="1"/>
  <c r="H72" i="1" a="1"/>
  <c r="H72" i="1" s="1"/>
  <c r="H79" i="1" a="1"/>
  <c r="H79" i="1" s="1"/>
  <c r="H84" i="1" a="1"/>
  <c r="H84" i="1" s="1"/>
  <c r="H90" i="1" a="1"/>
  <c r="H90" i="1" s="1"/>
  <c r="H109" i="1" a="1"/>
  <c r="H109" i="1" s="1"/>
  <c r="H114" i="1" a="1"/>
  <c r="H114" i="1" s="1"/>
  <c r="H121" i="1" a="1"/>
  <c r="H121" i="1" s="1"/>
  <c r="H127" i="1" a="1"/>
  <c r="H127" i="1" s="1"/>
  <c r="H132" i="1" a="1"/>
  <c r="H132" i="1" s="1"/>
  <c r="G10" i="1" a="1"/>
  <c r="G10" i="1" s="1"/>
  <c r="G18" i="1" a="1"/>
  <c r="G18" i="1" s="1"/>
  <c r="G25" i="1" a="1"/>
  <c r="G25" i="1" s="1"/>
  <c r="G33" i="1" a="1"/>
  <c r="G33" i="1" s="1"/>
  <c r="G40" i="1" a="1"/>
  <c r="G40" i="1" s="1"/>
  <c r="G47" i="1" a="1"/>
  <c r="G47" i="1" s="1"/>
  <c r="G54" i="1" a="1"/>
  <c r="G54" i="1" s="1"/>
  <c r="G66" i="1" a="1"/>
  <c r="G66" i="1" s="1"/>
  <c r="G73" i="1" a="1"/>
  <c r="G73" i="1" s="1"/>
  <c r="G79" i="1" a="1"/>
  <c r="G79" i="1" s="1"/>
  <c r="G86" i="1" a="1"/>
  <c r="G86" i="1" s="1"/>
  <c r="G93" i="1" a="1"/>
  <c r="G93" i="1" s="1"/>
  <c r="G100" i="1" a="1"/>
  <c r="G100" i="1" s="1"/>
  <c r="G107" i="1" a="1"/>
  <c r="G107" i="1" s="1"/>
  <c r="G114" i="1" a="1"/>
  <c r="G114" i="1" s="1"/>
  <c r="G121" i="1" a="1"/>
  <c r="G121" i="1" s="1"/>
  <c r="G129" i="1" a="1"/>
  <c r="G129" i="1" s="1"/>
  <c r="G144" i="1" a="1"/>
  <c r="G144" i="1" s="1"/>
  <c r="G152" i="1" a="1"/>
  <c r="G152" i="1" s="1"/>
  <c r="G159" i="1" a="1"/>
  <c r="G159" i="1" s="1"/>
  <c r="G167" i="1" a="1"/>
  <c r="G167" i="1" s="1"/>
  <c r="G175" i="1" a="1"/>
  <c r="G175" i="1" s="1"/>
  <c r="G183" i="1" a="1"/>
  <c r="G183" i="1" s="1"/>
  <c r="G191" i="1" a="1"/>
  <c r="G191" i="1" s="1"/>
  <c r="G197" i="1" a="1"/>
  <c r="G197" i="1" s="1"/>
  <c r="G209" i="1" a="1"/>
  <c r="G209" i="1" s="1"/>
  <c r="G215" i="1" a="1"/>
  <c r="G215" i="1" s="1"/>
  <c r="G221" i="1" a="1"/>
  <c r="G221" i="1" s="1"/>
  <c r="G226" i="1" a="1"/>
  <c r="G226" i="1" s="1"/>
  <c r="G232" i="1" a="1"/>
  <c r="G232" i="1" s="1"/>
  <c r="G238" i="1" a="1"/>
  <c r="G238" i="1" s="1"/>
  <c r="G244" i="1" a="1"/>
  <c r="G244" i="1" s="1"/>
  <c r="G249" i="1" a="1"/>
  <c r="G249" i="1" s="1"/>
  <c r="G256" i="1" a="1"/>
  <c r="G256" i="1" s="1"/>
  <c r="G261" i="1" a="1"/>
  <c r="G261" i="1" s="1"/>
  <c r="G267" i="1" a="1"/>
  <c r="G267" i="1" s="1"/>
  <c r="G273" i="1" a="1"/>
  <c r="G273" i="1" s="1"/>
  <c r="G284" i="1" a="1"/>
  <c r="G284" i="1" s="1"/>
  <c r="G289" i="1" a="1"/>
  <c r="G289" i="1" s="1"/>
  <c r="G301" i="1" a="1"/>
  <c r="G301" i="1" s="1"/>
  <c r="G312" i="1" a="1"/>
  <c r="G312" i="1" s="1"/>
  <c r="G318" i="1" a="1"/>
  <c r="G318" i="1" s="1"/>
  <c r="G323" i="1" a="1"/>
  <c r="G323" i="1" s="1"/>
  <c r="G329" i="1" a="1"/>
  <c r="G329" i="1" s="1"/>
  <c r="G341" i="1" a="1"/>
  <c r="G341" i="1" s="1"/>
  <c r="G348" i="1" a="1"/>
  <c r="G348" i="1" s="1"/>
  <c r="G11" i="1" a="1"/>
  <c r="G11" i="1" s="1"/>
  <c r="G19" i="1" a="1"/>
  <c r="G19" i="1" s="1"/>
  <c r="G26" i="1" a="1"/>
  <c r="G26" i="1" s="1"/>
  <c r="G41" i="1" a="1"/>
  <c r="G41" i="1" s="1"/>
  <c r="G48" i="1" a="1"/>
  <c r="G48" i="1" s="1"/>
  <c r="G55" i="1" a="1"/>
  <c r="G55" i="1" s="1"/>
  <c r="G61" i="1" a="1"/>
  <c r="G61" i="1" s="1"/>
  <c r="G67" i="1" a="1"/>
  <c r="G67" i="1" s="1"/>
  <c r="G74" i="1" a="1"/>
  <c r="G74" i="1" s="1"/>
  <c r="G80" i="1" a="1"/>
  <c r="G80" i="1" s="1"/>
  <c r="G87" i="1" a="1"/>
  <c r="G87" i="1" s="1"/>
  <c r="G101" i="1" a="1"/>
  <c r="G101" i="1" s="1"/>
  <c r="G108" i="1" a="1"/>
  <c r="G108" i="1" s="1"/>
  <c r="G115" i="1" a="1"/>
  <c r="G115" i="1" s="1"/>
  <c r="G122" i="1" a="1"/>
  <c r="G122" i="1" s="1"/>
  <c r="G130" i="1" a="1"/>
  <c r="G130" i="1" s="1"/>
  <c r="G137" i="1" a="1"/>
  <c r="G137" i="1" s="1"/>
  <c r="G145" i="1" a="1"/>
  <c r="G145" i="1" s="1"/>
  <c r="G153" i="1" a="1"/>
  <c r="G153" i="1" s="1"/>
  <c r="G160" i="1" a="1"/>
  <c r="G160" i="1" s="1"/>
  <c r="G168" i="1" a="1"/>
  <c r="G168" i="1" s="1"/>
  <c r="G176" i="1" a="1"/>
  <c r="G176" i="1" s="1"/>
  <c r="G184" i="1" a="1"/>
  <c r="G184" i="1" s="1"/>
  <c r="G192" i="1" a="1"/>
  <c r="G192" i="1" s="1"/>
  <c r="G198" i="1" a="1"/>
  <c r="G198" i="1" s="1"/>
  <c r="G203" i="1" a="1"/>
  <c r="G203" i="1" s="1"/>
  <c r="G216" i="1" a="1"/>
  <c r="G216" i="1" s="1"/>
  <c r="G227" i="1" a="1"/>
  <c r="G227" i="1" s="1"/>
  <c r="G233" i="1" a="1"/>
  <c r="G233" i="1" s="1"/>
  <c r="G239" i="1" a="1"/>
  <c r="G239" i="1" s="1"/>
  <c r="G245" i="1" a="1"/>
  <c r="G245" i="1" s="1"/>
  <c r="G250" i="1" a="1"/>
  <c r="G250" i="1" s="1"/>
  <c r="G262" i="1" a="1"/>
  <c r="G262" i="1" s="1"/>
  <c r="G268" i="1" a="1"/>
  <c r="G268" i="1" s="1"/>
  <c r="G274" i="1" a="1"/>
  <c r="G274" i="1" s="1"/>
  <c r="G279" i="1" a="1"/>
  <c r="G279" i="1" s="1"/>
  <c r="G285" i="1" a="1"/>
  <c r="G285" i="1" s="1"/>
  <c r="G295" i="1" a="1"/>
  <c r="G295" i="1" s="1"/>
  <c r="G307" i="1" a="1"/>
  <c r="G307" i="1" s="1"/>
  <c r="G313" i="1" a="1"/>
  <c r="G313" i="1" s="1"/>
  <c r="G324" i="1" a="1"/>
  <c r="G324" i="1" s="1"/>
  <c r="G335" i="1" a="1"/>
  <c r="G335" i="1" s="1"/>
  <c r="G342" i="1" a="1"/>
  <c r="G342" i="1" s="1"/>
  <c r="G353" i="1" a="1"/>
  <c r="G353" i="1" s="1"/>
  <c r="G358" i="1" a="1"/>
  <c r="G358" i="1" s="1"/>
  <c r="G364" i="1" a="1"/>
  <c r="G364" i="1" s="1"/>
  <c r="G370" i="1" a="1"/>
  <c r="G370" i="1" s="1"/>
  <c r="G381" i="1" a="1"/>
  <c r="G381" i="1" s="1"/>
  <c r="G387" i="1" a="1"/>
  <c r="G387" i="1" s="1"/>
  <c r="H13" i="1" a="1"/>
  <c r="H13" i="1" s="1"/>
  <c r="H24" i="1" a="1"/>
  <c r="H24" i="1" s="1"/>
  <c r="H30" i="1" a="1"/>
  <c r="H30" i="1" s="1"/>
  <c r="H36" i="1" a="1"/>
  <c r="H36" i="1" s="1"/>
  <c r="H42" i="1" a="1"/>
  <c r="H42" i="1" s="1"/>
  <c r="H47" i="1" a="1"/>
  <c r="H47" i="1" s="1"/>
  <c r="H53" i="1" a="1"/>
  <c r="H53" i="1" s="1"/>
  <c r="H60" i="1" a="1"/>
  <c r="H60" i="1" s="1"/>
  <c r="H67" i="1" a="1"/>
  <c r="H67" i="1" s="1"/>
  <c r="H74" i="1" a="1"/>
  <c r="H74" i="1" s="1"/>
  <c r="H81" i="1" a="1"/>
  <c r="H81" i="1" s="1"/>
  <c r="H86" i="1" a="1"/>
  <c r="H86" i="1" s="1"/>
  <c r="H91" i="1" a="1"/>
  <c r="H91" i="1" s="1"/>
  <c r="H97" i="1" a="1"/>
  <c r="H97" i="1" s="1"/>
  <c r="H104" i="1" a="1"/>
  <c r="H104" i="1" s="1"/>
  <c r="H110" i="1" a="1"/>
  <c r="H110" i="1" s="1"/>
  <c r="H116" i="1" a="1"/>
  <c r="H116" i="1" s="1"/>
  <c r="H128" i="1" a="1"/>
  <c r="H128" i="1" s="1"/>
  <c r="G12" i="1" a="1"/>
  <c r="G12" i="1" s="1"/>
  <c r="G20" i="1" a="1"/>
  <c r="G20" i="1" s="1"/>
  <c r="G27" i="1" a="1"/>
  <c r="G27" i="1" s="1"/>
  <c r="G34" i="1" a="1"/>
  <c r="G34" i="1" s="1"/>
  <c r="G42" i="1" a="1"/>
  <c r="G42" i="1" s="1"/>
  <c r="G49" i="1" a="1"/>
  <c r="G49" i="1" s="1"/>
  <c r="G56" i="1" a="1"/>
  <c r="G56" i="1" s="1"/>
  <c r="G68" i="1" a="1"/>
  <c r="G68" i="1" s="1"/>
  <c r="G75" i="1" a="1"/>
  <c r="G75" i="1" s="1"/>
  <c r="G81" i="1" a="1"/>
  <c r="G81" i="1" s="1"/>
  <c r="G88" i="1" a="1"/>
  <c r="G88" i="1" s="1"/>
  <c r="G94" i="1" a="1"/>
  <c r="G94" i="1" s="1"/>
  <c r="G102" i="1" a="1"/>
  <c r="G102" i="1" s="1"/>
  <c r="G109" i="1" a="1"/>
  <c r="G109" i="1" s="1"/>
  <c r="G116" i="1" a="1"/>
  <c r="G116" i="1" s="1"/>
  <c r="G123" i="1" a="1"/>
  <c r="G123" i="1" s="1"/>
  <c r="G131" i="1" a="1"/>
  <c r="G131" i="1" s="1"/>
  <c r="G138" i="1" a="1"/>
  <c r="G138" i="1" s="1"/>
  <c r="G146" i="1" a="1"/>
  <c r="G146" i="1" s="1"/>
  <c r="G154" i="1" a="1"/>
  <c r="G154" i="1" s="1"/>
  <c r="G161" i="1" a="1"/>
  <c r="G161" i="1" s="1"/>
  <c r="G169" i="1" a="1"/>
  <c r="G169" i="1" s="1"/>
  <c r="G177" i="1" a="1"/>
  <c r="G177" i="1" s="1"/>
  <c r="G185" i="1" a="1"/>
  <c r="G185" i="1" s="1"/>
  <c r="G199" i="1" a="1"/>
  <c r="G199" i="1" s="1"/>
  <c r="G204" i="1" a="1"/>
  <c r="G204" i="1" s="1"/>
  <c r="G210" i="1" a="1"/>
  <c r="G210" i="1" s="1"/>
  <c r="G222" i="1" a="1"/>
  <c r="G222" i="1" s="1"/>
  <c r="G228" i="1" a="1"/>
  <c r="G228" i="1" s="1"/>
  <c r="G240" i="1" a="1"/>
  <c r="G240" i="1" s="1"/>
  <c r="G251" i="1" a="1"/>
  <c r="G251" i="1" s="1"/>
  <c r="G13" i="1" a="1"/>
  <c r="G13" i="1" s="1"/>
  <c r="G21" i="1" a="1"/>
  <c r="G21" i="1" s="1"/>
  <c r="G28" i="1" a="1"/>
  <c r="G28" i="1" s="1"/>
  <c r="G35" i="1" a="1"/>
  <c r="G35" i="1" s="1"/>
  <c r="G43" i="1" a="1"/>
  <c r="G43" i="1" s="1"/>
  <c r="G62" i="1" a="1"/>
  <c r="G62" i="1" s="1"/>
  <c r="G69" i="1" a="1"/>
  <c r="G69" i="1" s="1"/>
  <c r="G76" i="1" a="1"/>
  <c r="G76" i="1" s="1"/>
  <c r="G95" i="1" a="1"/>
  <c r="G95" i="1" s="1"/>
  <c r="G103" i="1" a="1"/>
  <c r="G103" i="1" s="1"/>
  <c r="G117" i="1" a="1"/>
  <c r="G117" i="1" s="1"/>
  <c r="G124" i="1" a="1"/>
  <c r="G124" i="1" s="1"/>
  <c r="G132" i="1" a="1"/>
  <c r="G132" i="1" s="1"/>
  <c r="G139" i="1" a="1"/>
  <c r="G139" i="1" s="1"/>
  <c r="G147" i="1" a="1"/>
  <c r="G147" i="1" s="1"/>
  <c r="G155" i="1" a="1"/>
  <c r="G155" i="1" s="1"/>
  <c r="G162" i="1" a="1"/>
  <c r="G162" i="1" s="1"/>
  <c r="G170" i="1" a="1"/>
  <c r="G170" i="1" s="1"/>
  <c r="G178" i="1" a="1"/>
  <c r="G178" i="1" s="1"/>
  <c r="G186" i="1" a="1"/>
  <c r="G186" i="1" s="1"/>
  <c r="G193" i="1" a="1"/>
  <c r="G193" i="1" s="1"/>
  <c r="G200" i="1" a="1"/>
  <c r="G200" i="1" s="1"/>
  <c r="G205" i="1" a="1"/>
  <c r="G205" i="1" s="1"/>
  <c r="G217" i="1" a="1"/>
  <c r="G217" i="1" s="1"/>
  <c r="G234" i="1" a="1"/>
  <c r="G234" i="1" s="1"/>
  <c r="G246" i="1" a="1"/>
  <c r="G246" i="1" s="1"/>
  <c r="G252" i="1" a="1"/>
  <c r="G252" i="1" s="1"/>
  <c r="G263" i="1" a="1"/>
  <c r="G263" i="1" s="1"/>
  <c r="G275" i="1" a="1"/>
  <c r="G275" i="1" s="1"/>
  <c r="G286" i="1" a="1"/>
  <c r="G286" i="1" s="1"/>
  <c r="G14" i="1" a="1"/>
  <c r="G14" i="1" s="1"/>
  <c r="G29" i="1" a="1"/>
  <c r="G29" i="1" s="1"/>
  <c r="G36" i="1" a="1"/>
  <c r="G36" i="1" s="1"/>
  <c r="G44" i="1" a="1"/>
  <c r="G44" i="1" s="1"/>
  <c r="G50" i="1" a="1"/>
  <c r="G50" i="1" s="1"/>
  <c r="G57" i="1" a="1"/>
  <c r="G57" i="1" s="1"/>
  <c r="G63" i="1" a="1"/>
  <c r="G63" i="1" s="1"/>
  <c r="G70" i="1" a="1"/>
  <c r="G70" i="1" s="1"/>
  <c r="G82" i="1" a="1"/>
  <c r="G82" i="1" s="1"/>
  <c r="G89" i="1" a="1"/>
  <c r="G89" i="1" s="1"/>
  <c r="G96" i="1" a="1"/>
  <c r="G96" i="1" s="1"/>
  <c r="G104" i="1" a="1"/>
  <c r="G104" i="1" s="1"/>
  <c r="G110" i="1" a="1"/>
  <c r="G110" i="1" s="1"/>
  <c r="G118" i="1" a="1"/>
  <c r="G118" i="1" s="1"/>
  <c r="G125" i="1" a="1"/>
  <c r="G125" i="1" s="1"/>
  <c r="G133" i="1" a="1"/>
  <c r="G133" i="1" s="1"/>
  <c r="G140" i="1" a="1"/>
  <c r="G140" i="1" s="1"/>
  <c r="G148" i="1" a="1"/>
  <c r="G148" i="1" s="1"/>
  <c r="G156" i="1" a="1"/>
  <c r="G156" i="1" s="1"/>
  <c r="G163" i="1" a="1"/>
  <c r="G163" i="1" s="1"/>
  <c r="G171" i="1" a="1"/>
  <c r="G171" i="1" s="1"/>
  <c r="G179" i="1" a="1"/>
  <c r="G179" i="1" s="1"/>
  <c r="G187" i="1" a="1"/>
  <c r="G187" i="1" s="1"/>
  <c r="G206" i="1" a="1"/>
  <c r="G206" i="1" s="1"/>
  <c r="G211" i="1" a="1"/>
  <c r="G211" i="1" s="1"/>
  <c r="G223" i="1" a="1"/>
  <c r="G223" i="1" s="1"/>
  <c r="G229" i="1" a="1"/>
  <c r="G229" i="1" s="1"/>
  <c r="G235" i="1" a="1"/>
  <c r="G235" i="1" s="1"/>
  <c r="G241" i="1" a="1"/>
  <c r="G241" i="1" s="1"/>
  <c r="G253" i="1" a="1"/>
  <c r="G253" i="1" s="1"/>
  <c r="G258" i="1" a="1"/>
  <c r="G258" i="1" s="1"/>
  <c r="G264" i="1" a="1"/>
  <c r="G264" i="1" s="1"/>
  <c r="G270" i="1" a="1"/>
  <c r="G270" i="1" s="1"/>
  <c r="G276" i="1" a="1"/>
  <c r="G276" i="1" s="1"/>
  <c r="G281" i="1" a="1"/>
  <c r="G281" i="1" s="1"/>
  <c r="G292" i="1" a="1"/>
  <c r="G292" i="1" s="1"/>
  <c r="G304" i="1" a="1"/>
  <c r="G304" i="1" s="1"/>
  <c r="G315" i="1" a="1"/>
  <c r="G315" i="1" s="1"/>
  <c r="G332" i="1" a="1"/>
  <c r="G332" i="1" s="1"/>
  <c r="G338" i="1" a="1"/>
  <c r="G338" i="1" s="1"/>
  <c r="G344" i="1" a="1"/>
  <c r="G344" i="1" s="1"/>
  <c r="G350" i="1" a="1"/>
  <c r="G350" i="1" s="1"/>
  <c r="G360" i="1" a="1"/>
  <c r="G360" i="1" s="1"/>
  <c r="G366" i="1" a="1"/>
  <c r="G366" i="1" s="1"/>
  <c r="G372" i="1" a="1"/>
  <c r="G372" i="1" s="1"/>
  <c r="G378" i="1" a="1"/>
  <c r="G378" i="1" s="1"/>
  <c r="G383" i="1" a="1"/>
  <c r="G383" i="1" s="1"/>
  <c r="H20" i="1" a="1"/>
  <c r="H20" i="1" s="1"/>
  <c r="H32" i="1" a="1"/>
  <c r="H32" i="1" s="1"/>
  <c r="H38" i="1" a="1"/>
  <c r="H38" i="1" s="1"/>
  <c r="H44" i="1" a="1"/>
  <c r="H44" i="1" s="1"/>
  <c r="H49" i="1" a="1"/>
  <c r="H49" i="1" s="1"/>
  <c r="H55" i="1" a="1"/>
  <c r="H55" i="1" s="1"/>
  <c r="H63" i="1" a="1"/>
  <c r="H63" i="1" s="1"/>
  <c r="H69" i="1" a="1"/>
  <c r="H69" i="1" s="1"/>
  <c r="H77" i="1" a="1"/>
  <c r="H77" i="1" s="1"/>
  <c r="H93" i="1" a="1"/>
  <c r="H93" i="1" s="1"/>
  <c r="H100" i="1" a="1"/>
  <c r="H100" i="1" s="1"/>
  <c r="H106" i="1" a="1"/>
  <c r="H106" i="1" s="1"/>
  <c r="H112" i="1" a="1"/>
  <c r="H112" i="1" s="1"/>
  <c r="H125" i="1" a="1"/>
  <c r="H125" i="1" s="1"/>
  <c r="H130" i="1" a="1"/>
  <c r="H130" i="1" s="1"/>
  <c r="H135" i="1" a="1"/>
  <c r="H135" i="1" s="1"/>
  <c r="H147" i="1" a="1"/>
  <c r="H147" i="1" s="1"/>
  <c r="H154" i="1" a="1"/>
  <c r="H154" i="1" s="1"/>
  <c r="H160" i="1" a="1"/>
  <c r="H160" i="1" s="1"/>
  <c r="G15" i="1" a="1"/>
  <c r="G15" i="1" s="1"/>
  <c r="G71" i="1" a="1"/>
  <c r="G71" i="1" s="1"/>
  <c r="G126" i="1" a="1"/>
  <c r="G126" i="1" s="1"/>
  <c r="G188" i="1" a="1"/>
  <c r="G188" i="1" s="1"/>
  <c r="G236" i="1" a="1"/>
  <c r="G236" i="1" s="1"/>
  <c r="G269" i="1" a="1"/>
  <c r="G269" i="1" s="1"/>
  <c r="G290" i="1" a="1"/>
  <c r="G290" i="1" s="1"/>
  <c r="G22" i="1" a="1"/>
  <c r="G22" i="1" s="1"/>
  <c r="G77" i="1" a="1"/>
  <c r="G77" i="1" s="1"/>
  <c r="G134" i="1" a="1"/>
  <c r="G134" i="1" s="1"/>
  <c r="G194" i="1" a="1"/>
  <c r="G194" i="1" s="1"/>
  <c r="G242" i="1" a="1"/>
  <c r="G242" i="1" s="1"/>
  <c r="G291" i="1" a="1"/>
  <c r="G291" i="1" s="1"/>
  <c r="G308" i="1" a="1"/>
  <c r="G308" i="1" s="1"/>
  <c r="G321" i="1" a="1"/>
  <c r="G321" i="1" s="1"/>
  <c r="G337" i="1" a="1"/>
  <c r="G337" i="1" s="1"/>
  <c r="G375" i="1" a="1"/>
  <c r="G375" i="1" s="1"/>
  <c r="G386" i="1" a="1"/>
  <c r="G386" i="1" s="1"/>
  <c r="H17" i="1" a="1"/>
  <c r="H17" i="1" s="1"/>
  <c r="H52" i="1" a="1"/>
  <c r="H52" i="1" s="1"/>
  <c r="H66" i="1" a="1"/>
  <c r="H66" i="1" s="1"/>
  <c r="H80" i="1" a="1"/>
  <c r="H80" i="1" s="1"/>
  <c r="H103" i="1" a="1"/>
  <c r="H103" i="1" s="1"/>
  <c r="H115" i="1" a="1"/>
  <c r="H115" i="1" s="1"/>
  <c r="H136" i="1" a="1"/>
  <c r="H136" i="1" s="1"/>
  <c r="H144" i="1" a="1"/>
  <c r="H144" i="1" s="1"/>
  <c r="H152" i="1" a="1"/>
  <c r="H152" i="1" s="1"/>
  <c r="H161" i="1" a="1"/>
  <c r="H161" i="1" s="1"/>
  <c r="H166" i="1" a="1"/>
  <c r="H166" i="1" s="1"/>
  <c r="H171" i="1" a="1"/>
  <c r="H171" i="1" s="1"/>
  <c r="H176" i="1" a="1"/>
  <c r="H176" i="1" s="1"/>
  <c r="H182" i="1" a="1"/>
  <c r="H182" i="1" s="1"/>
  <c r="H188" i="1" a="1"/>
  <c r="H188" i="1" s="1"/>
  <c r="H194" i="1" a="1"/>
  <c r="H194" i="1" s="1"/>
  <c r="H200" i="1" a="1"/>
  <c r="H200" i="1" s="1"/>
  <c r="H210" i="1" a="1"/>
  <c r="H210" i="1" s="1"/>
  <c r="H217" i="1" a="1"/>
  <c r="H217" i="1" s="1"/>
  <c r="H223" i="1" a="1"/>
  <c r="H223" i="1" s="1"/>
  <c r="H228" i="1" a="1"/>
  <c r="H228" i="1" s="1"/>
  <c r="H234" i="1" a="1"/>
  <c r="H234" i="1" s="1"/>
  <c r="H240" i="1" a="1"/>
  <c r="H240" i="1" s="1"/>
  <c r="H253" i="1" a="1"/>
  <c r="H253" i="1" s="1"/>
  <c r="H258" i="1" a="1"/>
  <c r="H258" i="1" s="1"/>
  <c r="H263" i="1" a="1"/>
  <c r="H263" i="1" s="1"/>
  <c r="H275" i="1" a="1"/>
  <c r="H275" i="1" s="1"/>
  <c r="H281" i="1" a="1"/>
  <c r="H281" i="1" s="1"/>
  <c r="H293" i="1" a="1"/>
  <c r="H293" i="1" s="1"/>
  <c r="H298" i="1" a="1"/>
  <c r="H298" i="1" s="1"/>
  <c r="H303" i="1" a="1"/>
  <c r="H303" i="1" s="1"/>
  <c r="H308" i="1" a="1"/>
  <c r="H308" i="1" s="1"/>
  <c r="H314" i="1" a="1"/>
  <c r="H314" i="1" s="1"/>
  <c r="H331" i="1" a="1"/>
  <c r="H331" i="1" s="1"/>
  <c r="H336" i="1" a="1"/>
  <c r="H336" i="1" s="1"/>
  <c r="H348" i="1" a="1"/>
  <c r="H348" i="1" s="1"/>
  <c r="H361" i="1" a="1"/>
  <c r="H361" i="1" s="1"/>
  <c r="H368" i="1" a="1"/>
  <c r="H368" i="1" s="1"/>
  <c r="H375" i="1" a="1"/>
  <c r="H375" i="1" s="1"/>
  <c r="H383" i="1" a="1"/>
  <c r="H383" i="1" s="1"/>
  <c r="I16" i="1" a="1"/>
  <c r="I16" i="1" s="1"/>
  <c r="I21" i="1" a="1"/>
  <c r="I21" i="1" s="1"/>
  <c r="I34" i="1" a="1"/>
  <c r="I34" i="1" s="1"/>
  <c r="I39" i="1" a="1"/>
  <c r="I39" i="1" s="1"/>
  <c r="I45" i="1" a="1"/>
  <c r="I45" i="1" s="1"/>
  <c r="I51" i="1" a="1"/>
  <c r="I51" i="1" s="1"/>
  <c r="I57" i="1" a="1"/>
  <c r="I57" i="1" s="1"/>
  <c r="I69" i="1" a="1"/>
  <c r="I69" i="1" s="1"/>
  <c r="I80" i="1" a="1"/>
  <c r="I80" i="1" s="1"/>
  <c r="I86" i="1" a="1"/>
  <c r="I86" i="1" s="1"/>
  <c r="G30" i="1" a="1"/>
  <c r="G30" i="1" s="1"/>
  <c r="G83" i="1" a="1"/>
  <c r="G83" i="1" s="1"/>
  <c r="G141" i="1" a="1"/>
  <c r="G141" i="1" s="1"/>
  <c r="G201" i="1" a="1"/>
  <c r="G201" i="1" s="1"/>
  <c r="G247" i="1" a="1"/>
  <c r="G247" i="1" s="1"/>
  <c r="G309" i="1" a="1"/>
  <c r="G309" i="1" s="1"/>
  <c r="G354" i="1" a="1"/>
  <c r="G354" i="1" s="1"/>
  <c r="G365" i="1" a="1"/>
  <c r="G365" i="1" s="1"/>
  <c r="G376" i="1" a="1"/>
  <c r="G376" i="1" s="1"/>
  <c r="H18" i="1" a="1"/>
  <c r="H18" i="1" s="1"/>
  <c r="H31" i="1" a="1"/>
  <c r="H31" i="1" s="1"/>
  <c r="H54" i="1" a="1"/>
  <c r="H54" i="1" s="1"/>
  <c r="H105" i="1" a="1"/>
  <c r="H105" i="1" s="1"/>
  <c r="H117" i="1" a="1"/>
  <c r="H117" i="1" s="1"/>
  <c r="H129" i="1" a="1"/>
  <c r="H129" i="1" s="1"/>
  <c r="H138" i="1" a="1"/>
  <c r="H138" i="1" s="1"/>
  <c r="H145" i="1" a="1"/>
  <c r="H145" i="1" s="1"/>
  <c r="H153" i="1" a="1"/>
  <c r="H153" i="1" s="1"/>
  <c r="H172" i="1" a="1"/>
  <c r="H172" i="1" s="1"/>
  <c r="H177" i="1" a="1"/>
  <c r="H177" i="1" s="1"/>
  <c r="H189" i="1" a="1"/>
  <c r="H189" i="1" s="1"/>
  <c r="H195" i="1" a="1"/>
  <c r="H195" i="1" s="1"/>
  <c r="H201" i="1" a="1"/>
  <c r="H201" i="1" s="1"/>
  <c r="H206" i="1" a="1"/>
  <c r="H206" i="1" s="1"/>
  <c r="H211" i="1" a="1"/>
  <c r="H211" i="1" s="1"/>
  <c r="H218" i="1" a="1"/>
  <c r="H218" i="1" s="1"/>
  <c r="H229" i="1" a="1"/>
  <c r="H229" i="1" s="1"/>
  <c r="H235" i="1" a="1"/>
  <c r="H235" i="1" s="1"/>
  <c r="H241" i="1" a="1"/>
  <c r="H241" i="1" s="1"/>
  <c r="H247" i="1" a="1"/>
  <c r="H247" i="1" s="1"/>
  <c r="H259" i="1" a="1"/>
  <c r="H259" i="1" s="1"/>
  <c r="H264" i="1" a="1"/>
  <c r="H264" i="1" s="1"/>
  <c r="H270" i="1" a="1"/>
  <c r="H270" i="1" s="1"/>
  <c r="H282" i="1" a="1"/>
  <c r="H282" i="1" s="1"/>
  <c r="H288" i="1" a="1"/>
  <c r="H288" i="1" s="1"/>
  <c r="H309" i="1" a="1"/>
  <c r="H309" i="1" s="1"/>
  <c r="H320" i="1" a="1"/>
  <c r="H320" i="1" s="1"/>
  <c r="H326" i="1" a="1"/>
  <c r="H326" i="1" s="1"/>
  <c r="H332" i="1" a="1"/>
  <c r="H332" i="1" s="1"/>
  <c r="H337" i="1" a="1"/>
  <c r="H337" i="1" s="1"/>
  <c r="H343" i="1" a="1"/>
  <c r="H343" i="1" s="1"/>
  <c r="H349" i="1" a="1"/>
  <c r="H349" i="1" s="1"/>
  <c r="H354" i="1" a="1"/>
  <c r="H354" i="1" s="1"/>
  <c r="H362" i="1" a="1"/>
  <c r="H362" i="1" s="1"/>
  <c r="H369" i="1" a="1"/>
  <c r="H369" i="1" s="1"/>
  <c r="H376" i="1" a="1"/>
  <c r="H376" i="1" s="1"/>
  <c r="I11" i="1" a="1"/>
  <c r="I11" i="1" s="1"/>
  <c r="I17" i="1" a="1"/>
  <c r="I17" i="1" s="1"/>
  <c r="I22" i="1" a="1"/>
  <c r="I22" i="1" s="1"/>
  <c r="I28" i="1" a="1"/>
  <c r="I28" i="1" s="1"/>
  <c r="I40" i="1" a="1"/>
  <c r="I40" i="1" s="1"/>
  <c r="I46" i="1" a="1"/>
  <c r="I46" i="1" s="1"/>
  <c r="I58" i="1" a="1"/>
  <c r="I58" i="1" s="1"/>
  <c r="I64" i="1" a="1"/>
  <c r="I64" i="1" s="1"/>
  <c r="I70" i="1" a="1"/>
  <c r="I70" i="1" s="1"/>
  <c r="I75" i="1" a="1"/>
  <c r="I75" i="1" s="1"/>
  <c r="I81" i="1" a="1"/>
  <c r="I81" i="1" s="1"/>
  <c r="I93" i="1" a="1"/>
  <c r="I93" i="1" s="1"/>
  <c r="I100" i="1" a="1"/>
  <c r="I100" i="1" s="1"/>
  <c r="I105" i="1" a="1"/>
  <c r="I105" i="1" s="1"/>
  <c r="G37" i="1" a="1"/>
  <c r="G37" i="1" s="1"/>
  <c r="G90" i="1" a="1"/>
  <c r="G90" i="1" s="1"/>
  <c r="G149" i="1" a="1"/>
  <c r="G149" i="1" s="1"/>
  <c r="G207" i="1" a="1"/>
  <c r="G207" i="1" s="1"/>
  <c r="G277" i="1" a="1"/>
  <c r="G277" i="1" s="1"/>
  <c r="G296" i="1" a="1"/>
  <c r="G296" i="1" s="1"/>
  <c r="G310" i="1" a="1"/>
  <c r="G310" i="1" s="1"/>
  <c r="G97" i="1" a="1"/>
  <c r="G97" i="1" s="1"/>
  <c r="G157" i="1" a="1"/>
  <c r="G157" i="1" s="1"/>
  <c r="G212" i="1" a="1"/>
  <c r="G212" i="1" s="1"/>
  <c r="G257" i="1" a="1"/>
  <c r="G257" i="1" s="1"/>
  <c r="G280" i="1" a="1"/>
  <c r="G280" i="1" s="1"/>
  <c r="G297" i="1" a="1"/>
  <c r="G297" i="1" s="1"/>
  <c r="G326" i="1" a="1"/>
  <c r="G326" i="1" s="1"/>
  <c r="G343" i="1" a="1"/>
  <c r="G343" i="1" s="1"/>
  <c r="G356" i="1" a="1"/>
  <c r="G356" i="1" s="1"/>
  <c r="G367" i="1" a="1"/>
  <c r="G367" i="1" s="1"/>
  <c r="G379" i="1" a="1"/>
  <c r="G379" i="1" s="1"/>
  <c r="H10" i="1" a="1"/>
  <c r="H10" i="1" s="1"/>
  <c r="H21" i="1" a="1"/>
  <c r="H21" i="1" s="1"/>
  <c r="H33" i="1" a="1"/>
  <c r="H33" i="1" s="1"/>
  <c r="H45" i="1" a="1"/>
  <c r="H45" i="1" s="1"/>
  <c r="H56" i="1" a="1"/>
  <c r="H56" i="1" s="1"/>
  <c r="H70" i="1" a="1"/>
  <c r="H70" i="1" s="1"/>
  <c r="H83" i="1" a="1"/>
  <c r="H83" i="1" s="1"/>
  <c r="H94" i="1" a="1"/>
  <c r="H94" i="1" s="1"/>
  <c r="H107" i="1" a="1"/>
  <c r="H107" i="1" s="1"/>
  <c r="H119" i="1" a="1"/>
  <c r="H119" i="1" s="1"/>
  <c r="H131" i="1" a="1"/>
  <c r="H131" i="1" s="1"/>
  <c r="H139" i="1" a="1"/>
  <c r="H139" i="1" s="1"/>
  <c r="H146" i="1" a="1"/>
  <c r="H146" i="1" s="1"/>
  <c r="H156" i="1" a="1"/>
  <c r="H156" i="1" s="1"/>
  <c r="H163" i="1" a="1"/>
  <c r="H163" i="1" s="1"/>
  <c r="H168" i="1" a="1"/>
  <c r="H168" i="1" s="1"/>
  <c r="H178" i="1" a="1"/>
  <c r="H178" i="1" s="1"/>
  <c r="H184" i="1" a="1"/>
  <c r="H184" i="1" s="1"/>
  <c r="H190" i="1" a="1"/>
  <c r="H190" i="1" s="1"/>
  <c r="H196" i="1" a="1"/>
  <c r="H196" i="1" s="1"/>
  <c r="H202" i="1" a="1"/>
  <c r="H202" i="1" s="1"/>
  <c r="H207" i="1" a="1"/>
  <c r="H207" i="1" s="1"/>
  <c r="H213" i="1" a="1"/>
  <c r="H213" i="1" s="1"/>
  <c r="H219" i="1" a="1"/>
  <c r="H219" i="1" s="1"/>
  <c r="H225" i="1" a="1"/>
  <c r="H225" i="1" s="1"/>
  <c r="H237" i="1" a="1"/>
  <c r="H237" i="1" s="1"/>
  <c r="H242" i="1" a="1"/>
  <c r="H242" i="1" s="1"/>
  <c r="H249" i="1" a="1"/>
  <c r="H249" i="1" s="1"/>
  <c r="H255" i="1" a="1"/>
  <c r="H255" i="1" s="1"/>
  <c r="H260" i="1" a="1"/>
  <c r="H260" i="1" s="1"/>
  <c r="H266" i="1" a="1"/>
  <c r="H266" i="1" s="1"/>
  <c r="H277" i="1" a="1"/>
  <c r="H277" i="1" s="1"/>
  <c r="H283" i="1" a="1"/>
  <c r="H283" i="1" s="1"/>
  <c r="H300" i="1" a="1"/>
  <c r="H300" i="1" s="1"/>
  <c r="H305" i="1" a="1"/>
  <c r="H305" i="1" s="1"/>
  <c r="H316" i="1" a="1"/>
  <c r="H316" i="1" s="1"/>
  <c r="H322" i="1" a="1"/>
  <c r="H322" i="1" s="1"/>
  <c r="H328" i="1" a="1"/>
  <c r="H328" i="1" s="1"/>
  <c r="H338" i="1" a="1"/>
  <c r="H338" i="1" s="1"/>
  <c r="H345" i="1" a="1"/>
  <c r="H345" i="1" s="1"/>
  <c r="H350" i="1" a="1"/>
  <c r="H350" i="1" s="1"/>
  <c r="H356" i="1" a="1"/>
  <c r="H356" i="1" s="1"/>
  <c r="H364" i="1" a="1"/>
  <c r="H364" i="1" s="1"/>
  <c r="H371" i="1" a="1"/>
  <c r="H371" i="1" s="1"/>
  <c r="H378" i="1" a="1"/>
  <c r="H378" i="1" s="1"/>
  <c r="H385" i="1" a="1"/>
  <c r="H385" i="1" s="1"/>
  <c r="I13" i="1" a="1"/>
  <c r="I13" i="1" s="1"/>
  <c r="I23" i="1" a="1"/>
  <c r="I23" i="1" s="1"/>
  <c r="G58" i="1" a="1"/>
  <c r="G58" i="1" s="1"/>
  <c r="G111" i="1" a="1"/>
  <c r="G111" i="1" s="1"/>
  <c r="G172" i="1" a="1"/>
  <c r="G172" i="1" s="1"/>
  <c r="G224" i="1" a="1"/>
  <c r="G224" i="1" s="1"/>
  <c r="G302" i="1" a="1"/>
  <c r="G302" i="1" s="1"/>
  <c r="G316" i="1" a="1"/>
  <c r="G316" i="1" s="1"/>
  <c r="G331" i="1" a="1"/>
  <c r="G331" i="1" s="1"/>
  <c r="G349" i="1" a="1"/>
  <c r="G349" i="1" s="1"/>
  <c r="G359" i="1" a="1"/>
  <c r="G359" i="1" s="1"/>
  <c r="G371" i="1" a="1"/>
  <c r="G371" i="1" s="1"/>
  <c r="H25" i="1" a="1"/>
  <c r="H25" i="1" s="1"/>
  <c r="H37" i="1" a="1"/>
  <c r="H37" i="1" s="1"/>
  <c r="H61" i="1" a="1"/>
  <c r="H61" i="1" s="1"/>
  <c r="H75" i="1" a="1"/>
  <c r="H75" i="1" s="1"/>
  <c r="H98" i="1" a="1"/>
  <c r="H98" i="1" s="1"/>
  <c r="H123" i="1" a="1"/>
  <c r="H123" i="1" s="1"/>
  <c r="H141" i="1" a="1"/>
  <c r="H141" i="1" s="1"/>
  <c r="H150" i="1" a="1"/>
  <c r="H150" i="1" s="1"/>
  <c r="H158" i="1" a="1"/>
  <c r="H158" i="1" s="1"/>
  <c r="H164" i="1" a="1"/>
  <c r="H164" i="1" s="1"/>
  <c r="H179" i="1" a="1"/>
  <c r="H179" i="1" s="1"/>
  <c r="H186" i="1" a="1"/>
  <c r="H186" i="1" s="1"/>
  <c r="H203" i="1" a="1"/>
  <c r="H203" i="1" s="1"/>
  <c r="H208" i="1" a="1"/>
  <c r="H208" i="1" s="1"/>
  <c r="H221" i="1" a="1"/>
  <c r="H221" i="1" s="1"/>
  <c r="H226" i="1" a="1"/>
  <c r="H226" i="1" s="1"/>
  <c r="H232" i="1" a="1"/>
  <c r="H232" i="1" s="1"/>
  <c r="H238" i="1" a="1"/>
  <c r="H238" i="1" s="1"/>
  <c r="H244" i="1" a="1"/>
  <c r="H244" i="1" s="1"/>
  <c r="H256" i="1" a="1"/>
  <c r="H256" i="1" s="1"/>
  <c r="H267" i="1" a="1"/>
  <c r="H267" i="1" s="1"/>
  <c r="H273" i="1" a="1"/>
  <c r="H273" i="1" s="1"/>
  <c r="H285" i="1" a="1"/>
  <c r="H285" i="1" s="1"/>
  <c r="H291" i="1" a="1"/>
  <c r="H291" i="1" s="1"/>
  <c r="H296" i="1" a="1"/>
  <c r="H296" i="1" s="1"/>
  <c r="H306" i="1" a="1"/>
  <c r="H306" i="1" s="1"/>
  <c r="H340" i="1" a="1"/>
  <c r="H340" i="1" s="1"/>
  <c r="H358" i="1" a="1"/>
  <c r="H358" i="1" s="1"/>
  <c r="H373" i="1" a="1"/>
  <c r="H373" i="1" s="1"/>
  <c r="H380" i="1" a="1"/>
  <c r="H380" i="1" s="1"/>
  <c r="H387" i="1" a="1"/>
  <c r="H387" i="1" s="1"/>
  <c r="I25" i="1" a="1"/>
  <c r="I25" i="1" s="1"/>
  <c r="I37" i="1" a="1"/>
  <c r="I37" i="1" s="1"/>
  <c r="I43" i="1" a="1"/>
  <c r="I43" i="1" s="1"/>
  <c r="I49" i="1" a="1"/>
  <c r="I49" i="1" s="1"/>
  <c r="I61" i="1" a="1"/>
  <c r="I61" i="1" s="1"/>
  <c r="I67" i="1" a="1"/>
  <c r="I67" i="1" s="1"/>
  <c r="I78" i="1" a="1"/>
  <c r="I78" i="1" s="1"/>
  <c r="I84" i="1" a="1"/>
  <c r="I84" i="1" s="1"/>
  <c r="I90" i="1" a="1"/>
  <c r="I90" i="1" s="1"/>
  <c r="I96" i="1" a="1"/>
  <c r="I96" i="1" s="1"/>
  <c r="I113" i="1" a="1"/>
  <c r="I113" i="1" s="1"/>
  <c r="I118" i="1" a="1"/>
  <c r="I118" i="1" s="1"/>
  <c r="I129" i="1" a="1"/>
  <c r="I129" i="1" s="1"/>
  <c r="I135" i="1" a="1"/>
  <c r="I135" i="1" s="1"/>
  <c r="G64" i="1" a="1"/>
  <c r="G64" i="1" s="1"/>
  <c r="G119" i="1" a="1"/>
  <c r="G119" i="1" s="1"/>
  <c r="G180" i="1" a="1"/>
  <c r="G180" i="1" s="1"/>
  <c r="G230" i="1" a="1"/>
  <c r="G230" i="1" s="1"/>
  <c r="G265" i="1" a="1"/>
  <c r="G265" i="1" s="1"/>
  <c r="G287" i="1" a="1"/>
  <c r="G287" i="1" s="1"/>
  <c r="G303" i="1" a="1"/>
  <c r="G303" i="1" s="1"/>
  <c r="G319" i="1" a="1"/>
  <c r="G319" i="1" s="1"/>
  <c r="G333" i="1" a="1"/>
  <c r="G333" i="1" s="1"/>
  <c r="G382" i="1" a="1"/>
  <c r="G382" i="1" s="1"/>
  <c r="H14" i="1" a="1"/>
  <c r="H14" i="1" s="1"/>
  <c r="H26" i="1" a="1"/>
  <c r="H26" i="1" s="1"/>
  <c r="H48" i="1" a="1"/>
  <c r="H48" i="1" s="1"/>
  <c r="H62" i="1" a="1"/>
  <c r="H62" i="1" s="1"/>
  <c r="H76" i="1" a="1"/>
  <c r="H76" i="1" s="1"/>
  <c r="H87" i="1" a="1"/>
  <c r="H87" i="1" s="1"/>
  <c r="H99" i="1" a="1"/>
  <c r="H99" i="1" s="1"/>
  <c r="H111" i="1" a="1"/>
  <c r="H111" i="1" s="1"/>
  <c r="H124" i="1" a="1"/>
  <c r="H124" i="1" s="1"/>
  <c r="H134" i="1" a="1"/>
  <c r="H134" i="1" s="1"/>
  <c r="H142" i="1" a="1"/>
  <c r="H142" i="1" s="1"/>
  <c r="H159" i="1" a="1"/>
  <c r="H159" i="1" s="1"/>
  <c r="H165" i="1" a="1"/>
  <c r="H165" i="1" s="1"/>
  <c r="H170" i="1" a="1"/>
  <c r="H170" i="1" s="1"/>
  <c r="H175" i="1" a="1"/>
  <c r="H175" i="1" s="1"/>
  <c r="H180" i="1" a="1"/>
  <c r="H180" i="1" s="1"/>
  <c r="H192" i="1" a="1"/>
  <c r="H192" i="1" s="1"/>
  <c r="H198" i="1" a="1"/>
  <c r="H198" i="1" s="1"/>
  <c r="H204" i="1" a="1"/>
  <c r="H204" i="1" s="1"/>
  <c r="H209" i="1" a="1"/>
  <c r="H209" i="1" s="1"/>
  <c r="H215" i="1" a="1"/>
  <c r="H215" i="1" s="1"/>
  <c r="H227" i="1" a="1"/>
  <c r="H227" i="1" s="1"/>
  <c r="H233" i="1" a="1"/>
  <c r="H233" i="1" s="1"/>
  <c r="H245" i="1" a="1"/>
  <c r="H245" i="1" s="1"/>
  <c r="H251" i="1" a="1"/>
  <c r="H251" i="1" s="1"/>
  <c r="H257" i="1" a="1"/>
  <c r="H257" i="1" s="1"/>
  <c r="H262" i="1" a="1"/>
  <c r="H262" i="1" s="1"/>
  <c r="H268" i="1" a="1"/>
  <c r="H268" i="1" s="1"/>
  <c r="H279" i="1" a="1"/>
  <c r="H279" i="1" s="1"/>
  <c r="H286" i="1" a="1"/>
  <c r="H286" i="1" s="1"/>
  <c r="H297" i="1" a="1"/>
  <c r="H297" i="1" s="1"/>
  <c r="H302" i="1" a="1"/>
  <c r="H302" i="1" s="1"/>
  <c r="H312" i="1" a="1"/>
  <c r="H312" i="1" s="1"/>
  <c r="H318" i="1" a="1"/>
  <c r="H318" i="1" s="1"/>
  <c r="H324" i="1" a="1"/>
  <c r="H324" i="1" s="1"/>
  <c r="H330" i="1" a="1"/>
  <c r="H330" i="1" s="1"/>
  <c r="H335" i="1" a="1"/>
  <c r="H335" i="1" s="1"/>
  <c r="H341" i="1" a="1"/>
  <c r="H341" i="1" s="1"/>
  <c r="H347" i="1" a="1"/>
  <c r="H347" i="1" s="1"/>
  <c r="H352" i="1" a="1"/>
  <c r="H352" i="1" s="1"/>
  <c r="H359" i="1" a="1"/>
  <c r="H359" i="1" s="1"/>
  <c r="H366" i="1" a="1"/>
  <c r="H366" i="1" s="1"/>
  <c r="H374" i="1" a="1"/>
  <c r="H374" i="1" s="1"/>
  <c r="H381" i="1" a="1"/>
  <c r="H381" i="1" s="1"/>
  <c r="I9" i="1" a="1"/>
  <c r="I9" i="1" s="1"/>
  <c r="I15" i="1" a="1"/>
  <c r="I15" i="1" s="1"/>
  <c r="I20" i="1" a="1"/>
  <c r="I20" i="1" s="1"/>
  <c r="I26" i="1" a="1"/>
  <c r="I26" i="1" s="1"/>
  <c r="I32" i="1" a="1"/>
  <c r="I32" i="1" s="1"/>
  <c r="I38" i="1" a="1"/>
  <c r="I38" i="1" s="1"/>
  <c r="I50" i="1" a="1"/>
  <c r="I50" i="1" s="1"/>
  <c r="I55" i="1" a="1"/>
  <c r="I55" i="1" s="1"/>
  <c r="G51" i="1" a="1"/>
  <c r="G51" i="1" s="1"/>
  <c r="G314" i="1" a="1"/>
  <c r="G314" i="1" s="1"/>
  <c r="G355" i="1" a="1"/>
  <c r="G355" i="1" s="1"/>
  <c r="H68" i="1" a="1"/>
  <c r="H68" i="1" s="1"/>
  <c r="H101" i="1" a="1"/>
  <c r="H101" i="1" s="1"/>
  <c r="H133" i="1" a="1"/>
  <c r="H133" i="1" s="1"/>
  <c r="H185" i="1" a="1"/>
  <c r="H185" i="1" s="1"/>
  <c r="H216" i="1" a="1"/>
  <c r="H216" i="1" s="1"/>
  <c r="H231" i="1" a="1"/>
  <c r="H231" i="1" s="1"/>
  <c r="H248" i="1" a="1"/>
  <c r="H248" i="1" s="1"/>
  <c r="H278" i="1" a="1"/>
  <c r="H278" i="1" s="1"/>
  <c r="H294" i="1" a="1"/>
  <c r="H294" i="1" s="1"/>
  <c r="H307" i="1" a="1"/>
  <c r="H307" i="1" s="1"/>
  <c r="H323" i="1" a="1"/>
  <c r="H323" i="1" s="1"/>
  <c r="H353" i="1" a="1"/>
  <c r="H353" i="1" s="1"/>
  <c r="H372" i="1" a="1"/>
  <c r="H372" i="1" s="1"/>
  <c r="I12" i="1" a="1"/>
  <c r="I12" i="1" s="1"/>
  <c r="I27" i="1" a="1"/>
  <c r="I27" i="1" s="1"/>
  <c r="I62" i="1" a="1"/>
  <c r="I62" i="1" s="1"/>
  <c r="I71" i="1" a="1"/>
  <c r="I71" i="1" s="1"/>
  <c r="I89" i="1" a="1"/>
  <c r="I89" i="1" s="1"/>
  <c r="I98" i="1" a="1"/>
  <c r="I98" i="1" s="1"/>
  <c r="I106" i="1" a="1"/>
  <c r="I106" i="1" s="1"/>
  <c r="I112" i="1" a="1"/>
  <c r="I112" i="1" s="1"/>
  <c r="I119" i="1" a="1"/>
  <c r="I119" i="1" s="1"/>
  <c r="I125" i="1" a="1"/>
  <c r="I125" i="1" s="1"/>
  <c r="I132" i="1" a="1"/>
  <c r="I132" i="1" s="1"/>
  <c r="I144" i="1" a="1"/>
  <c r="I144" i="1" s="1"/>
  <c r="I149" i="1" a="1"/>
  <c r="I149" i="1" s="1"/>
  <c r="I162" i="1" a="1"/>
  <c r="I162" i="1" s="1"/>
  <c r="I167" i="1" a="1"/>
  <c r="I167" i="1" s="1"/>
  <c r="I173" i="1" a="1"/>
  <c r="I173" i="1" s="1"/>
  <c r="I179" i="1" a="1"/>
  <c r="I179" i="1" s="1"/>
  <c r="I185" i="1" a="1"/>
  <c r="I185" i="1" s="1"/>
  <c r="I197" i="1" a="1"/>
  <c r="I197" i="1" s="1"/>
  <c r="I208" i="1" a="1"/>
  <c r="I208" i="1" s="1"/>
  <c r="I214" i="1" a="1"/>
  <c r="I214" i="1" s="1"/>
  <c r="I219" i="1" a="1"/>
  <c r="I219" i="1" s="1"/>
  <c r="I225" i="1" a="1"/>
  <c r="I225" i="1" s="1"/>
  <c r="I232" i="1" a="1"/>
  <c r="I232" i="1" s="1"/>
  <c r="G320" i="1" a="1"/>
  <c r="G320" i="1" s="1"/>
  <c r="H9" i="1" a="1"/>
  <c r="H9" i="1" s="1"/>
  <c r="H39" i="1" a="1"/>
  <c r="H39" i="1" s="1"/>
  <c r="H73" i="1" a="1"/>
  <c r="H73" i="1" s="1"/>
  <c r="H157" i="1" a="1"/>
  <c r="H157" i="1" s="1"/>
  <c r="H173" i="1" a="1"/>
  <c r="H173" i="1" s="1"/>
  <c r="H187" i="1" a="1"/>
  <c r="H187" i="1" s="1"/>
  <c r="H250" i="1" a="1"/>
  <c r="H250" i="1" s="1"/>
  <c r="H265" i="1" a="1"/>
  <c r="H265" i="1" s="1"/>
  <c r="H280" i="1" a="1"/>
  <c r="H280" i="1" s="1"/>
  <c r="H295" i="1" a="1"/>
  <c r="H295" i="1" s="1"/>
  <c r="H310" i="1" a="1"/>
  <c r="H310" i="1" s="1"/>
  <c r="H325" i="1" a="1"/>
  <c r="H325" i="1" s="1"/>
  <c r="H339" i="1" a="1"/>
  <c r="H339" i="1" s="1"/>
  <c r="H355" i="1" a="1"/>
  <c r="H355" i="1" s="1"/>
  <c r="I14" i="1" a="1"/>
  <c r="I14" i="1" s="1"/>
  <c r="I29" i="1" a="1"/>
  <c r="I29" i="1" s="1"/>
  <c r="I52" i="1" a="1"/>
  <c r="I52" i="1" s="1"/>
  <c r="I63" i="1" a="1"/>
  <c r="I63" i="1" s="1"/>
  <c r="I72" i="1" a="1"/>
  <c r="I72" i="1" s="1"/>
  <c r="I82" i="1" a="1"/>
  <c r="I82" i="1" s="1"/>
  <c r="I91" i="1" a="1"/>
  <c r="I91" i="1" s="1"/>
  <c r="I99" i="1" a="1"/>
  <c r="I99" i="1" s="1"/>
  <c r="I114" i="1" a="1"/>
  <c r="I114" i="1" s="1"/>
  <c r="I126" i="1" a="1"/>
  <c r="I126" i="1" s="1"/>
  <c r="I139" i="1" a="1"/>
  <c r="I139" i="1" s="1"/>
  <c r="I145" i="1" a="1"/>
  <c r="I145" i="1" s="1"/>
  <c r="I150" i="1" a="1"/>
  <c r="I150" i="1" s="1"/>
  <c r="I156" i="1" a="1"/>
  <c r="I156" i="1" s="1"/>
  <c r="I168" i="1" a="1"/>
  <c r="I168" i="1" s="1"/>
  <c r="I174" i="1" a="1"/>
  <c r="I174" i="1" s="1"/>
  <c r="I186" i="1" a="1"/>
  <c r="I186" i="1" s="1"/>
  <c r="I192" i="1" a="1"/>
  <c r="I192" i="1" s="1"/>
  <c r="I198" i="1" a="1"/>
  <c r="I198" i="1" s="1"/>
  <c r="I203" i="1" a="1"/>
  <c r="I203" i="1" s="1"/>
  <c r="I209" i="1" a="1"/>
  <c r="I209" i="1" s="1"/>
  <c r="I226" i="1" a="1"/>
  <c r="I226" i="1" s="1"/>
  <c r="I233" i="1" a="1"/>
  <c r="I233" i="1" s="1"/>
  <c r="I240" i="1" a="1"/>
  <c r="I240" i="1" s="1"/>
  <c r="I248" i="1" a="1"/>
  <c r="I248" i="1" s="1"/>
  <c r="I256" i="1" a="1"/>
  <c r="I256" i="1" s="1"/>
  <c r="I269" i="1" a="1"/>
  <c r="I269" i="1" s="1"/>
  <c r="I275" i="1" a="1"/>
  <c r="I275" i="1" s="1"/>
  <c r="I288" i="1" a="1"/>
  <c r="I288" i="1" s="1"/>
  <c r="I295" i="1" a="1"/>
  <c r="I295" i="1" s="1"/>
  <c r="I300" i="1" a="1"/>
  <c r="I300" i="1" s="1"/>
  <c r="I306" i="1" a="1"/>
  <c r="I306" i="1" s="1"/>
  <c r="I313" i="1" a="1"/>
  <c r="I313" i="1" s="1"/>
  <c r="I326" i="1" a="1"/>
  <c r="I326" i="1" s="1"/>
  <c r="I331" i="1" a="1"/>
  <c r="I331" i="1" s="1"/>
  <c r="I344" i="1" a="1"/>
  <c r="I344" i="1" s="1"/>
  <c r="I351" i="1" a="1"/>
  <c r="I351" i="1" s="1"/>
  <c r="I357" i="1" a="1"/>
  <c r="I357" i="1" s="1"/>
  <c r="I362" i="1" a="1"/>
  <c r="I362" i="1" s="1"/>
  <c r="I369" i="1" a="1"/>
  <c r="I369" i="1" s="1"/>
  <c r="I382" i="1" a="1"/>
  <c r="I382" i="1" s="1"/>
  <c r="G164" i="1" a="1"/>
  <c r="G164" i="1" s="1"/>
  <c r="G325" i="1" a="1"/>
  <c r="G325" i="1" s="1"/>
  <c r="G361" i="1" a="1"/>
  <c r="G361" i="1" s="1"/>
  <c r="H12" i="1" a="1"/>
  <c r="H12" i="1" s="1"/>
  <c r="H43" i="1" a="1"/>
  <c r="H43" i="1" s="1"/>
  <c r="H174" i="1" a="1"/>
  <c r="H174" i="1" s="1"/>
  <c r="H205" i="1" a="1"/>
  <c r="H205" i="1" s="1"/>
  <c r="H220" i="1" a="1"/>
  <c r="H220" i="1" s="1"/>
  <c r="H236" i="1" a="1"/>
  <c r="H236" i="1" s="1"/>
  <c r="H252" i="1" a="1"/>
  <c r="H252" i="1" s="1"/>
  <c r="H311" i="1" a="1"/>
  <c r="H311" i="1" s="1"/>
  <c r="H327" i="1" a="1"/>
  <c r="H327" i="1" s="1"/>
  <c r="H342" i="1" a="1"/>
  <c r="H342" i="1" s="1"/>
  <c r="H357" i="1" a="1"/>
  <c r="H357" i="1" s="1"/>
  <c r="H377" i="1" a="1"/>
  <c r="H377" i="1" s="1"/>
  <c r="I30" i="1" a="1"/>
  <c r="I30" i="1" s="1"/>
  <c r="I41" i="1" a="1"/>
  <c r="I41" i="1" s="1"/>
  <c r="I53" i="1" a="1"/>
  <c r="I53" i="1" s="1"/>
  <c r="I65" i="1" a="1"/>
  <c r="I65" i="1" s="1"/>
  <c r="I73" i="1" a="1"/>
  <c r="I73" i="1" s="1"/>
  <c r="I107" i="1" a="1"/>
  <c r="I107" i="1" s="1"/>
  <c r="I120" i="1" a="1"/>
  <c r="I120" i="1" s="1"/>
  <c r="I127" i="1" a="1"/>
  <c r="I127" i="1" s="1"/>
  <c r="I133" i="1" a="1"/>
  <c r="I133" i="1" s="1"/>
  <c r="I140" i="1" a="1"/>
  <c r="I140" i="1" s="1"/>
  <c r="I146" i="1" a="1"/>
  <c r="I146" i="1" s="1"/>
  <c r="I157" i="1" a="1"/>
  <c r="I157" i="1" s="1"/>
  <c r="I163" i="1" a="1"/>
  <c r="I163" i="1" s="1"/>
  <c r="I180" i="1" a="1"/>
  <c r="I180" i="1" s="1"/>
  <c r="I187" i="1" a="1"/>
  <c r="I187" i="1" s="1"/>
  <c r="I193" i="1" a="1"/>
  <c r="I193" i="1" s="1"/>
  <c r="I210" i="1" a="1"/>
  <c r="I210" i="1" s="1"/>
  <c r="I215" i="1" a="1"/>
  <c r="I215" i="1" s="1"/>
  <c r="I220" i="1" a="1"/>
  <c r="I220" i="1" s="1"/>
  <c r="I227" i="1" a="1"/>
  <c r="I227" i="1" s="1"/>
  <c r="I234" i="1" a="1"/>
  <c r="I234" i="1" s="1"/>
  <c r="I241" i="1" a="1"/>
  <c r="I241" i="1" s="1"/>
  <c r="I249" i="1" a="1"/>
  <c r="I249" i="1" s="1"/>
  <c r="I257" i="1" a="1"/>
  <c r="I257" i="1" s="1"/>
  <c r="I264" i="1" a="1"/>
  <c r="I264" i="1" s="1"/>
  <c r="I270" i="1" a="1"/>
  <c r="I270" i="1" s="1"/>
  <c r="I276" i="1" a="1"/>
  <c r="I276" i="1" s="1"/>
  <c r="I282" i="1" a="1"/>
  <c r="I282" i="1" s="1"/>
  <c r="I301" i="1" a="1"/>
  <c r="I301" i="1" s="1"/>
  <c r="I307" i="1" a="1"/>
  <c r="I307" i="1" s="1"/>
  <c r="I320" i="1" a="1"/>
  <c r="I320" i="1" s="1"/>
  <c r="I327" i="1" a="1"/>
  <c r="I327" i="1" s="1"/>
  <c r="I332" i="1" a="1"/>
  <c r="I332" i="1" s="1"/>
  <c r="I338" i="1" a="1"/>
  <c r="I338" i="1" s="1"/>
  <c r="I345" i="1" a="1"/>
  <c r="I345" i="1" s="1"/>
  <c r="I358" i="1" a="1"/>
  <c r="I358" i="1" s="1"/>
  <c r="I363" i="1" a="1"/>
  <c r="I363" i="1" s="1"/>
  <c r="I376" i="1" a="1"/>
  <c r="I376" i="1" s="1"/>
  <c r="I383" i="1" a="1"/>
  <c r="I383" i="1" s="1"/>
  <c r="G218" i="1" a="1"/>
  <c r="G218" i="1" s="1"/>
  <c r="G330" i="1" a="1"/>
  <c r="G330" i="1" s="1"/>
  <c r="H15" i="1" a="1"/>
  <c r="H15" i="1" s="1"/>
  <c r="H82" i="1" a="1"/>
  <c r="H82" i="1" s="1"/>
  <c r="H113" i="1" a="1"/>
  <c r="H113" i="1" s="1"/>
  <c r="H140" i="1" a="1"/>
  <c r="H140" i="1" s="1"/>
  <c r="H162" i="1" a="1"/>
  <c r="H162" i="1" s="1"/>
  <c r="H191" i="1" a="1"/>
  <c r="H191" i="1" s="1"/>
  <c r="H222" i="1" a="1"/>
  <c r="H222" i="1" s="1"/>
  <c r="H254" i="1" a="1"/>
  <c r="H254" i="1" s="1"/>
  <c r="H269" i="1" a="1"/>
  <c r="H269" i="1" s="1"/>
  <c r="H284" i="1" a="1"/>
  <c r="H284" i="1" s="1"/>
  <c r="H299" i="1" a="1"/>
  <c r="H299" i="1" s="1"/>
  <c r="H313" i="1" a="1"/>
  <c r="H313" i="1" s="1"/>
  <c r="H329" i="1" a="1"/>
  <c r="H329" i="1" s="1"/>
  <c r="H344" i="1" a="1"/>
  <c r="H344" i="1" s="1"/>
  <c r="H360" i="1" a="1"/>
  <c r="H360" i="1" s="1"/>
  <c r="H379" i="1" a="1"/>
  <c r="H379" i="1" s="1"/>
  <c r="I18" i="1" a="1"/>
  <c r="I18" i="1" s="1"/>
  <c r="I31" i="1" a="1"/>
  <c r="I31" i="1" s="1"/>
  <c r="I42" i="1" a="1"/>
  <c r="I42" i="1" s="1"/>
  <c r="I54" i="1" a="1"/>
  <c r="I54" i="1" s="1"/>
  <c r="I66" i="1" a="1"/>
  <c r="I66" i="1" s="1"/>
  <c r="I74" i="1" a="1"/>
  <c r="I74" i="1" s="1"/>
  <c r="I83" i="1" a="1"/>
  <c r="I83" i="1" s="1"/>
  <c r="I92" i="1" a="1"/>
  <c r="I92" i="1" s="1"/>
  <c r="I101" i="1" a="1"/>
  <c r="I101" i="1" s="1"/>
  <c r="I108" i="1" a="1"/>
  <c r="I108" i="1" s="1"/>
  <c r="I115" i="1" a="1"/>
  <c r="I115" i="1" s="1"/>
  <c r="I121" i="1" a="1"/>
  <c r="I121" i="1" s="1"/>
  <c r="I134" i="1" a="1"/>
  <c r="I134" i="1" s="1"/>
  <c r="I141" i="1" a="1"/>
  <c r="I141" i="1" s="1"/>
  <c r="I151" i="1" a="1"/>
  <c r="I151" i="1" s="1"/>
  <c r="I158" i="1" a="1"/>
  <c r="I158" i="1" s="1"/>
  <c r="I164" i="1" a="1"/>
  <c r="I164" i="1" s="1"/>
  <c r="I169" i="1" a="1"/>
  <c r="I169" i="1" s="1"/>
  <c r="I175" i="1" a="1"/>
  <c r="I175" i="1" s="1"/>
  <c r="I181" i="1" a="1"/>
  <c r="I181" i="1" s="1"/>
  <c r="I194" i="1" a="1"/>
  <c r="I194" i="1" s="1"/>
  <c r="I199" i="1" a="1"/>
  <c r="I199" i="1" s="1"/>
  <c r="I204" i="1" a="1"/>
  <c r="I204" i="1" s="1"/>
  <c r="I216" i="1" a="1"/>
  <c r="I216" i="1" s="1"/>
  <c r="I221" i="1" a="1"/>
  <c r="I221" i="1" s="1"/>
  <c r="I228" i="1" a="1"/>
  <c r="I228" i="1" s="1"/>
  <c r="I235" i="1" a="1"/>
  <c r="I235" i="1" s="1"/>
  <c r="I242" i="1" a="1"/>
  <c r="I242" i="1" s="1"/>
  <c r="I250" i="1" a="1"/>
  <c r="I250" i="1" s="1"/>
  <c r="I258" i="1" a="1"/>
  <c r="I258" i="1" s="1"/>
  <c r="I271" i="1" a="1"/>
  <c r="I271" i="1" s="1"/>
  <c r="I277" i="1" a="1"/>
  <c r="I277" i="1" s="1"/>
  <c r="I283" i="1" a="1"/>
  <c r="I283" i="1" s="1"/>
  <c r="I289" i="1" a="1"/>
  <c r="I289" i="1" s="1"/>
  <c r="I296" i="1" a="1"/>
  <c r="I296" i="1" s="1"/>
  <c r="I302" i="1" a="1"/>
  <c r="I302" i="1" s="1"/>
  <c r="I308" i="1" a="1"/>
  <c r="I308" i="1" s="1"/>
  <c r="I314" i="1" a="1"/>
  <c r="I314" i="1" s="1"/>
  <c r="I333" i="1" a="1"/>
  <c r="I333" i="1" s="1"/>
  <c r="I339" i="1" a="1"/>
  <c r="I339" i="1" s="1"/>
  <c r="I352" i="1" a="1"/>
  <c r="I352" i="1" s="1"/>
  <c r="I359" i="1" a="1"/>
  <c r="I359" i="1" s="1"/>
  <c r="I364" i="1" a="1"/>
  <c r="I364" i="1" s="1"/>
  <c r="I370" i="1" a="1"/>
  <c r="I370" i="1" s="1"/>
  <c r="I377" i="1" a="1"/>
  <c r="I377" i="1" s="1"/>
  <c r="G259" i="1" a="1"/>
  <c r="G259" i="1" s="1"/>
  <c r="G336" i="1" a="1"/>
  <c r="G336" i="1" s="1"/>
  <c r="G369" i="1" a="1"/>
  <c r="G369" i="1" s="1"/>
  <c r="H19" i="1" a="1"/>
  <c r="H19" i="1" s="1"/>
  <c r="H85" i="1" a="1"/>
  <c r="H85" i="1" s="1"/>
  <c r="H118" i="1" a="1"/>
  <c r="H118" i="1" s="1"/>
  <c r="H193" i="1" a="1"/>
  <c r="H193" i="1" s="1"/>
  <c r="H224" i="1" a="1"/>
  <c r="H224" i="1" s="1"/>
  <c r="H239" i="1" a="1"/>
  <c r="H239" i="1" s="1"/>
  <c r="H271" i="1" a="1"/>
  <c r="H271" i="1" s="1"/>
  <c r="H287" i="1" a="1"/>
  <c r="H287" i="1" s="1"/>
  <c r="H301" i="1" a="1"/>
  <c r="H301" i="1" s="1"/>
  <c r="H315" i="1" a="1"/>
  <c r="H315" i="1" s="1"/>
  <c r="H346" i="1" a="1"/>
  <c r="H346" i="1" s="1"/>
  <c r="H363" i="1" a="1"/>
  <c r="H363" i="1" s="1"/>
  <c r="H382" i="1" a="1"/>
  <c r="H382" i="1" s="1"/>
  <c r="I19" i="1" a="1"/>
  <c r="I19" i="1" s="1"/>
  <c r="I33" i="1" a="1"/>
  <c r="I33" i="1" s="1"/>
  <c r="I44" i="1" a="1"/>
  <c r="I44" i="1" s="1"/>
  <c r="I56" i="1" a="1"/>
  <c r="I56" i="1" s="1"/>
  <c r="I94" i="1" a="1"/>
  <c r="I94" i="1" s="1"/>
  <c r="I102" i="1" a="1"/>
  <c r="I102" i="1" s="1"/>
  <c r="I109" i="1" a="1"/>
  <c r="I109" i="1" s="1"/>
  <c r="I116" i="1" a="1"/>
  <c r="I116" i="1" s="1"/>
  <c r="I122" i="1" a="1"/>
  <c r="I122" i="1" s="1"/>
  <c r="I128" i="1" a="1"/>
  <c r="I128" i="1" s="1"/>
  <c r="I136" i="1" a="1"/>
  <c r="I136" i="1" s="1"/>
  <c r="I142" i="1" a="1"/>
  <c r="I142" i="1" s="1"/>
  <c r="I147" i="1" a="1"/>
  <c r="I147" i="1" s="1"/>
  <c r="I152" i="1" a="1"/>
  <c r="I152" i="1" s="1"/>
  <c r="I159" i="1" a="1"/>
  <c r="I159" i="1" s="1"/>
  <c r="I170" i="1" a="1"/>
  <c r="I170" i="1" s="1"/>
  <c r="I176" i="1" a="1"/>
  <c r="I176" i="1" s="1"/>
  <c r="I182" i="1" a="1"/>
  <c r="I182" i="1" s="1"/>
  <c r="I188" i="1" a="1"/>
  <c r="I188" i="1" s="1"/>
  <c r="I200" i="1" a="1"/>
  <c r="I200" i="1" s="1"/>
  <c r="I205" i="1" a="1"/>
  <c r="I205" i="1" s="1"/>
  <c r="I211" i="1" a="1"/>
  <c r="I211" i="1" s="1"/>
  <c r="I222" i="1" a="1"/>
  <c r="I222" i="1" s="1"/>
  <c r="I229" i="1" a="1"/>
  <c r="I229" i="1" s="1"/>
  <c r="G298" i="1" a="1"/>
  <c r="G298" i="1" s="1"/>
  <c r="G345" i="1" a="1"/>
  <c r="G345" i="1" s="1"/>
  <c r="G377" i="1" a="1"/>
  <c r="G377" i="1" s="1"/>
  <c r="H27" i="1" a="1"/>
  <c r="H27" i="1" s="1"/>
  <c r="H59" i="1" a="1"/>
  <c r="H59" i="1" s="1"/>
  <c r="H92" i="1" a="1"/>
  <c r="H92" i="1" s="1"/>
  <c r="H148" i="1" a="1"/>
  <c r="H148" i="1" s="1"/>
  <c r="H167" i="1" a="1"/>
  <c r="H167" i="1" s="1"/>
  <c r="H181" i="1" a="1"/>
  <c r="H181" i="1" s="1"/>
  <c r="H197" i="1" a="1"/>
  <c r="H197" i="1" s="1"/>
  <c r="H212" i="1" a="1"/>
  <c r="H212" i="1" s="1"/>
  <c r="H243" i="1" a="1"/>
  <c r="H243" i="1" s="1"/>
  <c r="H274" i="1" a="1"/>
  <c r="H274" i="1" s="1"/>
  <c r="H290" i="1" a="1"/>
  <c r="H290" i="1" s="1"/>
  <c r="H304" i="1" a="1"/>
  <c r="H304" i="1" s="1"/>
  <c r="H319" i="1" a="1"/>
  <c r="H319" i="1" s="1"/>
  <c r="H334" i="1" a="1"/>
  <c r="H334" i="1" s="1"/>
  <c r="H367" i="1" a="1"/>
  <c r="H367" i="1" s="1"/>
  <c r="H386" i="1" a="1"/>
  <c r="H386" i="1" s="1"/>
  <c r="I36" i="1" a="1"/>
  <c r="I36" i="1" s="1"/>
  <c r="I47" i="1" a="1"/>
  <c r="I47" i="1" s="1"/>
  <c r="I77" i="1" a="1"/>
  <c r="I77" i="1" s="1"/>
  <c r="I87" i="1" a="1"/>
  <c r="I87" i="1" s="1"/>
  <c r="I104" i="1" a="1"/>
  <c r="I104" i="1" s="1"/>
  <c r="I111" i="1" a="1"/>
  <c r="I111" i="1" s="1"/>
  <c r="I117" i="1" a="1"/>
  <c r="I117" i="1" s="1"/>
  <c r="I124" i="1" a="1"/>
  <c r="I124" i="1" s="1"/>
  <c r="I137" i="1" a="1"/>
  <c r="I137" i="1" s="1"/>
  <c r="I143" i="1" a="1"/>
  <c r="I143" i="1" s="1"/>
  <c r="I148" i="1" a="1"/>
  <c r="I148" i="1" s="1"/>
  <c r="I154" i="1" a="1"/>
  <c r="I154" i="1" s="1"/>
  <c r="I160" i="1" a="1"/>
  <c r="I160" i="1" s="1"/>
  <c r="I166" i="1" a="1"/>
  <c r="I166" i="1" s="1"/>
  <c r="I178" i="1" a="1"/>
  <c r="I178" i="1" s="1"/>
  <c r="I183" i="1" a="1"/>
  <c r="I183" i="1" s="1"/>
  <c r="I190" i="1" a="1"/>
  <c r="I190" i="1" s="1"/>
  <c r="I196" i="1" a="1"/>
  <c r="I196" i="1" s="1"/>
  <c r="I201" i="1" a="1"/>
  <c r="I201" i="1" s="1"/>
  <c r="I207" i="1" a="1"/>
  <c r="I207" i="1" s="1"/>
  <c r="I218" i="1" a="1"/>
  <c r="I218" i="1" s="1"/>
  <c r="I223" i="1" a="1"/>
  <c r="I223" i="1" s="1"/>
  <c r="I231" i="1" a="1"/>
  <c r="I231" i="1" s="1"/>
  <c r="I237" i="1" a="1"/>
  <c r="I237" i="1" s="1"/>
  <c r="I245" i="1" a="1"/>
  <c r="I245" i="1" s="1"/>
  <c r="I253" i="1" a="1"/>
  <c r="I253" i="1" s="1"/>
  <c r="I261" i="1" a="1"/>
  <c r="I261" i="1" s="1"/>
  <c r="I266" i="1" a="1"/>
  <c r="I266" i="1" s="1"/>
  <c r="I273" i="1" a="1"/>
  <c r="I273" i="1" s="1"/>
  <c r="I286" i="1" a="1"/>
  <c r="I286" i="1" s="1"/>
  <c r="I292" i="1" a="1"/>
  <c r="I292" i="1" s="1"/>
  <c r="I311" i="1" a="1"/>
  <c r="I311" i="1" s="1"/>
  <c r="I317" i="1" a="1"/>
  <c r="I317" i="1" s="1"/>
  <c r="I323" i="1" a="1"/>
  <c r="I323" i="1" s="1"/>
  <c r="I329" i="1" a="1"/>
  <c r="I329" i="1" s="1"/>
  <c r="I336" i="1" a="1"/>
  <c r="I336" i="1" s="1"/>
  <c r="I342" i="1" a="1"/>
  <c r="I342" i="1" s="1"/>
  <c r="I348" i="1" a="1"/>
  <c r="I348" i="1" s="1"/>
  <c r="I354" i="1" a="1"/>
  <c r="I354" i="1" s="1"/>
  <c r="I367" i="1" a="1"/>
  <c r="I367" i="1" s="1"/>
  <c r="I373" i="1" a="1"/>
  <c r="I373" i="1" s="1"/>
  <c r="G351" i="1" a="1"/>
  <c r="G351" i="1" s="1"/>
  <c r="H96" i="1" a="1"/>
  <c r="H96" i="1" s="1"/>
  <c r="H151" i="1" a="1"/>
  <c r="H151" i="1" s="1"/>
  <c r="H169" i="1" a="1"/>
  <c r="H169" i="1" s="1"/>
  <c r="H183" i="1" a="1"/>
  <c r="H183" i="1" s="1"/>
  <c r="H199" i="1" a="1"/>
  <c r="H199" i="1" s="1"/>
  <c r="H214" i="1" a="1"/>
  <c r="H214" i="1" s="1"/>
  <c r="H230" i="1" a="1"/>
  <c r="H230" i="1" s="1"/>
  <c r="H246" i="1" a="1"/>
  <c r="H246" i="1" s="1"/>
  <c r="H261" i="1" a="1"/>
  <c r="H261" i="1" s="1"/>
  <c r="H276" i="1" a="1"/>
  <c r="H276" i="1" s="1"/>
  <c r="H292" i="1" a="1"/>
  <c r="H292" i="1" s="1"/>
  <c r="H321" i="1" a="1"/>
  <c r="H321" i="1" s="1"/>
  <c r="H351" i="1" a="1"/>
  <c r="H351" i="1" s="1"/>
  <c r="H370" i="1" a="1"/>
  <c r="H370" i="1" s="1"/>
  <c r="I10" i="1" a="1"/>
  <c r="I10" i="1" s="1"/>
  <c r="I24" i="1" a="1"/>
  <c r="I24" i="1" s="1"/>
  <c r="I48" i="1" a="1"/>
  <c r="I48" i="1" s="1"/>
  <c r="I60" i="1" a="1"/>
  <c r="I60" i="1" s="1"/>
  <c r="I79" i="1" a="1"/>
  <c r="I79" i="1" s="1"/>
  <c r="I88" i="1" a="1"/>
  <c r="I88" i="1" s="1"/>
  <c r="I97" i="1" a="1"/>
  <c r="I97" i="1" s="1"/>
  <c r="I131" i="1" a="1"/>
  <c r="I131" i="1" s="1"/>
  <c r="I138" i="1" a="1"/>
  <c r="I138" i="1" s="1"/>
  <c r="I155" i="1" a="1"/>
  <c r="I155" i="1" s="1"/>
  <c r="I161" i="1" a="1"/>
  <c r="I161" i="1" s="1"/>
  <c r="I172" i="1" a="1"/>
  <c r="I172" i="1" s="1"/>
  <c r="I184" i="1" a="1"/>
  <c r="I184" i="1" s="1"/>
  <c r="I191" i="1" a="1"/>
  <c r="I191" i="1" s="1"/>
  <c r="I202" i="1" a="1"/>
  <c r="I202" i="1" s="1"/>
  <c r="I213" i="1" a="1"/>
  <c r="I213" i="1" s="1"/>
  <c r="I224" i="1" a="1"/>
  <c r="I224" i="1" s="1"/>
  <c r="I238" i="1" a="1"/>
  <c r="I238" i="1" s="1"/>
  <c r="I246" i="1" a="1"/>
  <c r="I246" i="1" s="1"/>
  <c r="I254" i="1" a="1"/>
  <c r="I254" i="1" s="1"/>
  <c r="I262" i="1" a="1"/>
  <c r="I262" i="1" s="1"/>
  <c r="I267" i="1" a="1"/>
  <c r="I267" i="1" s="1"/>
  <c r="I280" i="1" a="1"/>
  <c r="I280" i="1" s="1"/>
  <c r="I287" i="1" a="1"/>
  <c r="I287" i="1" s="1"/>
  <c r="I293" i="1" a="1"/>
  <c r="I293" i="1" s="1"/>
  <c r="I298" i="1" a="1"/>
  <c r="I298" i="1" s="1"/>
  <c r="I305" i="1" a="1"/>
  <c r="I305" i="1" s="1"/>
  <c r="I318" i="1" a="1"/>
  <c r="I318" i="1" s="1"/>
  <c r="I324" i="1" a="1"/>
  <c r="I324" i="1" s="1"/>
  <c r="I343" i="1" a="1"/>
  <c r="I343" i="1" s="1"/>
  <c r="I349" i="1" a="1"/>
  <c r="I349" i="1" s="1"/>
  <c r="I355" i="1" a="1"/>
  <c r="I355" i="1" s="1"/>
  <c r="I361" i="1" a="1"/>
  <c r="I361" i="1" s="1"/>
  <c r="I368" i="1" a="1"/>
  <c r="I368" i="1" s="1"/>
  <c r="I374" i="1" a="1"/>
  <c r="I374" i="1" s="1"/>
  <c r="I380" i="1" a="1"/>
  <c r="I380" i="1" s="1"/>
  <c r="I386" i="1" a="1"/>
  <c r="I386" i="1" s="1"/>
  <c r="H289" i="1" a="1"/>
  <c r="H289" i="1" s="1"/>
  <c r="I35" i="1" a="1"/>
  <c r="I35" i="1" s="1"/>
  <c r="I110" i="1" a="1"/>
  <c r="I110" i="1" s="1"/>
  <c r="I206" i="1" a="1"/>
  <c r="I206" i="1" s="1"/>
  <c r="I243" i="1" a="1"/>
  <c r="I243" i="1" s="1"/>
  <c r="I263" i="1" a="1"/>
  <c r="I263" i="1" s="1"/>
  <c r="I279" i="1" a="1"/>
  <c r="I279" i="1" s="1"/>
  <c r="I312" i="1" a="1"/>
  <c r="I312" i="1" s="1"/>
  <c r="I346" i="1" a="1"/>
  <c r="I346" i="1" s="1"/>
  <c r="I378" i="1" a="1"/>
  <c r="I378" i="1" s="1"/>
  <c r="I165" i="1" a="1"/>
  <c r="I165" i="1" s="1"/>
  <c r="I212" i="1" a="1"/>
  <c r="I212" i="1" s="1"/>
  <c r="I244" i="1" a="1"/>
  <c r="I244" i="1" s="1"/>
  <c r="I265" i="1" a="1"/>
  <c r="I265" i="1" s="1"/>
  <c r="I281" i="1" a="1"/>
  <c r="I281" i="1" s="1"/>
  <c r="I297" i="1" a="1"/>
  <c r="I297" i="1" s="1"/>
  <c r="I315" i="1" a="1"/>
  <c r="I315" i="1" s="1"/>
  <c r="I330" i="1" a="1"/>
  <c r="I330" i="1" s="1"/>
  <c r="I347" i="1" a="1"/>
  <c r="I347" i="1" s="1"/>
  <c r="I365" i="1" a="1"/>
  <c r="I365" i="1" s="1"/>
  <c r="I379" i="1" a="1"/>
  <c r="I379" i="1" s="1"/>
  <c r="H317" i="1" a="1"/>
  <c r="H317" i="1" s="1"/>
  <c r="I59" i="1" a="1"/>
  <c r="I59" i="1" s="1"/>
  <c r="I123" i="1" a="1"/>
  <c r="I123" i="1" s="1"/>
  <c r="I171" i="1" a="1"/>
  <c r="I171" i="1" s="1"/>
  <c r="I217" i="1" a="1"/>
  <c r="I217" i="1" s="1"/>
  <c r="I247" i="1" a="1"/>
  <c r="I247" i="1" s="1"/>
  <c r="I284" i="1" a="1"/>
  <c r="I284" i="1" s="1"/>
  <c r="I299" i="1" a="1"/>
  <c r="I299" i="1" s="1"/>
  <c r="I316" i="1" a="1"/>
  <c r="I316" i="1" s="1"/>
  <c r="I334" i="1" a="1"/>
  <c r="I334" i="1" s="1"/>
  <c r="I350" i="1" a="1"/>
  <c r="I350" i="1" s="1"/>
  <c r="I366" i="1" a="1"/>
  <c r="I366" i="1" s="1"/>
  <c r="H23" i="1" a="1"/>
  <c r="H23" i="1" s="1"/>
  <c r="H333" i="1" a="1"/>
  <c r="H333" i="1" s="1"/>
  <c r="I68" i="1" a="1"/>
  <c r="I68" i="1" s="1"/>
  <c r="I130" i="1" a="1"/>
  <c r="I130" i="1" s="1"/>
  <c r="I177" i="1" a="1"/>
  <c r="I177" i="1" s="1"/>
  <c r="I251" i="1" a="1"/>
  <c r="I251" i="1" s="1"/>
  <c r="I268" i="1" a="1"/>
  <c r="I268" i="1" s="1"/>
  <c r="I285" i="1" a="1"/>
  <c r="I285" i="1" s="1"/>
  <c r="I303" i="1" a="1"/>
  <c r="I303" i="1" s="1"/>
  <c r="I319" i="1" a="1"/>
  <c r="I319" i="1" s="1"/>
  <c r="I335" i="1" a="1"/>
  <c r="I335" i="1" s="1"/>
  <c r="I384" i="1" a="1"/>
  <c r="I384" i="1" s="1"/>
  <c r="I76" i="1" a="1"/>
  <c r="I76" i="1" s="1"/>
  <c r="I230" i="1" a="1"/>
  <c r="I230" i="1" s="1"/>
  <c r="I252" i="1" a="1"/>
  <c r="I252" i="1" s="1"/>
  <c r="I272" i="1" a="1"/>
  <c r="I272" i="1" s="1"/>
  <c r="I304" i="1" a="1"/>
  <c r="I304" i="1" s="1"/>
  <c r="I321" i="1" a="1"/>
  <c r="I321" i="1" s="1"/>
  <c r="I337" i="1" a="1"/>
  <c r="I337" i="1" s="1"/>
  <c r="I353" i="1" a="1"/>
  <c r="I353" i="1" s="1"/>
  <c r="I371" i="1" a="1"/>
  <c r="I371" i="1" s="1"/>
  <c r="H88" i="1" a="1"/>
  <c r="H88" i="1" s="1"/>
  <c r="H365" i="1" a="1"/>
  <c r="H365" i="1" s="1"/>
  <c r="I85" i="1" a="1"/>
  <c r="I85" i="1" s="1"/>
  <c r="I189" i="1" a="1"/>
  <c r="I189" i="1" s="1"/>
  <c r="I236" i="1" a="1"/>
  <c r="I236" i="1" s="1"/>
  <c r="I255" i="1" a="1"/>
  <c r="I255" i="1" s="1"/>
  <c r="I290" i="1" a="1"/>
  <c r="I290" i="1" s="1"/>
  <c r="I322" i="1" a="1"/>
  <c r="I322" i="1" s="1"/>
  <c r="I340" i="1" a="1"/>
  <c r="I340" i="1" s="1"/>
  <c r="I356" i="1" a="1"/>
  <c r="I356" i="1" s="1"/>
  <c r="I372" i="1" a="1"/>
  <c r="I372" i="1" s="1"/>
  <c r="I385" i="1" a="1"/>
  <c r="I385" i="1" s="1"/>
  <c r="H122" i="1" a="1"/>
  <c r="H122" i="1" s="1"/>
  <c r="H384" i="1" a="1"/>
  <c r="H384" i="1" s="1"/>
  <c r="I95" i="1" a="1"/>
  <c r="I95" i="1" s="1"/>
  <c r="I195" i="1" a="1"/>
  <c r="I195" i="1" s="1"/>
  <c r="I259" i="1" a="1"/>
  <c r="I259" i="1" s="1"/>
  <c r="I274" i="1" a="1"/>
  <c r="I274" i="1" s="1"/>
  <c r="I291" i="1" a="1"/>
  <c r="I291" i="1" s="1"/>
  <c r="I309" i="1" a="1"/>
  <c r="I309" i="1" s="1"/>
  <c r="I325" i="1" a="1"/>
  <c r="I325" i="1" s="1"/>
  <c r="I341" i="1" a="1"/>
  <c r="I341" i="1" s="1"/>
  <c r="I375" i="1" a="1"/>
  <c r="I375" i="1" s="1"/>
  <c r="I387" i="1" a="1"/>
  <c r="I387" i="1" s="1"/>
  <c r="I278" i="1" a="1"/>
  <c r="I278" i="1" s="1"/>
  <c r="H272" i="1" a="1"/>
  <c r="H272" i="1" s="1"/>
  <c r="I294" i="1" a="1"/>
  <c r="I294" i="1" s="1"/>
  <c r="I310" i="1" a="1"/>
  <c r="I310" i="1" s="1"/>
  <c r="I103" i="1" a="1"/>
  <c r="I103" i="1" s="1"/>
  <c r="I328" i="1" a="1"/>
  <c r="I328" i="1" s="1"/>
  <c r="I153" i="1" a="1"/>
  <c r="I153" i="1" s="1"/>
  <c r="I360" i="1" a="1"/>
  <c r="I360" i="1" s="1"/>
  <c r="I239" i="1" a="1"/>
  <c r="I239" i="1" s="1"/>
  <c r="I260" i="1" a="1"/>
  <c r="I260" i="1" s="1"/>
  <c r="I381" i="1" a="1"/>
  <c r="I381" i="1" s="1"/>
  <c r="K1148" i="2"/>
  <c r="K908" i="2"/>
  <c r="K1154" i="2"/>
  <c r="K1106" i="2"/>
  <c r="K1122" i="2"/>
  <c r="K1082" i="2"/>
  <c r="K1034" i="2"/>
  <c r="K986" i="2"/>
  <c r="K938" i="2"/>
  <c r="K898" i="2"/>
  <c r="K850" i="2"/>
  <c r="K802" i="2"/>
  <c r="K1145" i="2"/>
  <c r="K1105" i="2"/>
  <c r="K1057" i="2"/>
  <c r="K1017" i="2"/>
  <c r="K993" i="2"/>
  <c r="K969" i="2"/>
  <c r="K945" i="2"/>
  <c r="K929" i="2"/>
  <c r="K905" i="2"/>
  <c r="K889" i="2"/>
  <c r="K873" i="2"/>
  <c r="K849" i="2"/>
  <c r="K833" i="2"/>
  <c r="K817" i="2"/>
  <c r="K793" i="2"/>
  <c r="K777" i="2"/>
  <c r="K753" i="2"/>
  <c r="K737" i="2"/>
  <c r="K721" i="2"/>
  <c r="K697" i="2"/>
  <c r="K681" i="2"/>
  <c r="K657" i="2"/>
  <c r="K641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26" i="2"/>
  <c r="K50" i="2"/>
  <c r="K1138" i="2"/>
  <c r="K1066" i="2"/>
  <c r="K1050" i="2"/>
  <c r="K978" i="2"/>
  <c r="K962" i="2"/>
  <c r="K882" i="2"/>
  <c r="K866" i="2"/>
  <c r="K810" i="2"/>
  <c r="K1113" i="2"/>
  <c r="K1097" i="2"/>
  <c r="K1065" i="2"/>
  <c r="K1025" i="2"/>
  <c r="K1009" i="2"/>
  <c r="K1001" i="2"/>
  <c r="K985" i="2"/>
  <c r="K977" i="2"/>
  <c r="K961" i="2"/>
  <c r="K953" i="2"/>
  <c r="K937" i="2"/>
  <c r="K921" i="2"/>
  <c r="K913" i="2"/>
  <c r="K897" i="2"/>
  <c r="K881" i="2"/>
  <c r="K865" i="2"/>
  <c r="K857" i="2"/>
  <c r="K841" i="2"/>
  <c r="K825" i="2"/>
  <c r="K809" i="2"/>
  <c r="K801" i="2"/>
  <c r="K785" i="2"/>
  <c r="K769" i="2"/>
  <c r="K761" i="2"/>
  <c r="K745" i="2"/>
  <c r="K729" i="2"/>
  <c r="K713" i="2"/>
  <c r="K705" i="2"/>
  <c r="K689" i="2"/>
  <c r="K673" i="2"/>
  <c r="K665" i="2"/>
  <c r="K649" i="2"/>
  <c r="K633" i="2"/>
  <c r="K1152" i="2"/>
  <c r="K1144" i="2"/>
  <c r="K1136" i="2"/>
  <c r="K1128" i="2"/>
  <c r="K1120" i="2"/>
  <c r="K1112" i="2"/>
  <c r="K1114" i="2"/>
  <c r="K1074" i="2"/>
  <c r="K1026" i="2"/>
  <c r="K994" i="2"/>
  <c r="K946" i="2"/>
  <c r="K914" i="2"/>
  <c r="K858" i="2"/>
  <c r="K818" i="2"/>
  <c r="K1129" i="2"/>
  <c r="K1081" i="2"/>
  <c r="K1033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67" i="2"/>
  <c r="K903" i="2"/>
  <c r="K839" i="2"/>
  <c r="K775" i="2"/>
  <c r="K711" i="2"/>
  <c r="K647" i="2"/>
  <c r="K1130" i="2"/>
  <c r="K1090" i="2"/>
  <c r="K1042" i="2"/>
  <c r="K1002" i="2"/>
  <c r="K954" i="2"/>
  <c r="K906" i="2"/>
  <c r="K834" i="2"/>
  <c r="K786" i="2"/>
  <c r="K1121" i="2"/>
  <c r="K1073" i="2"/>
  <c r="K1049" i="2"/>
  <c r="K1142" i="2"/>
  <c r="K1126" i="2"/>
  <c r="K1110" i="2"/>
  <c r="K1094" i="2"/>
  <c r="K1078" i="2"/>
  <c r="K1062" i="2"/>
  <c r="K1054" i="2"/>
  <c r="K1030" i="2"/>
  <c r="K1014" i="2"/>
  <c r="K1006" i="2"/>
  <c r="K990" i="2"/>
  <c r="K974" i="2"/>
  <c r="K950" i="2"/>
  <c r="K942" i="2"/>
  <c r="K918" i="2"/>
  <c r="K910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1018" i="2"/>
  <c r="K930" i="2"/>
  <c r="K890" i="2"/>
  <c r="K842" i="2"/>
  <c r="K794" i="2"/>
  <c r="K1153" i="2"/>
  <c r="K1137" i="2"/>
  <c r="K1089" i="2"/>
  <c r="K1041" i="2"/>
  <c r="K1150" i="2"/>
  <c r="K1134" i="2"/>
  <c r="K1118" i="2"/>
  <c r="K1102" i="2"/>
  <c r="K1086" i="2"/>
  <c r="K1070" i="2"/>
  <c r="K1046" i="2"/>
  <c r="K1038" i="2"/>
  <c r="K1022" i="2"/>
  <c r="K998" i="2"/>
  <c r="K982" i="2"/>
  <c r="K966" i="2"/>
  <c r="K958" i="2"/>
  <c r="K934" i="2"/>
  <c r="K926" i="2"/>
  <c r="K902" i="2"/>
  <c r="K1149" i="2"/>
  <c r="K1141" i="2"/>
  <c r="K1133" i="2"/>
  <c r="K900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1155" i="2"/>
  <c r="K1147" i="2"/>
  <c r="K1139" i="2"/>
  <c r="K1131" i="2"/>
  <c r="K1123" i="2"/>
  <c r="K1115" i="2"/>
  <c r="K1107" i="2"/>
  <c r="K1146" i="2"/>
  <c r="K1098" i="2"/>
  <c r="K1058" i="2"/>
  <c r="K1010" i="2"/>
  <c r="K970" i="2"/>
  <c r="K922" i="2"/>
  <c r="K874" i="2"/>
  <c r="K82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58" i="2"/>
  <c r="K607" i="2"/>
  <c r="K591" i="2"/>
  <c r="K575" i="2"/>
  <c r="K559" i="2"/>
  <c r="K543" i="2"/>
  <c r="K527" i="2"/>
  <c r="K511" i="2"/>
  <c r="K495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8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62" i="2"/>
  <c r="K54" i="2"/>
  <c r="K46" i="2"/>
  <c r="K38" i="2"/>
  <c r="K30" i="2"/>
  <c r="K22" i="2"/>
  <c r="K14" i="2"/>
  <c r="K6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61" i="2"/>
  <c r="K53" i="2"/>
  <c r="K45" i="2"/>
  <c r="K37" i="2"/>
  <c r="K29" i="2"/>
  <c r="K21" i="2"/>
  <c r="K13" i="2"/>
  <c r="K5" i="2"/>
  <c r="K34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68" i="2"/>
  <c r="K60" i="2"/>
  <c r="K52" i="2"/>
  <c r="K44" i="2"/>
  <c r="K36" i="2"/>
  <c r="K28" i="2"/>
  <c r="K20" i="2"/>
  <c r="K12" i="2"/>
  <c r="K4" i="2"/>
  <c r="K42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67" i="2"/>
  <c r="K59" i="2"/>
  <c r="K51" i="2"/>
  <c r="K43" i="2"/>
  <c r="K35" i="2"/>
  <c r="K27" i="2"/>
  <c r="K19" i="2"/>
  <c r="K11" i="2"/>
  <c r="K3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20" i="2"/>
  <c r="K9" i="2"/>
  <c r="K2" i="2"/>
  <c r="K66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12" i="2"/>
  <c r="K104" i="2"/>
  <c r="K96" i="2"/>
  <c r="K80" i="2"/>
  <c r="K72" i="2"/>
  <c r="K64" i="2"/>
  <c r="K56" i="2"/>
  <c r="K48" i="2"/>
  <c r="K40" i="2"/>
  <c r="K32" i="2"/>
  <c r="K24" i="2"/>
  <c r="K10" i="2"/>
  <c r="K88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8" i="2"/>
  <c r="K16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I8" i="1" a="1"/>
  <c r="I8" i="1" s="1"/>
  <c r="H8" i="1" a="1"/>
  <c r="H8" i="1" s="1"/>
  <c r="G8" i="1" a="1"/>
  <c r="G8" i="1" s="1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544" i="2"/>
  <c r="K536" i="2"/>
  <c r="K528" i="2"/>
  <c r="K520" i="2"/>
  <c r="K512" i="2"/>
  <c r="K504" i="2"/>
  <c r="K496" i="2"/>
  <c r="K488" i="2"/>
  <c r="K480" i="2"/>
  <c r="K975" i="2"/>
  <c r="K959" i="2"/>
  <c r="K951" i="2"/>
  <c r="K943" i="2"/>
  <c r="K935" i="2"/>
  <c r="K927" i="2"/>
  <c r="K919" i="2"/>
  <c r="K911" i="2"/>
  <c r="K895" i="2"/>
  <c r="K887" i="2"/>
  <c r="K879" i="2"/>
  <c r="K871" i="2"/>
  <c r="K863" i="2"/>
  <c r="K855" i="2"/>
  <c r="K847" i="2"/>
  <c r="K831" i="2"/>
  <c r="K823" i="2"/>
  <c r="K815" i="2"/>
  <c r="K807" i="2"/>
  <c r="K799" i="2"/>
  <c r="K791" i="2"/>
  <c r="K783" i="2"/>
  <c r="K767" i="2"/>
  <c r="K759" i="2"/>
  <c r="K751" i="2"/>
  <c r="K743" i="2"/>
  <c r="K735" i="2"/>
  <c r="K727" i="2"/>
  <c r="K719" i="2"/>
  <c r="K703" i="2"/>
  <c r="K695" i="2"/>
  <c r="K687" i="2"/>
  <c r="K679" i="2"/>
  <c r="K671" i="2"/>
  <c r="K663" i="2"/>
  <c r="K655" i="2"/>
  <c r="K639" i="2"/>
  <c r="K631" i="2"/>
  <c r="K623" i="2"/>
  <c r="K615" i="2"/>
  <c r="K599" i="2"/>
  <c r="K583" i="2"/>
  <c r="K567" i="2"/>
  <c r="K551" i="2"/>
  <c r="K535" i="2"/>
  <c r="K519" i="2"/>
  <c r="K503" i="2"/>
  <c r="K487" i="2"/>
  <c r="K158" i="2"/>
  <c r="K150" i="2"/>
  <c r="K142" i="2"/>
  <c r="K134" i="2"/>
  <c r="K126" i="2"/>
  <c r="K118" i="2"/>
  <c r="K110" i="2"/>
  <c r="K102" i="2"/>
  <c r="K94" i="2"/>
  <c r="K86" i="2"/>
  <c r="K78" i="2"/>
  <c r="K70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316" i="2"/>
  <c r="K308" i="2"/>
  <c r="K300" i="2"/>
  <c r="K292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U375" i="1" l="1"/>
  <c r="T375" i="1"/>
  <c r="U299" i="1"/>
  <c r="T299" i="1"/>
  <c r="U47" i="1"/>
  <c r="T47" i="1"/>
  <c r="U94" i="1"/>
  <c r="T94" i="1"/>
  <c r="U31" i="1"/>
  <c r="T31" i="1"/>
  <c r="U146" i="1"/>
  <c r="T146" i="1"/>
  <c r="U331" i="1"/>
  <c r="T331" i="1"/>
  <c r="T52" i="1"/>
  <c r="U52" i="1"/>
  <c r="U67" i="1"/>
  <c r="T67" i="1"/>
  <c r="U13" i="1"/>
  <c r="T13" i="1"/>
  <c r="U58" i="1"/>
  <c r="T58" i="1"/>
  <c r="U682" i="1"/>
  <c r="T682" i="1"/>
  <c r="U471" i="1"/>
  <c r="T471" i="1"/>
  <c r="U592" i="1"/>
  <c r="T592" i="1"/>
  <c r="U619" i="1"/>
  <c r="T619" i="1"/>
  <c r="U532" i="1"/>
  <c r="T532" i="1"/>
  <c r="U606" i="1"/>
  <c r="T606" i="1"/>
  <c r="U632" i="1"/>
  <c r="T632" i="1"/>
  <c r="U403" i="1"/>
  <c r="T403" i="1"/>
  <c r="U729" i="1"/>
  <c r="T729" i="1"/>
  <c r="U730" i="1"/>
  <c r="T730" i="1"/>
  <c r="U753" i="1"/>
  <c r="T753" i="1"/>
  <c r="U785" i="1"/>
  <c r="T785" i="1"/>
  <c r="U328" i="1"/>
  <c r="T328" i="1"/>
  <c r="U337" i="1"/>
  <c r="T337" i="1"/>
  <c r="T361" i="1"/>
  <c r="U361" i="1"/>
  <c r="U36" i="1"/>
  <c r="T36" i="1"/>
  <c r="U56" i="1"/>
  <c r="T56" i="1"/>
  <c r="U221" i="1"/>
  <c r="T221" i="1"/>
  <c r="U338" i="1"/>
  <c r="T338" i="1"/>
  <c r="U29" i="1"/>
  <c r="T29" i="1"/>
  <c r="U9" i="1"/>
  <c r="T9" i="1"/>
  <c r="U129" i="1"/>
  <c r="T129" i="1"/>
  <c r="U239" i="1"/>
  <c r="T239" i="1"/>
  <c r="U259" i="1"/>
  <c r="T259" i="1"/>
  <c r="U251" i="1"/>
  <c r="T251" i="1"/>
  <c r="U59" i="1"/>
  <c r="T59" i="1"/>
  <c r="U279" i="1"/>
  <c r="T279" i="1"/>
  <c r="U318" i="1"/>
  <c r="T318" i="1"/>
  <c r="U172" i="1"/>
  <c r="T172" i="1"/>
  <c r="U336" i="1"/>
  <c r="T336" i="1"/>
  <c r="U266" i="1"/>
  <c r="T266" i="1"/>
  <c r="U154" i="1"/>
  <c r="T154" i="1"/>
  <c r="U87" i="1"/>
  <c r="T87" i="1"/>
  <c r="U222" i="1"/>
  <c r="T222" i="1"/>
  <c r="U159" i="1"/>
  <c r="T159" i="1"/>
  <c r="U109" i="1"/>
  <c r="T109" i="1"/>
  <c r="U370" i="1"/>
  <c r="T370" i="1"/>
  <c r="U302" i="1"/>
  <c r="T302" i="1"/>
  <c r="U242" i="1"/>
  <c r="T242" i="1"/>
  <c r="U181" i="1"/>
  <c r="T181" i="1"/>
  <c r="U121" i="1"/>
  <c r="T121" i="1"/>
  <c r="U54" i="1"/>
  <c r="T54" i="1"/>
  <c r="U363" i="1"/>
  <c r="T363" i="1"/>
  <c r="U301" i="1"/>
  <c r="T301" i="1"/>
  <c r="U234" i="1"/>
  <c r="T234" i="1"/>
  <c r="U163" i="1"/>
  <c r="T163" i="1"/>
  <c r="U73" i="1"/>
  <c r="T73" i="1"/>
  <c r="U351" i="1"/>
  <c r="T351" i="1"/>
  <c r="U288" i="1"/>
  <c r="T288" i="1"/>
  <c r="U209" i="1"/>
  <c r="T209" i="1"/>
  <c r="U150" i="1"/>
  <c r="T150" i="1"/>
  <c r="U72" i="1"/>
  <c r="T72" i="1"/>
  <c r="U208" i="1"/>
  <c r="T208" i="1"/>
  <c r="U144" i="1"/>
  <c r="T144" i="1"/>
  <c r="U71" i="1"/>
  <c r="T71" i="1"/>
  <c r="U26" i="1"/>
  <c r="T26" i="1"/>
  <c r="T84" i="1"/>
  <c r="U84" i="1"/>
  <c r="U70" i="1"/>
  <c r="T70" i="1"/>
  <c r="U11" i="1"/>
  <c r="T11" i="1"/>
  <c r="U80" i="1"/>
  <c r="T80" i="1"/>
  <c r="U16" i="1"/>
  <c r="T16" i="1"/>
  <c r="U620" i="1"/>
  <c r="T620" i="1"/>
  <c r="U704" i="1"/>
  <c r="T704" i="1"/>
  <c r="U641" i="1"/>
  <c r="T641" i="1"/>
  <c r="U677" i="1"/>
  <c r="T677" i="1"/>
  <c r="U710" i="1"/>
  <c r="T710" i="1"/>
  <c r="U551" i="1"/>
  <c r="T551" i="1"/>
  <c r="U650" i="1"/>
  <c r="T650" i="1"/>
  <c r="U678" i="1"/>
  <c r="T678" i="1"/>
  <c r="U524" i="1"/>
  <c r="T524" i="1"/>
  <c r="U603" i="1"/>
  <c r="T603" i="1"/>
  <c r="U550" i="1"/>
  <c r="T550" i="1"/>
  <c r="U491" i="1"/>
  <c r="T491" i="1"/>
  <c r="U703" i="1"/>
  <c r="T703" i="1"/>
  <c r="U639" i="1"/>
  <c r="T639" i="1"/>
  <c r="U555" i="1"/>
  <c r="T555" i="1"/>
  <c r="U468" i="1"/>
  <c r="T468" i="1"/>
  <c r="U698" i="1"/>
  <c r="T698" i="1"/>
  <c r="T634" i="1"/>
  <c r="U634" i="1"/>
  <c r="U570" i="1"/>
  <c r="T570" i="1"/>
  <c r="U509" i="1"/>
  <c r="T509" i="1"/>
  <c r="U406" i="1"/>
  <c r="T406" i="1"/>
  <c r="U712" i="1"/>
  <c r="T712" i="1"/>
  <c r="U647" i="1"/>
  <c r="T647" i="1"/>
  <c r="T596" i="1"/>
  <c r="U596" i="1"/>
  <c r="U543" i="1"/>
  <c r="T543" i="1"/>
  <c r="U473" i="1"/>
  <c r="T473" i="1"/>
  <c r="U697" i="1"/>
  <c r="T697" i="1"/>
  <c r="U627" i="1"/>
  <c r="T627" i="1"/>
  <c r="U542" i="1"/>
  <c r="T542" i="1"/>
  <c r="U457" i="1"/>
  <c r="T457" i="1"/>
  <c r="T646" i="1"/>
  <c r="U646" i="1"/>
  <c r="U600" i="1"/>
  <c r="T600" i="1"/>
  <c r="U557" i="1"/>
  <c r="T557" i="1"/>
  <c r="U514" i="1"/>
  <c r="T514" i="1"/>
  <c r="U400" i="1"/>
  <c r="T400" i="1"/>
  <c r="U450" i="1"/>
  <c r="T450" i="1"/>
  <c r="U463" i="1"/>
  <c r="T463" i="1"/>
  <c r="U399" i="1"/>
  <c r="T399" i="1"/>
  <c r="U415" i="1"/>
  <c r="T415" i="1"/>
  <c r="U510" i="1"/>
  <c r="T510" i="1"/>
  <c r="U430" i="1"/>
  <c r="T430" i="1"/>
  <c r="U440" i="1"/>
  <c r="T440" i="1"/>
  <c r="U397" i="1"/>
  <c r="T397" i="1"/>
  <c r="U745" i="1"/>
  <c r="T745" i="1"/>
  <c r="U742" i="1"/>
  <c r="T742" i="1"/>
  <c r="U770" i="1"/>
  <c r="T770" i="1"/>
  <c r="U815" i="1"/>
  <c r="T815" i="1"/>
  <c r="U807" i="1"/>
  <c r="T807" i="1"/>
  <c r="U794" i="1"/>
  <c r="T794" i="1"/>
  <c r="U787" i="1"/>
  <c r="T787" i="1"/>
  <c r="U925" i="1"/>
  <c r="T925" i="1"/>
  <c r="U855" i="1"/>
  <c r="T855" i="1"/>
  <c r="U800" i="1"/>
  <c r="T800" i="1"/>
  <c r="U924" i="1"/>
  <c r="T924" i="1"/>
  <c r="U867" i="1"/>
  <c r="T867" i="1"/>
  <c r="U805" i="1"/>
  <c r="T805" i="1"/>
  <c r="U937" i="1"/>
  <c r="T937" i="1"/>
  <c r="U861" i="1"/>
  <c r="T861" i="1"/>
  <c r="U804" i="1"/>
  <c r="T804" i="1"/>
  <c r="U936" i="1"/>
  <c r="T936" i="1"/>
  <c r="U880" i="1"/>
  <c r="T880" i="1"/>
  <c r="U825" i="1"/>
  <c r="T825" i="1"/>
  <c r="U921" i="1"/>
  <c r="T921" i="1"/>
  <c r="U851" i="1"/>
  <c r="T851" i="1"/>
  <c r="U783" i="1"/>
  <c r="T783" i="1"/>
  <c r="U927" i="1"/>
  <c r="T927" i="1"/>
  <c r="U865" i="1"/>
  <c r="T865" i="1"/>
  <c r="U796" i="1"/>
  <c r="T796" i="1"/>
  <c r="U948" i="1"/>
  <c r="T948" i="1"/>
  <c r="U878" i="1"/>
  <c r="T878" i="1"/>
  <c r="U816" i="1"/>
  <c r="T816" i="1"/>
  <c r="U290" i="1"/>
  <c r="T290" i="1"/>
  <c r="U368" i="1"/>
  <c r="T368" i="1"/>
  <c r="U24" i="1"/>
  <c r="T24" i="1"/>
  <c r="U143" i="1"/>
  <c r="T143" i="1"/>
  <c r="T108" i="1"/>
  <c r="U108" i="1"/>
  <c r="T276" i="1"/>
  <c r="U276" i="1"/>
  <c r="U269" i="1"/>
  <c r="T269" i="1"/>
  <c r="U27" i="1"/>
  <c r="T27" i="1"/>
  <c r="U841" i="1"/>
  <c r="T841" i="1"/>
  <c r="U335" i="1"/>
  <c r="T335" i="1"/>
  <c r="U138" i="1"/>
  <c r="T138" i="1"/>
  <c r="U137" i="1"/>
  <c r="T137" i="1"/>
  <c r="U12" i="1"/>
  <c r="T12" i="1"/>
  <c r="U278" i="1"/>
  <c r="T278" i="1"/>
  <c r="U340" i="1"/>
  <c r="T340" i="1"/>
  <c r="U230" i="1"/>
  <c r="T230" i="1"/>
  <c r="U334" i="1"/>
  <c r="T334" i="1"/>
  <c r="U281" i="1"/>
  <c r="T281" i="1"/>
  <c r="U380" i="1"/>
  <c r="T380" i="1"/>
  <c r="U254" i="1"/>
  <c r="T254" i="1"/>
  <c r="U60" i="1"/>
  <c r="T60" i="1"/>
  <c r="U207" i="1"/>
  <c r="T207" i="1"/>
  <c r="U360" i="1"/>
  <c r="T360" i="1"/>
  <c r="U387" i="1"/>
  <c r="T387" i="1"/>
  <c r="U195" i="1"/>
  <c r="T195" i="1"/>
  <c r="U322" i="1"/>
  <c r="T322" i="1"/>
  <c r="U371" i="1"/>
  <c r="T371" i="1"/>
  <c r="T76" i="1"/>
  <c r="U76" i="1"/>
  <c r="U177" i="1"/>
  <c r="T177" i="1"/>
  <c r="U316" i="1"/>
  <c r="T316" i="1"/>
  <c r="U265" i="1"/>
  <c r="T265" i="1"/>
  <c r="U263" i="1"/>
  <c r="T263" i="1"/>
  <c r="U374" i="1"/>
  <c r="T374" i="1"/>
  <c r="U305" i="1"/>
  <c r="T305" i="1"/>
  <c r="U246" i="1"/>
  <c r="T246" i="1"/>
  <c r="U161" i="1"/>
  <c r="T161" i="1"/>
  <c r="U48" i="1"/>
  <c r="T48" i="1"/>
  <c r="U329" i="1"/>
  <c r="T329" i="1"/>
  <c r="U261" i="1"/>
  <c r="T261" i="1"/>
  <c r="U201" i="1"/>
  <c r="T201" i="1"/>
  <c r="U148" i="1"/>
  <c r="T148" i="1"/>
  <c r="U77" i="1"/>
  <c r="T77" i="1"/>
  <c r="U211" i="1"/>
  <c r="T211" i="1"/>
  <c r="U152" i="1"/>
  <c r="T152" i="1"/>
  <c r="U102" i="1"/>
  <c r="T102" i="1"/>
  <c r="U364" i="1"/>
  <c r="T364" i="1"/>
  <c r="U296" i="1"/>
  <c r="T296" i="1"/>
  <c r="U235" i="1"/>
  <c r="T235" i="1"/>
  <c r="U175" i="1"/>
  <c r="T175" i="1"/>
  <c r="U115" i="1"/>
  <c r="T115" i="1"/>
  <c r="U42" i="1"/>
  <c r="T42" i="1"/>
  <c r="U358" i="1"/>
  <c r="T358" i="1"/>
  <c r="U282" i="1"/>
  <c r="T282" i="1"/>
  <c r="U227" i="1"/>
  <c r="T227" i="1"/>
  <c r="U157" i="1"/>
  <c r="T157" i="1"/>
  <c r="U65" i="1"/>
  <c r="T65" i="1"/>
  <c r="U344" i="1"/>
  <c r="T344" i="1"/>
  <c r="U275" i="1"/>
  <c r="T275" i="1"/>
  <c r="U203" i="1"/>
  <c r="T203" i="1"/>
  <c r="U145" i="1"/>
  <c r="T145" i="1"/>
  <c r="U63" i="1"/>
  <c r="T63" i="1"/>
  <c r="U197" i="1"/>
  <c r="T197" i="1"/>
  <c r="U132" i="1"/>
  <c r="T132" i="1"/>
  <c r="U62" i="1"/>
  <c r="T62" i="1"/>
  <c r="T20" i="1"/>
  <c r="U20" i="1"/>
  <c r="U78" i="1"/>
  <c r="T78" i="1"/>
  <c r="U23" i="1"/>
  <c r="T23" i="1"/>
  <c r="U64" i="1"/>
  <c r="T64" i="1"/>
  <c r="U69" i="1"/>
  <c r="T69" i="1"/>
  <c r="U492" i="1"/>
  <c r="T492" i="1"/>
  <c r="U484" i="1"/>
  <c r="T484" i="1"/>
  <c r="U583" i="1"/>
  <c r="T583" i="1"/>
  <c r="U715" i="1"/>
  <c r="T715" i="1"/>
  <c r="U714" i="1"/>
  <c r="T714" i="1"/>
  <c r="U668" i="1"/>
  <c r="T668" i="1"/>
  <c r="U691" i="1"/>
  <c r="T691" i="1"/>
  <c r="T529" i="1"/>
  <c r="U529" i="1"/>
  <c r="U720" i="1"/>
  <c r="T720" i="1"/>
  <c r="U498" i="1"/>
  <c r="T498" i="1"/>
  <c r="U669" i="1"/>
  <c r="T669" i="1"/>
  <c r="U497" i="1"/>
  <c r="T497" i="1"/>
  <c r="U649" i="1"/>
  <c r="T649" i="1"/>
  <c r="U598" i="1"/>
  <c r="T598" i="1"/>
  <c r="T545" i="1"/>
  <c r="U545" i="1"/>
  <c r="U483" i="1"/>
  <c r="T483" i="1"/>
  <c r="U694" i="1"/>
  <c r="T694" i="1"/>
  <c r="U629" i="1"/>
  <c r="T629" i="1"/>
  <c r="U549" i="1"/>
  <c r="T549" i="1"/>
  <c r="T437" i="1"/>
  <c r="U437" i="1"/>
  <c r="U689" i="1"/>
  <c r="T689" i="1"/>
  <c r="U623" i="1"/>
  <c r="T623" i="1"/>
  <c r="U559" i="1"/>
  <c r="T559" i="1"/>
  <c r="U503" i="1"/>
  <c r="T503" i="1"/>
  <c r="U391" i="1"/>
  <c r="T391" i="1"/>
  <c r="U702" i="1"/>
  <c r="T702" i="1"/>
  <c r="U638" i="1"/>
  <c r="T638" i="1"/>
  <c r="U585" i="1"/>
  <c r="T585" i="1"/>
  <c r="U537" i="1"/>
  <c r="T537" i="1"/>
  <c r="U465" i="1"/>
  <c r="T465" i="1"/>
  <c r="U688" i="1"/>
  <c r="T688" i="1"/>
  <c r="U622" i="1"/>
  <c r="T622" i="1"/>
  <c r="U531" i="1"/>
  <c r="T531" i="1"/>
  <c r="U417" i="1"/>
  <c r="T417" i="1"/>
  <c r="U637" i="1"/>
  <c r="T637" i="1"/>
  <c r="U594" i="1"/>
  <c r="T594" i="1"/>
  <c r="U552" i="1"/>
  <c r="T552" i="1"/>
  <c r="U507" i="1"/>
  <c r="T507" i="1"/>
  <c r="U444" i="1"/>
  <c r="T444" i="1"/>
  <c r="U458" i="1"/>
  <c r="T458" i="1"/>
  <c r="U394" i="1"/>
  <c r="T394" i="1"/>
  <c r="U409" i="1"/>
  <c r="T409" i="1"/>
  <c r="U499" i="1"/>
  <c r="T499" i="1"/>
  <c r="U414" i="1"/>
  <c r="T414" i="1"/>
  <c r="U434" i="1"/>
  <c r="T434" i="1"/>
  <c r="U392" i="1"/>
  <c r="T392" i="1"/>
  <c r="U737" i="1"/>
  <c r="T737" i="1"/>
  <c r="U734" i="1"/>
  <c r="T734" i="1"/>
  <c r="U749" i="1"/>
  <c r="T749" i="1"/>
  <c r="U768" i="1"/>
  <c r="T768" i="1"/>
  <c r="U829" i="1"/>
  <c r="T829" i="1"/>
  <c r="U764" i="1"/>
  <c r="T764" i="1"/>
  <c r="U773" i="1"/>
  <c r="T773" i="1"/>
  <c r="U917" i="1"/>
  <c r="T917" i="1"/>
  <c r="U848" i="1"/>
  <c r="T848" i="1"/>
  <c r="U780" i="1"/>
  <c r="T780" i="1"/>
  <c r="T916" i="1"/>
  <c r="U916" i="1"/>
  <c r="U862" i="1"/>
  <c r="T862" i="1"/>
  <c r="U799" i="1"/>
  <c r="T799" i="1"/>
  <c r="U923" i="1"/>
  <c r="T923" i="1"/>
  <c r="U853" i="1"/>
  <c r="T853" i="1"/>
  <c r="U792" i="1"/>
  <c r="T792" i="1"/>
  <c r="U929" i="1"/>
  <c r="T929" i="1"/>
  <c r="U873" i="1"/>
  <c r="T873" i="1"/>
  <c r="U811" i="1"/>
  <c r="T811" i="1"/>
  <c r="U913" i="1"/>
  <c r="T913" i="1"/>
  <c r="U844" i="1"/>
  <c r="T844" i="1"/>
  <c r="U920" i="1"/>
  <c r="T920" i="1"/>
  <c r="U858" i="1"/>
  <c r="T858" i="1"/>
  <c r="U789" i="1"/>
  <c r="T789" i="1"/>
  <c r="U940" i="1"/>
  <c r="T940" i="1"/>
  <c r="U870" i="1"/>
  <c r="T870" i="1"/>
  <c r="U808" i="1"/>
  <c r="T808" i="1"/>
  <c r="U912" i="1"/>
  <c r="T912" i="1"/>
  <c r="U843" i="1"/>
  <c r="T843" i="1"/>
  <c r="U782" i="1"/>
  <c r="T782" i="1"/>
  <c r="U933" i="1"/>
  <c r="T933" i="1"/>
  <c r="U864" i="1"/>
  <c r="T864" i="1"/>
  <c r="U795" i="1"/>
  <c r="T795" i="1"/>
  <c r="U906" i="1"/>
  <c r="T906" i="1"/>
  <c r="U836" i="1"/>
  <c r="T836" i="1"/>
  <c r="U919" i="1"/>
  <c r="T919" i="1"/>
  <c r="U857" i="1"/>
  <c r="T857" i="1"/>
  <c r="T788" i="1"/>
  <c r="U788" i="1"/>
  <c r="U153" i="1"/>
  <c r="T153" i="1"/>
  <c r="U130" i="1"/>
  <c r="T130" i="1"/>
  <c r="U298" i="1"/>
  <c r="T298" i="1"/>
  <c r="U238" i="1"/>
  <c r="T238" i="1"/>
  <c r="U253" i="1"/>
  <c r="T253" i="1"/>
  <c r="U228" i="1"/>
  <c r="T228" i="1"/>
  <c r="U53" i="1"/>
  <c r="T53" i="1"/>
  <c r="U139" i="1"/>
  <c r="T139" i="1"/>
  <c r="U125" i="1"/>
  <c r="T125" i="1"/>
  <c r="U535" i="1"/>
  <c r="T535" i="1"/>
  <c r="U561" i="1"/>
  <c r="T561" i="1"/>
  <c r="U709" i="1"/>
  <c r="T709" i="1"/>
  <c r="U660" i="1"/>
  <c r="T660" i="1"/>
  <c r="U539" i="1"/>
  <c r="T539" i="1"/>
  <c r="U476" i="1"/>
  <c r="T476" i="1"/>
  <c r="U422" i="1"/>
  <c r="T422" i="1"/>
  <c r="U618" i="1"/>
  <c r="T618" i="1"/>
  <c r="U580" i="1"/>
  <c r="T580" i="1"/>
  <c r="U500" i="1"/>
  <c r="T500" i="1"/>
  <c r="U752" i="1"/>
  <c r="T752" i="1"/>
  <c r="U741" i="1"/>
  <c r="T741" i="1"/>
  <c r="U771" i="1"/>
  <c r="T771" i="1"/>
  <c r="U910" i="1"/>
  <c r="T910" i="1"/>
  <c r="U846" i="1"/>
  <c r="T846" i="1"/>
  <c r="U866" i="1"/>
  <c r="T866" i="1"/>
  <c r="U837" i="1"/>
  <c r="T837" i="1"/>
  <c r="U255" i="1"/>
  <c r="T255" i="1"/>
  <c r="U212" i="1"/>
  <c r="T212" i="1"/>
  <c r="U10" i="1"/>
  <c r="T10" i="1"/>
  <c r="U190" i="1"/>
  <c r="T190" i="1"/>
  <c r="U200" i="1"/>
  <c r="T200" i="1"/>
  <c r="U283" i="1"/>
  <c r="T283" i="1"/>
  <c r="U18" i="1"/>
  <c r="T18" i="1"/>
  <c r="T140" i="1"/>
  <c r="U140" i="1"/>
  <c r="U256" i="1"/>
  <c r="T256" i="1"/>
  <c r="U61" i="1"/>
  <c r="T61" i="1"/>
  <c r="U105" i="1"/>
  <c r="T105" i="1"/>
  <c r="U726" i="1"/>
  <c r="T726" i="1"/>
  <c r="U455" i="1"/>
  <c r="T455" i="1"/>
  <c r="U604" i="1"/>
  <c r="T604" i="1"/>
  <c r="U719" i="1"/>
  <c r="T719" i="1"/>
  <c r="U427" i="1"/>
  <c r="T427" i="1"/>
  <c r="T582" i="1"/>
  <c r="U582" i="1"/>
  <c r="U613" i="1"/>
  <c r="T613" i="1"/>
  <c r="U608" i="1"/>
  <c r="T608" i="1"/>
  <c r="U684" i="1"/>
  <c r="T684" i="1"/>
  <c r="U521" i="1"/>
  <c r="T521" i="1"/>
  <c r="U520" i="1"/>
  <c r="T520" i="1"/>
  <c r="U584" i="1"/>
  <c r="T584" i="1"/>
  <c r="U428" i="1"/>
  <c r="T428" i="1"/>
  <c r="U506" i="1"/>
  <c r="T506" i="1"/>
  <c r="U733" i="1"/>
  <c r="T733" i="1"/>
  <c r="U903" i="1"/>
  <c r="T903" i="1"/>
  <c r="U847" i="1"/>
  <c r="T847" i="1"/>
  <c r="U908" i="1"/>
  <c r="T908" i="1"/>
  <c r="U860" i="1"/>
  <c r="T860" i="1"/>
  <c r="U831" i="1"/>
  <c r="T831" i="1"/>
  <c r="U347" i="1"/>
  <c r="T347" i="1"/>
  <c r="U355" i="1"/>
  <c r="T355" i="1"/>
  <c r="U213" i="1"/>
  <c r="T213" i="1"/>
  <c r="U237" i="1"/>
  <c r="T237" i="1"/>
  <c r="U188" i="1"/>
  <c r="T188" i="1"/>
  <c r="U277" i="1"/>
  <c r="T277" i="1"/>
  <c r="U216" i="1"/>
  <c r="T216" i="1"/>
  <c r="U158" i="1"/>
  <c r="T158" i="1"/>
  <c r="U332" i="1"/>
  <c r="T332" i="1"/>
  <c r="U264" i="1"/>
  <c r="T264" i="1"/>
  <c r="U210" i="1"/>
  <c r="T210" i="1"/>
  <c r="U133" i="1"/>
  <c r="T133" i="1"/>
  <c r="U30" i="1"/>
  <c r="T30" i="1"/>
  <c r="U382" i="1"/>
  <c r="T382" i="1"/>
  <c r="U313" i="1"/>
  <c r="T313" i="1"/>
  <c r="U248" i="1"/>
  <c r="T248" i="1"/>
  <c r="U186" i="1"/>
  <c r="T186" i="1"/>
  <c r="U114" i="1"/>
  <c r="T114" i="1"/>
  <c r="U14" i="1"/>
  <c r="T14" i="1"/>
  <c r="U232" i="1"/>
  <c r="T232" i="1"/>
  <c r="U173" i="1"/>
  <c r="T173" i="1"/>
  <c r="U112" i="1"/>
  <c r="T112" i="1"/>
  <c r="U55" i="1"/>
  <c r="T55" i="1"/>
  <c r="U118" i="1"/>
  <c r="T118" i="1"/>
  <c r="U49" i="1"/>
  <c r="T49" i="1"/>
  <c r="U100" i="1"/>
  <c r="T100" i="1"/>
  <c r="U40" i="1"/>
  <c r="T40" i="1"/>
  <c r="U45" i="1"/>
  <c r="T45" i="1"/>
  <c r="U658" i="1"/>
  <c r="T658" i="1"/>
  <c r="U701" i="1"/>
  <c r="T701" i="1"/>
  <c r="U625" i="1"/>
  <c r="T625" i="1"/>
  <c r="U540" i="1"/>
  <c r="T540" i="1"/>
  <c r="U664" i="1"/>
  <c r="T664" i="1"/>
  <c r="U663" i="1"/>
  <c r="T663" i="1"/>
  <c r="U699" i="1"/>
  <c r="T699" i="1"/>
  <c r="U610" i="1"/>
  <c r="T610" i="1"/>
  <c r="T630" i="1"/>
  <c r="U630" i="1"/>
  <c r="U577" i="1"/>
  <c r="T577" i="1"/>
  <c r="U528" i="1"/>
  <c r="T528" i="1"/>
  <c r="U461" i="1"/>
  <c r="T461" i="1"/>
  <c r="U671" i="1"/>
  <c r="T671" i="1"/>
  <c r="U597" i="1"/>
  <c r="T597" i="1"/>
  <c r="U511" i="1"/>
  <c r="T511" i="1"/>
  <c r="U666" i="1"/>
  <c r="T666" i="1"/>
  <c r="U602" i="1"/>
  <c r="T602" i="1"/>
  <c r="U538" i="1"/>
  <c r="T538" i="1"/>
  <c r="U466" i="1"/>
  <c r="T466" i="1"/>
  <c r="U679" i="1"/>
  <c r="T679" i="1"/>
  <c r="U617" i="1"/>
  <c r="T617" i="1"/>
  <c r="U569" i="1"/>
  <c r="T569" i="1"/>
  <c r="U515" i="1"/>
  <c r="T515" i="1"/>
  <c r="U405" i="1"/>
  <c r="T405" i="1"/>
  <c r="U727" i="1"/>
  <c r="T727" i="1"/>
  <c r="U665" i="1"/>
  <c r="T665" i="1"/>
  <c r="U590" i="1"/>
  <c r="T590" i="1"/>
  <c r="U508" i="1"/>
  <c r="T508" i="1"/>
  <c r="U621" i="1"/>
  <c r="T621" i="1"/>
  <c r="U579" i="1"/>
  <c r="T579" i="1"/>
  <c r="U536" i="1"/>
  <c r="T536" i="1"/>
  <c r="U479" i="1"/>
  <c r="T479" i="1"/>
  <c r="U418" i="1"/>
  <c r="T418" i="1"/>
  <c r="U495" i="1"/>
  <c r="T495" i="1"/>
  <c r="U431" i="1"/>
  <c r="T431" i="1"/>
  <c r="T441" i="1"/>
  <c r="U441" i="1"/>
  <c r="U388" i="1"/>
  <c r="T388" i="1"/>
  <c r="U467" i="1"/>
  <c r="T467" i="1"/>
  <c r="U419" i="1"/>
  <c r="T419" i="1"/>
  <c r="U736" i="1"/>
  <c r="T736" i="1"/>
  <c r="U740" i="1"/>
  <c r="T740" i="1"/>
  <c r="U765" i="1"/>
  <c r="T765" i="1"/>
  <c r="U757" i="1"/>
  <c r="T757" i="1"/>
  <c r="U781" i="1"/>
  <c r="T781" i="1"/>
  <c r="U762" i="1"/>
  <c r="T762" i="1"/>
  <c r="U896" i="1"/>
  <c r="T896" i="1"/>
  <c r="U828" i="1"/>
  <c r="T828" i="1"/>
  <c r="U895" i="1"/>
  <c r="T895" i="1"/>
  <c r="U840" i="1"/>
  <c r="T840" i="1"/>
  <c r="U779" i="1"/>
  <c r="T779" i="1"/>
  <c r="U901" i="1"/>
  <c r="T901" i="1"/>
  <c r="U833" i="1"/>
  <c r="T833" i="1"/>
  <c r="U907" i="1"/>
  <c r="T907" i="1"/>
  <c r="U852" i="1"/>
  <c r="T852" i="1"/>
  <c r="U791" i="1"/>
  <c r="T791" i="1"/>
  <c r="U950" i="1"/>
  <c r="T950" i="1"/>
  <c r="U886" i="1"/>
  <c r="T886" i="1"/>
  <c r="U818" i="1"/>
  <c r="T818" i="1"/>
  <c r="U898" i="1"/>
  <c r="T898" i="1"/>
  <c r="U824" i="1"/>
  <c r="T824" i="1"/>
  <c r="U911" i="1"/>
  <c r="T911" i="1"/>
  <c r="U850" i="1"/>
  <c r="T850" i="1"/>
  <c r="U384" i="1"/>
  <c r="T384" i="1"/>
  <c r="U244" i="1"/>
  <c r="T244" i="1"/>
  <c r="U169" i="1"/>
  <c r="T169" i="1"/>
  <c r="U220" i="1"/>
  <c r="T220" i="1"/>
  <c r="U198" i="1"/>
  <c r="T198" i="1"/>
  <c r="U185" i="1"/>
  <c r="T185" i="1"/>
  <c r="U645" i="1"/>
  <c r="T645" i="1"/>
  <c r="U470" i="1"/>
  <c r="T470" i="1"/>
  <c r="U488" i="1"/>
  <c r="T488" i="1"/>
  <c r="U459" i="1"/>
  <c r="T459" i="1"/>
  <c r="U526" i="1"/>
  <c r="T526" i="1"/>
  <c r="U589" i="1"/>
  <c r="T589" i="1"/>
  <c r="U439" i="1"/>
  <c r="T439" i="1"/>
  <c r="U494" i="1"/>
  <c r="T494" i="1"/>
  <c r="U429" i="1"/>
  <c r="T429" i="1"/>
  <c r="U854" i="1"/>
  <c r="T854" i="1"/>
  <c r="U915" i="1"/>
  <c r="T915" i="1"/>
  <c r="U803" i="1"/>
  <c r="T803" i="1"/>
  <c r="U899" i="1"/>
  <c r="T899" i="1"/>
  <c r="U365" i="1"/>
  <c r="T365" i="1"/>
  <c r="U224" i="1"/>
  <c r="T224" i="1"/>
  <c r="U245" i="1"/>
  <c r="T245" i="1"/>
  <c r="U142" i="1"/>
  <c r="T142" i="1"/>
  <c r="U164" i="1"/>
  <c r="T164" i="1"/>
  <c r="U270" i="1"/>
  <c r="T270" i="1"/>
  <c r="U326" i="1"/>
  <c r="T326" i="1"/>
  <c r="U51" i="1"/>
  <c r="T51" i="1"/>
  <c r="U705" i="1"/>
  <c r="T705" i="1"/>
  <c r="U673" i="1"/>
  <c r="T673" i="1"/>
  <c r="U635" i="1"/>
  <c r="T635" i="1"/>
  <c r="U469" i="1"/>
  <c r="T469" i="1"/>
  <c r="U676" i="1"/>
  <c r="T676" i="1"/>
  <c r="U395" i="1"/>
  <c r="T395" i="1"/>
  <c r="U675" i="1"/>
  <c r="T675" i="1"/>
  <c r="U482" i="1"/>
  <c r="T482" i="1"/>
  <c r="U628" i="1"/>
  <c r="T628" i="1"/>
  <c r="U432" i="1"/>
  <c r="T432" i="1"/>
  <c r="U674" i="1"/>
  <c r="T674" i="1"/>
  <c r="U389" i="1"/>
  <c r="T389" i="1"/>
  <c r="U626" i="1"/>
  <c r="T626" i="1"/>
  <c r="U393" i="1"/>
  <c r="T393" i="1"/>
  <c r="U478" i="1"/>
  <c r="T478" i="1"/>
  <c r="U424" i="1"/>
  <c r="T424" i="1"/>
  <c r="U744" i="1"/>
  <c r="T744" i="1"/>
  <c r="U760" i="1"/>
  <c r="T760" i="1"/>
  <c r="U883" i="1"/>
  <c r="T883" i="1"/>
  <c r="U834" i="1"/>
  <c r="T834" i="1"/>
  <c r="U902" i="1"/>
  <c r="T902" i="1"/>
  <c r="U778" i="1"/>
  <c r="T778" i="1"/>
  <c r="U914" i="1"/>
  <c r="T914" i="1"/>
  <c r="U893" i="1"/>
  <c r="T893" i="1"/>
  <c r="U103" i="1"/>
  <c r="T103" i="1"/>
  <c r="U321" i="1"/>
  <c r="T321" i="1"/>
  <c r="U247" i="1"/>
  <c r="T247" i="1"/>
  <c r="U110" i="1"/>
  <c r="T110" i="1"/>
  <c r="U131" i="1"/>
  <c r="T131" i="1"/>
  <c r="U367" i="1"/>
  <c r="T367" i="1"/>
  <c r="U183" i="1"/>
  <c r="T183" i="1"/>
  <c r="U136" i="1"/>
  <c r="T136" i="1"/>
  <c r="U92" i="1"/>
  <c r="T92" i="1"/>
  <c r="U8" i="1"/>
  <c r="T8" i="1"/>
  <c r="U310" i="1"/>
  <c r="T310" i="1"/>
  <c r="U385" i="1"/>
  <c r="T385" i="1"/>
  <c r="U304" i="1"/>
  <c r="T304" i="1"/>
  <c r="U330" i="1"/>
  <c r="T330" i="1"/>
  <c r="U35" i="1"/>
  <c r="T35" i="1"/>
  <c r="U280" i="1"/>
  <c r="T280" i="1"/>
  <c r="U202" i="1"/>
  <c r="T202" i="1"/>
  <c r="U292" i="1"/>
  <c r="T292" i="1"/>
  <c r="U178" i="1"/>
  <c r="T178" i="1"/>
  <c r="U128" i="1"/>
  <c r="T128" i="1"/>
  <c r="U333" i="1"/>
  <c r="T333" i="1"/>
  <c r="U204" i="1"/>
  <c r="T204" i="1"/>
  <c r="U83" i="1"/>
  <c r="T83" i="1"/>
  <c r="U257" i="1"/>
  <c r="T257" i="1"/>
  <c r="U369" i="1"/>
  <c r="T369" i="1"/>
  <c r="U240" i="1"/>
  <c r="T240" i="1"/>
  <c r="U99" i="1"/>
  <c r="T99" i="1"/>
  <c r="U225" i="1"/>
  <c r="T225" i="1"/>
  <c r="U106" i="1"/>
  <c r="T106" i="1"/>
  <c r="U113" i="1"/>
  <c r="T113" i="1"/>
  <c r="U43" i="1"/>
  <c r="T43" i="1"/>
  <c r="U28" i="1"/>
  <c r="T28" i="1"/>
  <c r="U556" i="1"/>
  <c r="T556" i="1"/>
  <c r="U725" i="1"/>
  <c r="T725" i="1"/>
  <c r="U654" i="1"/>
  <c r="T654" i="1"/>
  <c r="U588" i="1"/>
  <c r="T588" i="1"/>
  <c r="U624" i="1"/>
  <c r="T624" i="1"/>
  <c r="U517" i="1"/>
  <c r="T517" i="1"/>
  <c r="U587" i="1"/>
  <c r="T587" i="1"/>
  <c r="U723" i="1"/>
  <c r="T723" i="1"/>
  <c r="U591" i="1"/>
  <c r="T591" i="1"/>
  <c r="U670" i="1"/>
  <c r="T670" i="1"/>
  <c r="U564" i="1"/>
  <c r="T564" i="1"/>
  <c r="U390" i="1"/>
  <c r="T390" i="1"/>
  <c r="U722" i="1"/>
  <c r="T722" i="1"/>
  <c r="U574" i="1"/>
  <c r="T574" i="1"/>
  <c r="U573" i="1"/>
  <c r="T573" i="1"/>
  <c r="U464" i="1"/>
  <c r="T464" i="1"/>
  <c r="U412" i="1"/>
  <c r="T412" i="1"/>
  <c r="T490" i="1"/>
  <c r="U490" i="1"/>
  <c r="U426" i="1"/>
  <c r="T426" i="1"/>
  <c r="U436" i="1"/>
  <c r="T436" i="1"/>
  <c r="U462" i="1"/>
  <c r="T462" i="1"/>
  <c r="U413" i="1"/>
  <c r="T413" i="1"/>
  <c r="U751" i="1"/>
  <c r="T751" i="1"/>
  <c r="U732" i="1"/>
  <c r="T732" i="1"/>
  <c r="U747" i="1"/>
  <c r="T747" i="1"/>
  <c r="U776" i="1"/>
  <c r="T776" i="1"/>
  <c r="U763" i="1"/>
  <c r="T763" i="1"/>
  <c r="U932" i="1"/>
  <c r="T932" i="1"/>
  <c r="U774" i="1"/>
  <c r="T774" i="1"/>
  <c r="U890" i="1"/>
  <c r="T890" i="1"/>
  <c r="U821" i="1"/>
  <c r="T821" i="1"/>
  <c r="U945" i="1"/>
  <c r="T945" i="1"/>
  <c r="U889" i="1"/>
  <c r="T889" i="1"/>
  <c r="U827" i="1"/>
  <c r="T827" i="1"/>
  <c r="U888" i="1"/>
  <c r="T888" i="1"/>
  <c r="U826" i="1"/>
  <c r="T826" i="1"/>
  <c r="U900" i="1"/>
  <c r="T900" i="1"/>
  <c r="U845" i="1"/>
  <c r="T845" i="1"/>
  <c r="U784" i="1"/>
  <c r="T784" i="1"/>
  <c r="U942" i="1"/>
  <c r="T942" i="1"/>
  <c r="U879" i="1"/>
  <c r="T879" i="1"/>
  <c r="U810" i="1"/>
  <c r="T810" i="1"/>
  <c r="U949" i="1"/>
  <c r="T949" i="1"/>
  <c r="U892" i="1"/>
  <c r="T892" i="1"/>
  <c r="U817" i="1"/>
  <c r="T817" i="1"/>
  <c r="U905" i="1"/>
  <c r="T905" i="1"/>
  <c r="U835" i="1"/>
  <c r="T835" i="1"/>
  <c r="U95" i="1"/>
  <c r="T95" i="1"/>
  <c r="U379" i="1"/>
  <c r="T379" i="1"/>
  <c r="U323" i="1"/>
  <c r="T323" i="1"/>
  <c r="U205" i="1"/>
  <c r="T205" i="1"/>
  <c r="U359" i="1"/>
  <c r="T359" i="1"/>
  <c r="U15" i="1"/>
  <c r="T15" i="1"/>
  <c r="U135" i="1"/>
  <c r="T135" i="1"/>
  <c r="U692" i="1"/>
  <c r="T692" i="1"/>
  <c r="U477" i="1"/>
  <c r="T477" i="1"/>
  <c r="U640" i="1"/>
  <c r="T640" i="1"/>
  <c r="U685" i="1"/>
  <c r="T685" i="1"/>
  <c r="U680" i="1"/>
  <c r="T680" i="1"/>
  <c r="U693" i="1"/>
  <c r="T693" i="1"/>
  <c r="U683" i="1"/>
  <c r="T683" i="1"/>
  <c r="U404" i="1"/>
  <c r="T404" i="1"/>
  <c r="U769" i="1"/>
  <c r="T769" i="1"/>
  <c r="U909" i="1"/>
  <c r="T909" i="1"/>
  <c r="U284" i="1"/>
  <c r="T284" i="1"/>
  <c r="U206" i="1"/>
  <c r="T206" i="1"/>
  <c r="U317" i="1"/>
  <c r="T317" i="1"/>
  <c r="U352" i="1"/>
  <c r="T352" i="1"/>
  <c r="U41" i="1"/>
  <c r="T41" i="1"/>
  <c r="U192" i="1"/>
  <c r="T192" i="1"/>
  <c r="U119" i="1"/>
  <c r="T119" i="1"/>
  <c r="U667" i="1"/>
  <c r="T667" i="1"/>
  <c r="U700" i="1"/>
  <c r="T700" i="1"/>
  <c r="U631" i="1"/>
  <c r="T631" i="1"/>
  <c r="U534" i="1"/>
  <c r="T534" i="1"/>
  <c r="U523" i="1"/>
  <c r="T523" i="1"/>
  <c r="U544" i="1"/>
  <c r="T544" i="1"/>
  <c r="U575" i="1"/>
  <c r="T575" i="1"/>
  <c r="U595" i="1"/>
  <c r="T595" i="1"/>
  <c r="U541" i="1"/>
  <c r="T541" i="1"/>
  <c r="U486" i="1"/>
  <c r="T486" i="1"/>
  <c r="U442" i="1"/>
  <c r="T442" i="1"/>
  <c r="U447" i="1"/>
  <c r="T447" i="1"/>
  <c r="U398" i="1"/>
  <c r="T398" i="1"/>
  <c r="U738" i="1"/>
  <c r="T738" i="1"/>
  <c r="U748" i="1"/>
  <c r="T748" i="1"/>
  <c r="U759" i="1"/>
  <c r="T759" i="1"/>
  <c r="U772" i="1"/>
  <c r="T772" i="1"/>
  <c r="U786" i="1"/>
  <c r="T786" i="1"/>
  <c r="U839" i="1"/>
  <c r="T839" i="1"/>
  <c r="U798" i="1"/>
  <c r="T798" i="1"/>
  <c r="U325" i="1"/>
  <c r="T325" i="1"/>
  <c r="U236" i="1"/>
  <c r="T236" i="1"/>
  <c r="U319" i="1"/>
  <c r="T319" i="1"/>
  <c r="U165" i="1"/>
  <c r="T165" i="1"/>
  <c r="U287" i="1"/>
  <c r="T287" i="1"/>
  <c r="U311" i="1"/>
  <c r="T311" i="1"/>
  <c r="U124" i="1"/>
  <c r="T124" i="1"/>
  <c r="T44" i="1"/>
  <c r="U44" i="1"/>
  <c r="U339" i="1"/>
  <c r="T339" i="1"/>
  <c r="U309" i="1"/>
  <c r="T309" i="1"/>
  <c r="U189" i="1"/>
  <c r="T189" i="1"/>
  <c r="U303" i="1"/>
  <c r="T303" i="1"/>
  <c r="U217" i="1"/>
  <c r="T217" i="1"/>
  <c r="U378" i="1"/>
  <c r="T378" i="1"/>
  <c r="U349" i="1"/>
  <c r="T349" i="1"/>
  <c r="U97" i="1"/>
  <c r="T97" i="1"/>
  <c r="U354" i="1"/>
  <c r="T354" i="1"/>
  <c r="U231" i="1"/>
  <c r="T231" i="1"/>
  <c r="U117" i="1"/>
  <c r="T117" i="1"/>
  <c r="U182" i="1"/>
  <c r="T182" i="1"/>
  <c r="U33" i="1"/>
  <c r="T33" i="1"/>
  <c r="U271" i="1"/>
  <c r="T271" i="1"/>
  <c r="U151" i="1"/>
  <c r="T151" i="1"/>
  <c r="U327" i="1"/>
  <c r="T327" i="1"/>
  <c r="U193" i="1"/>
  <c r="T193" i="1"/>
  <c r="U127" i="1"/>
  <c r="T127" i="1"/>
  <c r="U306" i="1"/>
  <c r="T306" i="1"/>
  <c r="U174" i="1"/>
  <c r="T174" i="1"/>
  <c r="U167" i="1"/>
  <c r="T167" i="1"/>
  <c r="U50" i="1"/>
  <c r="T50" i="1"/>
  <c r="U93" i="1"/>
  <c r="T93" i="1"/>
  <c r="U39" i="1"/>
  <c r="T39" i="1"/>
  <c r="U599" i="1"/>
  <c r="T599" i="1"/>
  <c r="U578" i="1"/>
  <c r="T578" i="1"/>
  <c r="T518" i="1"/>
  <c r="U518" i="1"/>
  <c r="U636" i="1"/>
  <c r="T636" i="1"/>
  <c r="U690" i="1"/>
  <c r="T690" i="1"/>
  <c r="U571" i="1"/>
  <c r="T571" i="1"/>
  <c r="U453" i="1"/>
  <c r="T453" i="1"/>
  <c r="U724" i="1"/>
  <c r="T724" i="1"/>
  <c r="U662" i="1"/>
  <c r="T662" i="1"/>
  <c r="U496" i="1"/>
  <c r="T496" i="1"/>
  <c r="U657" i="1"/>
  <c r="T657" i="1"/>
  <c r="U527" i="1"/>
  <c r="T527" i="1"/>
  <c r="U449" i="1"/>
  <c r="T449" i="1"/>
  <c r="U612" i="1"/>
  <c r="T612" i="1"/>
  <c r="U502" i="1"/>
  <c r="T502" i="1"/>
  <c r="U656" i="1"/>
  <c r="T656" i="1"/>
  <c r="U501" i="1"/>
  <c r="T501" i="1"/>
  <c r="U616" i="1"/>
  <c r="T616" i="1"/>
  <c r="U530" i="1"/>
  <c r="T530" i="1"/>
  <c r="U381" i="1"/>
  <c r="T381" i="1"/>
  <c r="U294" i="1"/>
  <c r="T294" i="1"/>
  <c r="U291" i="1"/>
  <c r="T291" i="1"/>
  <c r="U372" i="1"/>
  <c r="T372" i="1"/>
  <c r="U85" i="1"/>
  <c r="T85" i="1"/>
  <c r="U272" i="1"/>
  <c r="T272" i="1"/>
  <c r="U285" i="1"/>
  <c r="T285" i="1"/>
  <c r="U366" i="1"/>
  <c r="T366" i="1"/>
  <c r="U171" i="1"/>
  <c r="T171" i="1"/>
  <c r="U315" i="1"/>
  <c r="T315" i="1"/>
  <c r="U346" i="1"/>
  <c r="T346" i="1"/>
  <c r="U343" i="1"/>
  <c r="T343" i="1"/>
  <c r="U267" i="1"/>
  <c r="T267" i="1"/>
  <c r="U191" i="1"/>
  <c r="T191" i="1"/>
  <c r="U88" i="1"/>
  <c r="T88" i="1"/>
  <c r="U348" i="1"/>
  <c r="T348" i="1"/>
  <c r="U286" i="1"/>
  <c r="T286" i="1"/>
  <c r="U223" i="1"/>
  <c r="T223" i="1"/>
  <c r="U166" i="1"/>
  <c r="T166" i="1"/>
  <c r="U111" i="1"/>
  <c r="T111" i="1"/>
  <c r="U176" i="1"/>
  <c r="T176" i="1"/>
  <c r="U122" i="1"/>
  <c r="T122" i="1"/>
  <c r="U19" i="1"/>
  <c r="T19" i="1"/>
  <c r="U314" i="1"/>
  <c r="T314" i="1"/>
  <c r="U258" i="1"/>
  <c r="T258" i="1"/>
  <c r="U199" i="1"/>
  <c r="T199" i="1"/>
  <c r="U141" i="1"/>
  <c r="T141" i="1"/>
  <c r="U74" i="1"/>
  <c r="T74" i="1"/>
  <c r="U383" i="1"/>
  <c r="T383" i="1"/>
  <c r="U320" i="1"/>
  <c r="T320" i="1"/>
  <c r="U249" i="1"/>
  <c r="T249" i="1"/>
  <c r="U187" i="1"/>
  <c r="T187" i="1"/>
  <c r="U120" i="1"/>
  <c r="T120" i="1"/>
  <c r="U362" i="1"/>
  <c r="T362" i="1"/>
  <c r="U300" i="1"/>
  <c r="T300" i="1"/>
  <c r="U233" i="1"/>
  <c r="T233" i="1"/>
  <c r="U168" i="1"/>
  <c r="T168" i="1"/>
  <c r="U91" i="1"/>
  <c r="T91" i="1"/>
  <c r="U219" i="1"/>
  <c r="T219" i="1"/>
  <c r="U162" i="1"/>
  <c r="T162" i="1"/>
  <c r="U98" i="1"/>
  <c r="T98" i="1"/>
  <c r="U38" i="1"/>
  <c r="T38" i="1"/>
  <c r="U96" i="1"/>
  <c r="T96" i="1"/>
  <c r="U37" i="1"/>
  <c r="T37" i="1"/>
  <c r="U81" i="1"/>
  <c r="T81" i="1"/>
  <c r="U22" i="1"/>
  <c r="T22" i="1"/>
  <c r="U34" i="1"/>
  <c r="T34" i="1"/>
  <c r="U485" i="1"/>
  <c r="T485" i="1"/>
  <c r="U721" i="1"/>
  <c r="T721" i="1"/>
  <c r="U513" i="1"/>
  <c r="T513" i="1"/>
  <c r="U695" i="1"/>
  <c r="T695" i="1"/>
  <c r="U411" i="1"/>
  <c r="T411" i="1"/>
  <c r="U615" i="1"/>
  <c r="T615" i="1"/>
  <c r="U572" i="1"/>
  <c r="T572" i="1"/>
  <c r="U681" i="1"/>
  <c r="T681" i="1"/>
  <c r="U716" i="1"/>
  <c r="T716" i="1"/>
  <c r="U567" i="1"/>
  <c r="T567" i="1"/>
  <c r="U614" i="1"/>
  <c r="T614" i="1"/>
  <c r="T566" i="1"/>
  <c r="U566" i="1"/>
  <c r="U512" i="1"/>
  <c r="T512" i="1"/>
  <c r="U438" i="1"/>
  <c r="T438" i="1"/>
  <c r="U713" i="1"/>
  <c r="T713" i="1"/>
  <c r="U653" i="1"/>
  <c r="T653" i="1"/>
  <c r="U581" i="1"/>
  <c r="T581" i="1"/>
  <c r="U489" i="1"/>
  <c r="T489" i="1"/>
  <c r="U718" i="1"/>
  <c r="T718" i="1"/>
  <c r="U648" i="1"/>
  <c r="T648" i="1"/>
  <c r="U586" i="1"/>
  <c r="T586" i="1"/>
  <c r="U522" i="1"/>
  <c r="T522" i="1"/>
  <c r="U433" i="1"/>
  <c r="T433" i="1"/>
  <c r="U728" i="1"/>
  <c r="T728" i="1"/>
  <c r="U661" i="1"/>
  <c r="T661" i="1"/>
  <c r="U607" i="1"/>
  <c r="T607" i="1"/>
  <c r="U553" i="1"/>
  <c r="T553" i="1"/>
  <c r="U487" i="1"/>
  <c r="T487" i="1"/>
  <c r="U711" i="1"/>
  <c r="T711" i="1"/>
  <c r="U651" i="1"/>
  <c r="T651" i="1"/>
  <c r="U563" i="1"/>
  <c r="T563" i="1"/>
  <c r="U493" i="1"/>
  <c r="T493" i="1"/>
  <c r="U611" i="1"/>
  <c r="T611" i="1"/>
  <c r="U568" i="1"/>
  <c r="T568" i="1"/>
  <c r="U525" i="1"/>
  <c r="T525" i="1"/>
  <c r="U456" i="1"/>
  <c r="T456" i="1"/>
  <c r="U407" i="1"/>
  <c r="T407" i="1"/>
  <c r="U480" i="1"/>
  <c r="T480" i="1"/>
  <c r="U416" i="1"/>
  <c r="T416" i="1"/>
  <c r="T425" i="1"/>
  <c r="U425" i="1"/>
  <c r="U446" i="1"/>
  <c r="T446" i="1"/>
  <c r="U451" i="1"/>
  <c r="T451" i="1"/>
  <c r="U408" i="1"/>
  <c r="T408" i="1"/>
  <c r="U746" i="1"/>
  <c r="T746" i="1"/>
  <c r="U743" i="1"/>
  <c r="T743" i="1"/>
  <c r="U739" i="1"/>
  <c r="T739" i="1"/>
  <c r="U775" i="1"/>
  <c r="T775" i="1"/>
  <c r="U767" i="1"/>
  <c r="T767" i="1"/>
  <c r="U947" i="1"/>
  <c r="T947" i="1"/>
  <c r="U939" i="1"/>
  <c r="T939" i="1"/>
  <c r="U755" i="1"/>
  <c r="T755" i="1"/>
  <c r="U877" i="1"/>
  <c r="T877" i="1"/>
  <c r="U926" i="1"/>
  <c r="T926" i="1"/>
  <c r="T918" i="1"/>
  <c r="U918" i="1"/>
  <c r="U856" i="1"/>
  <c r="T856" i="1"/>
  <c r="U904" i="1"/>
  <c r="T904" i="1"/>
  <c r="U766" i="1"/>
  <c r="T766" i="1"/>
  <c r="U897" i="1"/>
  <c r="T897" i="1"/>
  <c r="U946" i="1"/>
  <c r="T946" i="1"/>
  <c r="U876" i="1"/>
  <c r="T876" i="1"/>
  <c r="U814" i="1"/>
  <c r="T814" i="1"/>
  <c r="U938" i="1"/>
  <c r="T938" i="1"/>
  <c r="U882" i="1"/>
  <c r="T882" i="1"/>
  <c r="U820" i="1"/>
  <c r="T820" i="1"/>
  <c r="U881" i="1"/>
  <c r="T881" i="1"/>
  <c r="U819" i="1"/>
  <c r="T819" i="1"/>
  <c r="U894" i="1"/>
  <c r="T894" i="1"/>
  <c r="U838" i="1"/>
  <c r="T838" i="1"/>
  <c r="U777" i="1"/>
  <c r="T777" i="1"/>
  <c r="U935" i="1"/>
  <c r="T935" i="1"/>
  <c r="U872" i="1"/>
  <c r="T872" i="1"/>
  <c r="U797" i="1"/>
  <c r="T797" i="1"/>
  <c r="U941" i="1"/>
  <c r="T941" i="1"/>
  <c r="U885" i="1"/>
  <c r="T885" i="1"/>
  <c r="U809" i="1"/>
  <c r="T809" i="1"/>
  <c r="U891" i="1"/>
  <c r="T891" i="1"/>
  <c r="U830" i="1"/>
  <c r="T830" i="1"/>
  <c r="U353" i="1"/>
  <c r="T353" i="1"/>
  <c r="U243" i="1"/>
  <c r="T243" i="1"/>
  <c r="U155" i="1"/>
  <c r="T155" i="1"/>
  <c r="U196" i="1"/>
  <c r="T196" i="1"/>
  <c r="U147" i="1"/>
  <c r="T147" i="1"/>
  <c r="U289" i="1"/>
  <c r="T289" i="1"/>
  <c r="U345" i="1"/>
  <c r="T345" i="1"/>
  <c r="U57" i="1"/>
  <c r="T57" i="1"/>
  <c r="U533" i="1"/>
  <c r="T533" i="1"/>
  <c r="U554" i="1"/>
  <c r="T554" i="1"/>
  <c r="U633" i="1"/>
  <c r="T633" i="1"/>
  <c r="U401" i="1"/>
  <c r="T401" i="1"/>
  <c r="U547" i="1"/>
  <c r="T547" i="1"/>
  <c r="U448" i="1"/>
  <c r="T448" i="1"/>
  <c r="U452" i="1"/>
  <c r="T452" i="1"/>
  <c r="U793" i="1"/>
  <c r="T793" i="1"/>
  <c r="U922" i="1"/>
  <c r="T922" i="1"/>
  <c r="U341" i="1"/>
  <c r="T341" i="1"/>
  <c r="U68" i="1"/>
  <c r="T68" i="1"/>
  <c r="U293" i="1"/>
  <c r="T293" i="1"/>
  <c r="T373" i="1"/>
  <c r="U373" i="1"/>
  <c r="U101" i="1"/>
  <c r="T101" i="1"/>
  <c r="U215" i="1"/>
  <c r="T215" i="1"/>
  <c r="U126" i="1"/>
  <c r="T126" i="1"/>
  <c r="U179" i="1"/>
  <c r="T179" i="1"/>
  <c r="U46" i="1"/>
  <c r="T46" i="1"/>
  <c r="U260" i="1"/>
  <c r="T260" i="1"/>
  <c r="U274" i="1"/>
  <c r="T274" i="1"/>
  <c r="U356" i="1"/>
  <c r="T356" i="1"/>
  <c r="U252" i="1"/>
  <c r="T252" i="1"/>
  <c r="T268" i="1"/>
  <c r="U268" i="1"/>
  <c r="U350" i="1"/>
  <c r="T350" i="1"/>
  <c r="U123" i="1"/>
  <c r="T123" i="1"/>
  <c r="U297" i="1"/>
  <c r="T297" i="1"/>
  <c r="U312" i="1"/>
  <c r="T312" i="1"/>
  <c r="U386" i="1"/>
  <c r="T386" i="1"/>
  <c r="U324" i="1"/>
  <c r="T324" i="1"/>
  <c r="U262" i="1"/>
  <c r="T262" i="1"/>
  <c r="U184" i="1"/>
  <c r="T184" i="1"/>
  <c r="U79" i="1"/>
  <c r="T79" i="1"/>
  <c r="U342" i="1"/>
  <c r="T342" i="1"/>
  <c r="U273" i="1"/>
  <c r="T273" i="1"/>
  <c r="U218" i="1"/>
  <c r="T218" i="1"/>
  <c r="U160" i="1"/>
  <c r="T160" i="1"/>
  <c r="U104" i="1"/>
  <c r="T104" i="1"/>
  <c r="U229" i="1"/>
  <c r="T229" i="1"/>
  <c r="U170" i="1"/>
  <c r="T170" i="1"/>
  <c r="T116" i="1"/>
  <c r="U116" i="1"/>
  <c r="T377" i="1"/>
  <c r="U377" i="1"/>
  <c r="U308" i="1"/>
  <c r="T308" i="1"/>
  <c r="U250" i="1"/>
  <c r="T250" i="1"/>
  <c r="U194" i="1"/>
  <c r="T194" i="1"/>
  <c r="U134" i="1"/>
  <c r="T134" i="1"/>
  <c r="U66" i="1"/>
  <c r="T66" i="1"/>
  <c r="U376" i="1"/>
  <c r="T376" i="1"/>
  <c r="U307" i="1"/>
  <c r="T307" i="1"/>
  <c r="U241" i="1"/>
  <c r="T241" i="1"/>
  <c r="U180" i="1"/>
  <c r="T180" i="1"/>
  <c r="U107" i="1"/>
  <c r="T107" i="1"/>
  <c r="U357" i="1"/>
  <c r="T357" i="1"/>
  <c r="U295" i="1"/>
  <c r="T295" i="1"/>
  <c r="U226" i="1"/>
  <c r="T226" i="1"/>
  <c r="U156" i="1"/>
  <c r="T156" i="1"/>
  <c r="U82" i="1"/>
  <c r="T82" i="1"/>
  <c r="U214" i="1"/>
  <c r="T214" i="1"/>
  <c r="U149" i="1"/>
  <c r="T149" i="1"/>
  <c r="U89" i="1"/>
  <c r="T89" i="1"/>
  <c r="U32" i="1"/>
  <c r="T32" i="1"/>
  <c r="U90" i="1"/>
  <c r="T90" i="1"/>
  <c r="U25" i="1"/>
  <c r="T25" i="1"/>
  <c r="U75" i="1"/>
  <c r="T75" i="1"/>
  <c r="U17" i="1"/>
  <c r="T17" i="1"/>
  <c r="U86" i="1"/>
  <c r="T86" i="1"/>
  <c r="U21" i="1"/>
  <c r="T21" i="1"/>
  <c r="U659" i="1"/>
  <c r="T659" i="1"/>
  <c r="U696" i="1"/>
  <c r="T696" i="1"/>
  <c r="T454" i="1"/>
  <c r="U454" i="1"/>
  <c r="U686" i="1"/>
  <c r="T686" i="1"/>
  <c r="T593" i="1"/>
  <c r="U593" i="1"/>
  <c r="U505" i="1"/>
  <c r="T505" i="1"/>
  <c r="U672" i="1"/>
  <c r="T672" i="1"/>
  <c r="U687" i="1"/>
  <c r="T687" i="1"/>
  <c r="U546" i="1"/>
  <c r="T546" i="1"/>
  <c r="U609" i="1"/>
  <c r="T609" i="1"/>
  <c r="U560" i="1"/>
  <c r="T560" i="1"/>
  <c r="U504" i="1"/>
  <c r="T504" i="1"/>
  <c r="U423" i="1"/>
  <c r="T423" i="1"/>
  <c r="U708" i="1"/>
  <c r="T708" i="1"/>
  <c r="U644" i="1"/>
  <c r="T644" i="1"/>
  <c r="U565" i="1"/>
  <c r="T565" i="1"/>
  <c r="U475" i="1"/>
  <c r="T475" i="1"/>
  <c r="U707" i="1"/>
  <c r="T707" i="1"/>
  <c r="U643" i="1"/>
  <c r="T643" i="1"/>
  <c r="U576" i="1"/>
  <c r="T576" i="1"/>
  <c r="U516" i="1"/>
  <c r="T516" i="1"/>
  <c r="U421" i="1"/>
  <c r="T421" i="1"/>
  <c r="U717" i="1"/>
  <c r="T717" i="1"/>
  <c r="U652" i="1"/>
  <c r="T652" i="1"/>
  <c r="U601" i="1"/>
  <c r="T601" i="1"/>
  <c r="U548" i="1"/>
  <c r="T548" i="1"/>
  <c r="T481" i="1"/>
  <c r="U481" i="1"/>
  <c r="U706" i="1"/>
  <c r="T706" i="1"/>
  <c r="U642" i="1"/>
  <c r="T642" i="1"/>
  <c r="U558" i="1"/>
  <c r="T558" i="1"/>
  <c r="U472" i="1"/>
  <c r="T472" i="1"/>
  <c r="U655" i="1"/>
  <c r="T655" i="1"/>
  <c r="U605" i="1"/>
  <c r="T605" i="1"/>
  <c r="U562" i="1"/>
  <c r="T562" i="1"/>
  <c r="U519" i="1"/>
  <c r="T519" i="1"/>
  <c r="U443" i="1"/>
  <c r="T443" i="1"/>
  <c r="U460" i="1"/>
  <c r="T460" i="1"/>
  <c r="U396" i="1"/>
  <c r="T396" i="1"/>
  <c r="U474" i="1"/>
  <c r="T474" i="1"/>
  <c r="U410" i="1"/>
  <c r="T410" i="1"/>
  <c r="U420" i="1"/>
  <c r="T420" i="1"/>
  <c r="U435" i="1"/>
  <c r="T435" i="1"/>
  <c r="U445" i="1"/>
  <c r="T445" i="1"/>
  <c r="U402" i="1"/>
  <c r="T402" i="1"/>
  <c r="U735" i="1"/>
  <c r="T735" i="1"/>
  <c r="U750" i="1"/>
  <c r="T750" i="1"/>
  <c r="U731" i="1"/>
  <c r="T731" i="1"/>
  <c r="U761" i="1"/>
  <c r="T761" i="1"/>
  <c r="U754" i="1"/>
  <c r="T754" i="1"/>
  <c r="T756" i="1"/>
  <c r="U756" i="1"/>
  <c r="U822" i="1"/>
  <c r="T822" i="1"/>
  <c r="U869" i="1"/>
  <c r="T869" i="1"/>
  <c r="U863" i="1"/>
  <c r="T863" i="1"/>
  <c r="U801" i="1"/>
  <c r="T801" i="1"/>
  <c r="U849" i="1"/>
  <c r="T849" i="1"/>
  <c r="U758" i="1"/>
  <c r="T758" i="1"/>
  <c r="U842" i="1"/>
  <c r="T842" i="1"/>
  <c r="U931" i="1"/>
  <c r="T931" i="1"/>
  <c r="U868" i="1"/>
  <c r="T868" i="1"/>
  <c r="U806" i="1"/>
  <c r="T806" i="1"/>
  <c r="U930" i="1"/>
  <c r="T930" i="1"/>
  <c r="U875" i="1"/>
  <c r="T875" i="1"/>
  <c r="U813" i="1"/>
  <c r="T813" i="1"/>
  <c r="U944" i="1"/>
  <c r="T944" i="1"/>
  <c r="U874" i="1"/>
  <c r="T874" i="1"/>
  <c r="U812" i="1"/>
  <c r="T812" i="1"/>
  <c r="U943" i="1"/>
  <c r="T943" i="1"/>
  <c r="U887" i="1"/>
  <c r="T887" i="1"/>
  <c r="U832" i="1"/>
  <c r="T832" i="1"/>
  <c r="U928" i="1"/>
  <c r="T928" i="1"/>
  <c r="U859" i="1"/>
  <c r="T859" i="1"/>
  <c r="T790" i="1"/>
  <c r="U790" i="1"/>
  <c r="U934" i="1"/>
  <c r="T934" i="1"/>
  <c r="U871" i="1"/>
  <c r="T871" i="1"/>
  <c r="U802" i="1"/>
  <c r="T802" i="1"/>
  <c r="T884" i="1"/>
  <c r="U884" i="1"/>
  <c r="U823" i="1"/>
  <c r="T823" i="1"/>
  <c r="P751" i="1" a="1"/>
  <c r="P751" i="1" s="1"/>
  <c r="R751" i="1" a="1"/>
  <c r="R751" i="1" s="1"/>
  <c r="L751" i="1"/>
  <c r="K751" i="1" a="1"/>
  <c r="K751" i="1" s="1"/>
  <c r="Q751" i="1" a="1"/>
  <c r="Q751" i="1" s="1"/>
  <c r="P730" i="1" a="1"/>
  <c r="P730" i="1" s="1"/>
  <c r="L730" i="1"/>
  <c r="R730" i="1" a="1"/>
  <c r="R730" i="1" s="1"/>
  <c r="K730" i="1" a="1"/>
  <c r="K730" i="1" s="1"/>
  <c r="Q730" i="1" a="1"/>
  <c r="Q730" i="1" s="1"/>
  <c r="L732" i="1"/>
  <c r="Q732" i="1" a="1"/>
  <c r="Q732" i="1" s="1"/>
  <c r="P732" i="1" a="1"/>
  <c r="P732" i="1" s="1"/>
  <c r="R732" i="1" a="1"/>
  <c r="R732" i="1" s="1"/>
  <c r="K732" i="1" a="1"/>
  <c r="K732" i="1" s="1"/>
  <c r="L747" i="1"/>
  <c r="K747" i="1" a="1"/>
  <c r="K747" i="1" s="1"/>
  <c r="R747" i="1" a="1"/>
  <c r="R747" i="1" s="1"/>
  <c r="P747" i="1" a="1"/>
  <c r="P747" i="1" s="1"/>
  <c r="Q747" i="1" a="1"/>
  <c r="Q747" i="1" s="1"/>
  <c r="R764" i="1" a="1"/>
  <c r="R764" i="1" s="1"/>
  <c r="K764" i="1" a="1"/>
  <c r="K764" i="1" s="1"/>
  <c r="Q764" i="1" a="1"/>
  <c r="Q764" i="1" s="1"/>
  <c r="P764" i="1" a="1"/>
  <c r="P764" i="1" s="1"/>
  <c r="L764" i="1"/>
  <c r="R757" i="1" a="1"/>
  <c r="R757" i="1" s="1"/>
  <c r="P757" i="1" a="1"/>
  <c r="P757" i="1" s="1"/>
  <c r="Q757" i="1" a="1"/>
  <c r="Q757" i="1" s="1"/>
  <c r="K757" i="1" a="1"/>
  <c r="K757" i="1" s="1"/>
  <c r="L757" i="1"/>
  <c r="R769" i="1" a="1"/>
  <c r="R769" i="1" s="1"/>
  <c r="K769" i="1" a="1"/>
  <c r="K769" i="1" s="1"/>
  <c r="L769" i="1"/>
  <c r="P769" i="1" a="1"/>
  <c r="P769" i="1" s="1"/>
  <c r="Q769" i="1" a="1"/>
  <c r="Q769" i="1" s="1"/>
  <c r="Q763" i="1" a="1"/>
  <c r="Q763" i="1" s="1"/>
  <c r="R763" i="1" a="1"/>
  <c r="R763" i="1" s="1"/>
  <c r="L763" i="1"/>
  <c r="K763" i="1" a="1"/>
  <c r="K763" i="1" s="1"/>
  <c r="P763" i="1" a="1"/>
  <c r="P763" i="1" s="1"/>
  <c r="P941" i="1" a="1"/>
  <c r="P941" i="1" s="1"/>
  <c r="R941" i="1" a="1"/>
  <c r="R941" i="1" s="1"/>
  <c r="K941" i="1" a="1"/>
  <c r="K941" i="1" s="1"/>
  <c r="Q941" i="1" a="1"/>
  <c r="Q941" i="1" s="1"/>
  <c r="L941" i="1"/>
  <c r="Q917" i="1" a="1"/>
  <c r="Q917" i="1" s="1"/>
  <c r="K917" i="1" a="1"/>
  <c r="K917" i="1" s="1"/>
  <c r="P917" i="1" a="1"/>
  <c r="P917" i="1" s="1"/>
  <c r="L917" i="1"/>
  <c r="R917" i="1" a="1"/>
  <c r="R917" i="1" s="1"/>
  <c r="R774" i="1" a="1"/>
  <c r="R774" i="1" s="1"/>
  <c r="K774" i="1" a="1"/>
  <c r="K774" i="1" s="1"/>
  <c r="L774" i="1"/>
  <c r="P774" i="1" a="1"/>
  <c r="P774" i="1" s="1"/>
  <c r="Q774" i="1" a="1"/>
  <c r="Q774" i="1" s="1"/>
  <c r="K901" i="1" a="1"/>
  <c r="K901" i="1" s="1"/>
  <c r="Q901" i="1" a="1"/>
  <c r="Q901" i="1" s="1"/>
  <c r="R901" i="1" a="1"/>
  <c r="R901" i="1" s="1"/>
  <c r="L901" i="1"/>
  <c r="P901" i="1" a="1"/>
  <c r="P901" i="1" s="1"/>
  <c r="K841" i="1" a="1"/>
  <c r="K841" i="1" s="1"/>
  <c r="L841" i="1"/>
  <c r="P841" i="1" a="1"/>
  <c r="P841" i="1" s="1"/>
  <c r="Q841" i="1" a="1"/>
  <c r="Q841" i="1" s="1"/>
  <c r="R841" i="1" a="1"/>
  <c r="R841" i="1" s="1"/>
  <c r="L923" i="1"/>
  <c r="K923" i="1" a="1"/>
  <c r="K923" i="1" s="1"/>
  <c r="Q923" i="1" a="1"/>
  <c r="Q923" i="1" s="1"/>
  <c r="R923" i="1" a="1"/>
  <c r="R923" i="1" s="1"/>
  <c r="P923" i="1" a="1"/>
  <c r="P923" i="1" s="1"/>
  <c r="K856" i="1" a="1"/>
  <c r="K856" i="1" s="1"/>
  <c r="R856" i="1" a="1"/>
  <c r="R856" i="1" s="1"/>
  <c r="P856" i="1" a="1"/>
  <c r="P856" i="1" s="1"/>
  <c r="Q856" i="1" a="1"/>
  <c r="Q856" i="1" s="1"/>
  <c r="L856" i="1"/>
  <c r="L793" i="1"/>
  <c r="P793" i="1" a="1"/>
  <c r="P793" i="1" s="1"/>
  <c r="R793" i="1" a="1"/>
  <c r="R793" i="1" s="1"/>
  <c r="Q793" i="1" a="1"/>
  <c r="Q793" i="1" s="1"/>
  <c r="K793" i="1" a="1"/>
  <c r="K793" i="1" s="1"/>
  <c r="L907" i="1"/>
  <c r="K907" i="1" a="1"/>
  <c r="K907" i="1" s="1"/>
  <c r="P907" i="1" a="1"/>
  <c r="P907" i="1" s="1"/>
  <c r="Q907" i="1" a="1"/>
  <c r="Q907" i="1" s="1"/>
  <c r="R907" i="1" a="1"/>
  <c r="R907" i="1" s="1"/>
  <c r="K839" i="1" a="1"/>
  <c r="K839" i="1" s="1"/>
  <c r="R839" i="1" a="1"/>
  <c r="R839" i="1" s="1"/>
  <c r="Q839" i="1" a="1"/>
  <c r="Q839" i="1" s="1"/>
  <c r="L839" i="1"/>
  <c r="P839" i="1" a="1"/>
  <c r="P839" i="1" s="1"/>
  <c r="K778" i="1" a="1"/>
  <c r="K778" i="1" s="1"/>
  <c r="L778" i="1"/>
  <c r="R778" i="1" a="1"/>
  <c r="R778" i="1" s="1"/>
  <c r="Q778" i="1" a="1"/>
  <c r="Q778" i="1" s="1"/>
  <c r="P778" i="1" a="1"/>
  <c r="P778" i="1" s="1"/>
  <c r="P937" i="1" a="1"/>
  <c r="P937" i="1" s="1"/>
  <c r="Q937" i="1" a="1"/>
  <c r="Q937" i="1" s="1"/>
  <c r="R937" i="1" a="1"/>
  <c r="R937" i="1" s="1"/>
  <c r="K937" i="1" a="1"/>
  <c r="K937" i="1" s="1"/>
  <c r="L937" i="1"/>
  <c r="K876" i="1" a="1"/>
  <c r="K876" i="1" s="1"/>
  <c r="L876" i="1"/>
  <c r="Q876" i="1" a="1"/>
  <c r="Q876" i="1" s="1"/>
  <c r="P876" i="1" a="1"/>
  <c r="P876" i="1" s="1"/>
  <c r="R876" i="1" a="1"/>
  <c r="R876" i="1" s="1"/>
  <c r="K815" i="1" a="1"/>
  <c r="K815" i="1" s="1"/>
  <c r="L815" i="1"/>
  <c r="P815" i="1" a="1"/>
  <c r="P815" i="1" s="1"/>
  <c r="Q815" i="1" a="1"/>
  <c r="Q815" i="1" s="1"/>
  <c r="R815" i="1" a="1"/>
  <c r="R815" i="1" s="1"/>
  <c r="L882" i="1"/>
  <c r="K882" i="1" a="1"/>
  <c r="K882" i="1" s="1"/>
  <c r="R882" i="1" a="1"/>
  <c r="R882" i="1" s="1"/>
  <c r="P882" i="1" a="1"/>
  <c r="P882" i="1" s="1"/>
  <c r="Q882" i="1" a="1"/>
  <c r="Q882" i="1" s="1"/>
  <c r="R821" i="1" a="1"/>
  <c r="R821" i="1" s="1"/>
  <c r="K821" i="1" a="1"/>
  <c r="K821" i="1" s="1"/>
  <c r="P821" i="1" a="1"/>
  <c r="P821" i="1" s="1"/>
  <c r="Q821" i="1" a="1"/>
  <c r="Q821" i="1" s="1"/>
  <c r="L821" i="1"/>
  <c r="R911" i="1" a="1"/>
  <c r="R911" i="1" s="1"/>
  <c r="P911" i="1" a="1"/>
  <c r="P911" i="1" s="1"/>
  <c r="Q911" i="1" a="1"/>
  <c r="Q911" i="1" s="1"/>
  <c r="L911" i="1"/>
  <c r="K911" i="1" a="1"/>
  <c r="K911" i="1" s="1"/>
  <c r="K852" i="1" a="1"/>
  <c r="K852" i="1" s="1"/>
  <c r="Q852" i="1" a="1"/>
  <c r="Q852" i="1" s="1"/>
  <c r="L852" i="1"/>
  <c r="R852" i="1" a="1"/>
  <c r="R852" i="1" s="1"/>
  <c r="P852" i="1" a="1"/>
  <c r="P852" i="1" s="1"/>
  <c r="P789" i="1" a="1"/>
  <c r="P789" i="1" s="1"/>
  <c r="Q789" i="1" a="1"/>
  <c r="Q789" i="1" s="1"/>
  <c r="R789" i="1" a="1"/>
  <c r="R789" i="1" s="1"/>
  <c r="L789" i="1"/>
  <c r="K789" i="1" a="1"/>
  <c r="K789" i="1" s="1"/>
  <c r="K918" i="1" a="1"/>
  <c r="K918" i="1" s="1"/>
  <c r="P918" i="1" a="1"/>
  <c r="P918" i="1" s="1"/>
  <c r="Q918" i="1" a="1"/>
  <c r="Q918" i="1" s="1"/>
  <c r="L918" i="1"/>
  <c r="R918" i="1" a="1"/>
  <c r="R918" i="1" s="1"/>
  <c r="L859" i="1"/>
  <c r="K859" i="1" a="1"/>
  <c r="K859" i="1" s="1"/>
  <c r="R859" i="1" a="1"/>
  <c r="R859" i="1" s="1"/>
  <c r="Q859" i="1" a="1"/>
  <c r="Q859" i="1" s="1"/>
  <c r="P859" i="1" a="1"/>
  <c r="P859" i="1" s="1"/>
  <c r="K796" i="1" a="1"/>
  <c r="K796" i="1" s="1"/>
  <c r="Q796" i="1" a="1"/>
  <c r="Q796" i="1" s="1"/>
  <c r="R796" i="1" a="1"/>
  <c r="R796" i="1" s="1"/>
  <c r="P796" i="1" a="1"/>
  <c r="P796" i="1" s="1"/>
  <c r="L796" i="1"/>
  <c r="P746" i="1" a="1"/>
  <c r="P746" i="1" s="1"/>
  <c r="R746" i="1" a="1"/>
  <c r="R746" i="1" s="1"/>
  <c r="L746" i="1"/>
  <c r="Q746" i="1" a="1"/>
  <c r="Q746" i="1" s="1"/>
  <c r="K746" i="1" a="1"/>
  <c r="K746" i="1" s="1"/>
  <c r="P743" i="1" a="1"/>
  <c r="P743" i="1" s="1"/>
  <c r="K743" i="1" a="1"/>
  <c r="K743" i="1" s="1"/>
  <c r="Q743" i="1" a="1"/>
  <c r="Q743" i="1" s="1"/>
  <c r="L743" i="1"/>
  <c r="R743" i="1" a="1"/>
  <c r="R743" i="1" s="1"/>
  <c r="K739" i="1" a="1"/>
  <c r="K739" i="1" s="1"/>
  <c r="Q739" i="1" a="1"/>
  <c r="Q739" i="1" s="1"/>
  <c r="P739" i="1" a="1"/>
  <c r="P739" i="1" s="1"/>
  <c r="L739" i="1"/>
  <c r="R739" i="1" a="1"/>
  <c r="R739" i="1" s="1"/>
  <c r="K759" i="1" a="1"/>
  <c r="K759" i="1" s="1"/>
  <c r="L759" i="1"/>
  <c r="P759" i="1" a="1"/>
  <c r="P759" i="1" s="1"/>
  <c r="Q759" i="1" a="1"/>
  <c r="Q759" i="1" s="1"/>
  <c r="R759" i="1" a="1"/>
  <c r="R759" i="1" s="1"/>
  <c r="L755" i="1"/>
  <c r="P755" i="1" a="1"/>
  <c r="P755" i="1" s="1"/>
  <c r="R755" i="1" a="1"/>
  <c r="R755" i="1" s="1"/>
  <c r="Q755" i="1" a="1"/>
  <c r="Q755" i="1" s="1"/>
  <c r="K755" i="1" a="1"/>
  <c r="K755" i="1" s="1"/>
  <c r="K879" i="1" a="1"/>
  <c r="K879" i="1" s="1"/>
  <c r="P879" i="1" a="1"/>
  <c r="P879" i="1" s="1"/>
  <c r="R879" i="1" a="1"/>
  <c r="R879" i="1" s="1"/>
  <c r="Q879" i="1" a="1"/>
  <c r="Q879" i="1" s="1"/>
  <c r="L879" i="1"/>
  <c r="R933" i="1" a="1"/>
  <c r="R933" i="1" s="1"/>
  <c r="Q933" i="1" a="1"/>
  <c r="Q933" i="1" s="1"/>
  <c r="L933" i="1"/>
  <c r="K933" i="1" a="1"/>
  <c r="K933" i="1" s="1"/>
  <c r="P933" i="1" a="1"/>
  <c r="P933" i="1" s="1"/>
  <c r="L925" i="1"/>
  <c r="P925" i="1" a="1"/>
  <c r="P925" i="1" s="1"/>
  <c r="Q925" i="1" a="1"/>
  <c r="Q925" i="1" s="1"/>
  <c r="K925" i="1" a="1"/>
  <c r="K925" i="1" s="1"/>
  <c r="R925" i="1" a="1"/>
  <c r="R925" i="1" s="1"/>
  <c r="L858" i="1"/>
  <c r="Q858" i="1" a="1"/>
  <c r="Q858" i="1" s="1"/>
  <c r="R858" i="1" a="1"/>
  <c r="R858" i="1" s="1"/>
  <c r="P858" i="1" a="1"/>
  <c r="P858" i="1" s="1"/>
  <c r="K858" i="1" a="1"/>
  <c r="K858" i="1" s="1"/>
  <c r="L850" i="1"/>
  <c r="K850" i="1" a="1"/>
  <c r="K850" i="1" s="1"/>
  <c r="Q850" i="1" a="1"/>
  <c r="Q850" i="1" s="1"/>
  <c r="P850" i="1" a="1"/>
  <c r="P850" i="1" s="1"/>
  <c r="R850" i="1" a="1"/>
  <c r="R850" i="1" s="1"/>
  <c r="P766" i="1" a="1"/>
  <c r="P766" i="1" s="1"/>
  <c r="Q766" i="1" a="1"/>
  <c r="Q766" i="1" s="1"/>
  <c r="K766" i="1" a="1"/>
  <c r="K766" i="1" s="1"/>
  <c r="R766" i="1" a="1"/>
  <c r="R766" i="1" s="1"/>
  <c r="L766" i="1"/>
  <c r="K902" i="1" a="1"/>
  <c r="K902" i="1" s="1"/>
  <c r="R902" i="1" a="1"/>
  <c r="R902" i="1" s="1"/>
  <c r="P902" i="1" a="1"/>
  <c r="P902" i="1" s="1"/>
  <c r="Q902" i="1" a="1"/>
  <c r="Q902" i="1" s="1"/>
  <c r="L902" i="1"/>
  <c r="L894" i="1"/>
  <c r="K894" i="1" a="1"/>
  <c r="K894" i="1" s="1"/>
  <c r="P894" i="1" a="1"/>
  <c r="P894" i="1" s="1"/>
  <c r="Q894" i="1" a="1"/>
  <c r="Q894" i="1" s="1"/>
  <c r="R894" i="1" a="1"/>
  <c r="R894" i="1" s="1"/>
  <c r="Q833" i="1" a="1"/>
  <c r="Q833" i="1" s="1"/>
  <c r="R833" i="1" a="1"/>
  <c r="R833" i="1" s="1"/>
  <c r="L833" i="1"/>
  <c r="P833" i="1" a="1"/>
  <c r="P833" i="1" s="1"/>
  <c r="K833" i="1" a="1"/>
  <c r="K833" i="1" s="1"/>
  <c r="L915" i="1"/>
  <c r="Q915" i="1" a="1"/>
  <c r="Q915" i="1" s="1"/>
  <c r="P915" i="1" a="1"/>
  <c r="P915" i="1" s="1"/>
  <c r="R915" i="1" a="1"/>
  <c r="R915" i="1" s="1"/>
  <c r="K915" i="1" a="1"/>
  <c r="K915" i="1" s="1"/>
  <c r="K848" i="1" a="1"/>
  <c r="K848" i="1" s="1"/>
  <c r="R848" i="1" a="1"/>
  <c r="R848" i="1" s="1"/>
  <c r="P848" i="1" a="1"/>
  <c r="P848" i="1" s="1"/>
  <c r="Q848" i="1" a="1"/>
  <c r="Q848" i="1" s="1"/>
  <c r="L848" i="1"/>
  <c r="L779" i="1"/>
  <c r="K779" i="1" a="1"/>
  <c r="K779" i="1" s="1"/>
  <c r="Q779" i="1" a="1"/>
  <c r="Q779" i="1" s="1"/>
  <c r="P779" i="1" a="1"/>
  <c r="P779" i="1" s="1"/>
  <c r="R779" i="1" a="1"/>
  <c r="R779" i="1" s="1"/>
  <c r="L899" i="1"/>
  <c r="K899" i="1" a="1"/>
  <c r="K899" i="1" s="1"/>
  <c r="P899" i="1" a="1"/>
  <c r="P899" i="1" s="1"/>
  <c r="Q899" i="1" a="1"/>
  <c r="Q899" i="1" s="1"/>
  <c r="R899" i="1" a="1"/>
  <c r="R899" i="1" s="1"/>
  <c r="L831" i="1"/>
  <c r="P831" i="1" a="1"/>
  <c r="P831" i="1" s="1"/>
  <c r="Q831" i="1" a="1"/>
  <c r="Q831" i="1" s="1"/>
  <c r="R831" i="1" a="1"/>
  <c r="R831" i="1" s="1"/>
  <c r="K831" i="1" a="1"/>
  <c r="K831" i="1" s="1"/>
  <c r="Q929" i="1" a="1"/>
  <c r="Q929" i="1" s="1"/>
  <c r="R929" i="1" a="1"/>
  <c r="R929" i="1" s="1"/>
  <c r="P929" i="1" a="1"/>
  <c r="P929" i="1" s="1"/>
  <c r="L929" i="1"/>
  <c r="K929" i="1" a="1"/>
  <c r="K929" i="1" s="1"/>
  <c r="Q869" i="1" a="1"/>
  <c r="Q869" i="1" s="1"/>
  <c r="R869" i="1" a="1"/>
  <c r="R869" i="1" s="1"/>
  <c r="K869" i="1" a="1"/>
  <c r="K869" i="1" s="1"/>
  <c r="L869" i="1"/>
  <c r="P869" i="1" a="1"/>
  <c r="P869" i="1" s="1"/>
  <c r="K807" i="1" a="1"/>
  <c r="K807" i="1" s="1"/>
  <c r="R807" i="1" a="1"/>
  <c r="R807" i="1" s="1"/>
  <c r="Q807" i="1" a="1"/>
  <c r="Q807" i="1" s="1"/>
  <c r="P807" i="1" a="1"/>
  <c r="P807" i="1" s="1"/>
  <c r="L807" i="1"/>
  <c r="K950" i="1" a="1"/>
  <c r="K950" i="1" s="1"/>
  <c r="P950" i="1" a="1"/>
  <c r="P950" i="1" s="1"/>
  <c r="Q950" i="1" a="1"/>
  <c r="Q950" i="1" s="1"/>
  <c r="R950" i="1" a="1"/>
  <c r="R950" i="1" s="1"/>
  <c r="L950" i="1"/>
  <c r="L875" i="1"/>
  <c r="K875" i="1" a="1"/>
  <c r="K875" i="1" s="1"/>
  <c r="Q875" i="1" a="1"/>
  <c r="Q875" i="1" s="1"/>
  <c r="R875" i="1" a="1"/>
  <c r="R875" i="1" s="1"/>
  <c r="P875" i="1" a="1"/>
  <c r="P875" i="1" s="1"/>
  <c r="K814" i="1" a="1"/>
  <c r="K814" i="1" s="1"/>
  <c r="Q814" i="1" a="1"/>
  <c r="Q814" i="1" s="1"/>
  <c r="L814" i="1"/>
  <c r="P814" i="1" a="1"/>
  <c r="P814" i="1" s="1"/>
  <c r="R814" i="1" a="1"/>
  <c r="R814" i="1" s="1"/>
  <c r="K904" i="1" a="1"/>
  <c r="K904" i="1" s="1"/>
  <c r="L904" i="1"/>
  <c r="Q904" i="1" a="1"/>
  <c r="Q904" i="1" s="1"/>
  <c r="P904" i="1" a="1"/>
  <c r="P904" i="1" s="1"/>
  <c r="R904" i="1" a="1"/>
  <c r="R904" i="1" s="1"/>
  <c r="K844" i="1" a="1"/>
  <c r="K844" i="1" s="1"/>
  <c r="L844" i="1"/>
  <c r="R844" i="1" a="1"/>
  <c r="R844" i="1" s="1"/>
  <c r="P844" i="1" a="1"/>
  <c r="P844" i="1" s="1"/>
  <c r="Q844" i="1" a="1"/>
  <c r="Q844" i="1" s="1"/>
  <c r="K782" i="1" a="1"/>
  <c r="K782" i="1" s="1"/>
  <c r="P782" i="1" a="1"/>
  <c r="P782" i="1" s="1"/>
  <c r="Q782" i="1" a="1"/>
  <c r="Q782" i="1" s="1"/>
  <c r="L782" i="1"/>
  <c r="R782" i="1" a="1"/>
  <c r="R782" i="1" s="1"/>
  <c r="L910" i="1"/>
  <c r="P910" i="1" a="1"/>
  <c r="P910" i="1" s="1"/>
  <c r="Q910" i="1" a="1"/>
  <c r="Q910" i="1" s="1"/>
  <c r="R910" i="1" a="1"/>
  <c r="R910" i="1" s="1"/>
  <c r="K910" i="1" a="1"/>
  <c r="K910" i="1" s="1"/>
  <c r="L851" i="1"/>
  <c r="K851" i="1" a="1"/>
  <c r="K851" i="1" s="1"/>
  <c r="Q851" i="1" a="1"/>
  <c r="Q851" i="1" s="1"/>
  <c r="R851" i="1" a="1"/>
  <c r="R851" i="1" s="1"/>
  <c r="P851" i="1" a="1"/>
  <c r="P851" i="1" s="1"/>
  <c r="K788" i="1" a="1"/>
  <c r="K788" i="1" s="1"/>
  <c r="Q788" i="1" a="1"/>
  <c r="Q788" i="1" s="1"/>
  <c r="P788" i="1" a="1"/>
  <c r="P788" i="1" s="1"/>
  <c r="R788" i="1" a="1"/>
  <c r="R788" i="1" s="1"/>
  <c r="L788" i="1"/>
  <c r="L735" i="1"/>
  <c r="Q735" i="1" a="1"/>
  <c r="Q735" i="1" s="1"/>
  <c r="P735" i="1" a="1"/>
  <c r="P735" i="1" s="1"/>
  <c r="R735" i="1" a="1"/>
  <c r="R735" i="1" s="1"/>
  <c r="K735" i="1" a="1"/>
  <c r="K735" i="1" s="1"/>
  <c r="Q750" i="1" a="1"/>
  <c r="Q750" i="1" s="1"/>
  <c r="L750" i="1"/>
  <c r="R750" i="1" a="1"/>
  <c r="R750" i="1" s="1"/>
  <c r="P750" i="1" a="1"/>
  <c r="P750" i="1" s="1"/>
  <c r="K750" i="1" a="1"/>
  <c r="K750" i="1" s="1"/>
  <c r="P731" i="1" a="1"/>
  <c r="P731" i="1" s="1"/>
  <c r="Q731" i="1" a="1"/>
  <c r="Q731" i="1" s="1"/>
  <c r="R731" i="1" a="1"/>
  <c r="R731" i="1" s="1"/>
  <c r="K731" i="1" a="1"/>
  <c r="K731" i="1" s="1"/>
  <c r="L731" i="1"/>
  <c r="L770" i="1"/>
  <c r="K770" i="1" a="1"/>
  <c r="K770" i="1" s="1"/>
  <c r="R770" i="1" a="1"/>
  <c r="R770" i="1" s="1"/>
  <c r="Q770" i="1" a="1"/>
  <c r="Q770" i="1" s="1"/>
  <c r="P770" i="1" a="1"/>
  <c r="P770" i="1" s="1"/>
  <c r="R762" i="1" a="1"/>
  <c r="R762" i="1" s="1"/>
  <c r="Q762" i="1" a="1"/>
  <c r="Q762" i="1" s="1"/>
  <c r="P762" i="1" a="1"/>
  <c r="P762" i="1" s="1"/>
  <c r="L762" i="1"/>
  <c r="K762" i="1" a="1"/>
  <c r="K762" i="1" s="1"/>
  <c r="L767" i="1"/>
  <c r="P767" i="1" a="1"/>
  <c r="P767" i="1" s="1"/>
  <c r="R767" i="1" a="1"/>
  <c r="R767" i="1" s="1"/>
  <c r="Q767" i="1" a="1"/>
  <c r="Q767" i="1" s="1"/>
  <c r="K767" i="1" a="1"/>
  <c r="K767" i="1" s="1"/>
  <c r="L834" i="1"/>
  <c r="R834" i="1" a="1"/>
  <c r="R834" i="1" s="1"/>
  <c r="Q834" i="1" a="1"/>
  <c r="Q834" i="1" s="1"/>
  <c r="P834" i="1" a="1"/>
  <c r="P834" i="1" s="1"/>
  <c r="K834" i="1" a="1"/>
  <c r="K834" i="1" s="1"/>
  <c r="R818" i="1" a="1"/>
  <c r="R818" i="1" s="1"/>
  <c r="Q818" i="1" a="1"/>
  <c r="Q818" i="1" s="1"/>
  <c r="L818" i="1"/>
  <c r="K818" i="1" a="1"/>
  <c r="K818" i="1" s="1"/>
  <c r="P818" i="1" a="1"/>
  <c r="P818" i="1" s="1"/>
  <c r="K872" i="1" a="1"/>
  <c r="K872" i="1" s="1"/>
  <c r="R872" i="1" a="1"/>
  <c r="R872" i="1" s="1"/>
  <c r="P872" i="1" a="1"/>
  <c r="P872" i="1" s="1"/>
  <c r="Q872" i="1" a="1"/>
  <c r="Q872" i="1" s="1"/>
  <c r="L872" i="1"/>
  <c r="L803" i="1"/>
  <c r="K803" i="1" a="1"/>
  <c r="K803" i="1" s="1"/>
  <c r="R803" i="1" a="1"/>
  <c r="R803" i="1" s="1"/>
  <c r="P803" i="1" a="1"/>
  <c r="P803" i="1" s="1"/>
  <c r="Q803" i="1" a="1"/>
  <c r="Q803" i="1" s="1"/>
  <c r="L795" i="1"/>
  <c r="R795" i="1" a="1"/>
  <c r="R795" i="1" s="1"/>
  <c r="Q795" i="1" a="1"/>
  <c r="Q795" i="1" s="1"/>
  <c r="P795" i="1" a="1"/>
  <c r="P795" i="1" s="1"/>
  <c r="K795" i="1" a="1"/>
  <c r="K795" i="1" s="1"/>
  <c r="L787" i="1"/>
  <c r="K787" i="1" a="1"/>
  <c r="K787" i="1" s="1"/>
  <c r="R787" i="1" a="1"/>
  <c r="R787" i="1" s="1"/>
  <c r="P787" i="1" a="1"/>
  <c r="P787" i="1" s="1"/>
  <c r="Q787" i="1" a="1"/>
  <c r="Q787" i="1" s="1"/>
  <c r="K758" i="1" a="1"/>
  <c r="K758" i="1" s="1"/>
  <c r="P758" i="1" a="1"/>
  <c r="P758" i="1" s="1"/>
  <c r="Q758" i="1" a="1"/>
  <c r="Q758" i="1" s="1"/>
  <c r="L758" i="1"/>
  <c r="R758" i="1" a="1"/>
  <c r="R758" i="1" s="1"/>
  <c r="L842" i="1"/>
  <c r="Q842" i="1" a="1"/>
  <c r="Q842" i="1" s="1"/>
  <c r="P842" i="1" a="1"/>
  <c r="P842" i="1" s="1"/>
  <c r="R842" i="1" a="1"/>
  <c r="R842" i="1" s="1"/>
  <c r="K842" i="1" a="1"/>
  <c r="K842" i="1" s="1"/>
  <c r="Q946" i="1" a="1"/>
  <c r="Q946" i="1" s="1"/>
  <c r="P946" i="1" a="1"/>
  <c r="P946" i="1" s="1"/>
  <c r="K946" i="1" a="1"/>
  <c r="K946" i="1" s="1"/>
  <c r="L946" i="1"/>
  <c r="R946" i="1" a="1"/>
  <c r="R946" i="1" s="1"/>
  <c r="K886" i="1" a="1"/>
  <c r="K886" i="1" s="1"/>
  <c r="R886" i="1" a="1"/>
  <c r="R886" i="1" s="1"/>
  <c r="P886" i="1" a="1"/>
  <c r="P886" i="1" s="1"/>
  <c r="Q886" i="1" a="1"/>
  <c r="Q886" i="1" s="1"/>
  <c r="L886" i="1"/>
  <c r="L825" i="1"/>
  <c r="R825" i="1" a="1"/>
  <c r="R825" i="1" s="1"/>
  <c r="Q825" i="1" a="1"/>
  <c r="Q825" i="1" s="1"/>
  <c r="P825" i="1" a="1"/>
  <c r="P825" i="1" s="1"/>
  <c r="K825" i="1" a="1"/>
  <c r="K825" i="1" s="1"/>
  <c r="K908" i="1" a="1"/>
  <c r="K908" i="1" s="1"/>
  <c r="R908" i="1" a="1"/>
  <c r="R908" i="1" s="1"/>
  <c r="P908" i="1" a="1"/>
  <c r="P908" i="1" s="1"/>
  <c r="Q908" i="1" a="1"/>
  <c r="Q908" i="1" s="1"/>
  <c r="L908" i="1"/>
  <c r="K840" i="1" a="1"/>
  <c r="K840" i="1" s="1"/>
  <c r="L840" i="1"/>
  <c r="P840" i="1" a="1"/>
  <c r="P840" i="1" s="1"/>
  <c r="Q840" i="1" a="1"/>
  <c r="Q840" i="1" s="1"/>
  <c r="R840" i="1" a="1"/>
  <c r="R840" i="1" s="1"/>
  <c r="K892" i="1" a="1"/>
  <c r="K892" i="1" s="1"/>
  <c r="P892" i="1" a="1"/>
  <c r="P892" i="1" s="1"/>
  <c r="Q892" i="1" a="1"/>
  <c r="Q892" i="1" s="1"/>
  <c r="R892" i="1" a="1"/>
  <c r="R892" i="1" s="1"/>
  <c r="L892" i="1"/>
  <c r="L823" i="1"/>
  <c r="K823" i="1" a="1"/>
  <c r="K823" i="1" s="1"/>
  <c r="Q823" i="1" a="1"/>
  <c r="Q823" i="1" s="1"/>
  <c r="P823" i="1" a="1"/>
  <c r="P823" i="1" s="1"/>
  <c r="R823" i="1" a="1"/>
  <c r="R823" i="1" s="1"/>
  <c r="K921" i="1" a="1"/>
  <c r="K921" i="1" s="1"/>
  <c r="Q921" i="1" a="1"/>
  <c r="Q921" i="1" s="1"/>
  <c r="R921" i="1" a="1"/>
  <c r="R921" i="1" s="1"/>
  <c r="P921" i="1" a="1"/>
  <c r="P921" i="1" s="1"/>
  <c r="L921" i="1"/>
  <c r="L862" i="1"/>
  <c r="K862" i="1" a="1"/>
  <c r="K862" i="1" s="1"/>
  <c r="P862" i="1" a="1"/>
  <c r="P862" i="1" s="1"/>
  <c r="Q862" i="1" a="1"/>
  <c r="Q862" i="1" s="1"/>
  <c r="R862" i="1" a="1"/>
  <c r="R862" i="1" s="1"/>
  <c r="L799" i="1"/>
  <c r="K799" i="1" a="1"/>
  <c r="K799" i="1" s="1"/>
  <c r="R799" i="1" a="1"/>
  <c r="R799" i="1" s="1"/>
  <c r="P799" i="1" a="1"/>
  <c r="P799" i="1" s="1"/>
  <c r="Q799" i="1" a="1"/>
  <c r="Q799" i="1" s="1"/>
  <c r="K936" i="1" a="1"/>
  <c r="K936" i="1" s="1"/>
  <c r="P936" i="1" a="1"/>
  <c r="P936" i="1" s="1"/>
  <c r="R936" i="1" a="1"/>
  <c r="R936" i="1" s="1"/>
  <c r="Q936" i="1" a="1"/>
  <c r="Q936" i="1" s="1"/>
  <c r="L936" i="1"/>
  <c r="L868" i="1"/>
  <c r="R868" i="1" a="1"/>
  <c r="R868" i="1" s="1"/>
  <c r="K868" i="1" a="1"/>
  <c r="K868" i="1" s="1"/>
  <c r="P868" i="1" a="1"/>
  <c r="P868" i="1" s="1"/>
  <c r="Q868" i="1" a="1"/>
  <c r="Q868" i="1" s="1"/>
  <c r="K806" i="1" a="1"/>
  <c r="K806" i="1" s="1"/>
  <c r="Q806" i="1" a="1"/>
  <c r="Q806" i="1" s="1"/>
  <c r="P806" i="1" a="1"/>
  <c r="P806" i="1" s="1"/>
  <c r="L806" i="1"/>
  <c r="R806" i="1" a="1"/>
  <c r="R806" i="1" s="1"/>
  <c r="K897" i="1" a="1"/>
  <c r="K897" i="1" s="1"/>
  <c r="R897" i="1" a="1"/>
  <c r="R897" i="1" s="1"/>
  <c r="Q897" i="1" a="1"/>
  <c r="Q897" i="1" s="1"/>
  <c r="P897" i="1" a="1"/>
  <c r="P897" i="1" s="1"/>
  <c r="L897" i="1"/>
  <c r="K836" i="1" a="1"/>
  <c r="K836" i="1" s="1"/>
  <c r="L836" i="1"/>
  <c r="P836" i="1" a="1"/>
  <c r="P836" i="1" s="1"/>
  <c r="Q836" i="1" a="1"/>
  <c r="Q836" i="1" s="1"/>
  <c r="R836" i="1" a="1"/>
  <c r="R836" i="1" s="1"/>
  <c r="K903" i="1" a="1"/>
  <c r="K903" i="1" s="1"/>
  <c r="L903" i="1"/>
  <c r="Q903" i="1" a="1"/>
  <c r="Q903" i="1" s="1"/>
  <c r="R903" i="1" a="1"/>
  <c r="R903" i="1" s="1"/>
  <c r="P903" i="1" a="1"/>
  <c r="P903" i="1" s="1"/>
  <c r="L843" i="1"/>
  <c r="P843" i="1" a="1"/>
  <c r="P843" i="1" s="1"/>
  <c r="Q843" i="1" a="1"/>
  <c r="Q843" i="1" s="1"/>
  <c r="R843" i="1" a="1"/>
  <c r="R843" i="1" s="1"/>
  <c r="K843" i="1" a="1"/>
  <c r="K843" i="1" s="1"/>
  <c r="K949" i="1" a="1"/>
  <c r="K949" i="1" s="1"/>
  <c r="L949" i="1"/>
  <c r="R949" i="1" a="1"/>
  <c r="R949" i="1" s="1"/>
  <c r="Q949" i="1" a="1"/>
  <c r="Q949" i="1" s="1"/>
  <c r="P949" i="1" a="1"/>
  <c r="P949" i="1" s="1"/>
  <c r="K889" i="1" a="1"/>
  <c r="K889" i="1" s="1"/>
  <c r="L889" i="1"/>
  <c r="Q889" i="1" a="1"/>
  <c r="Q889" i="1" s="1"/>
  <c r="R889" i="1" a="1"/>
  <c r="R889" i="1" s="1"/>
  <c r="P889" i="1" a="1"/>
  <c r="P889" i="1" s="1"/>
  <c r="P828" i="1" a="1"/>
  <c r="P828" i="1" s="1"/>
  <c r="Q828" i="1" a="1"/>
  <c r="Q828" i="1" s="1"/>
  <c r="R828" i="1" a="1"/>
  <c r="R828" i="1" s="1"/>
  <c r="L828" i="1"/>
  <c r="K828" i="1" a="1"/>
  <c r="K828" i="1" s="1"/>
  <c r="K896" i="1" a="1"/>
  <c r="K896" i="1" s="1"/>
  <c r="R896" i="1" a="1"/>
  <c r="R896" i="1" s="1"/>
  <c r="P896" i="1" a="1"/>
  <c r="P896" i="1" s="1"/>
  <c r="L896" i="1"/>
  <c r="Q896" i="1" a="1"/>
  <c r="Q896" i="1" s="1"/>
  <c r="L835" i="1"/>
  <c r="R835" i="1" a="1"/>
  <c r="R835" i="1" s="1"/>
  <c r="P835" i="1" a="1"/>
  <c r="P835" i="1" s="1"/>
  <c r="K835" i="1" a="1"/>
  <c r="K835" i="1" s="1"/>
  <c r="Q835" i="1" a="1"/>
  <c r="Q835" i="1" s="1"/>
  <c r="L811" i="1"/>
  <c r="P811" i="1" a="1"/>
  <c r="P811" i="1" s="1"/>
  <c r="Q811" i="1" a="1"/>
  <c r="Q811" i="1" s="1"/>
  <c r="R811" i="1" a="1"/>
  <c r="R811" i="1" s="1"/>
  <c r="K811" i="1" a="1"/>
  <c r="K811" i="1" s="1"/>
  <c r="K878" i="1" a="1"/>
  <c r="K878" i="1" s="1"/>
  <c r="L878" i="1"/>
  <c r="R878" i="1" a="1"/>
  <c r="R878" i="1" s="1"/>
  <c r="P878" i="1" a="1"/>
  <c r="P878" i="1" s="1"/>
  <c r="Q878" i="1" a="1"/>
  <c r="Q878" i="1" s="1"/>
  <c r="K884" i="1" a="1"/>
  <c r="K884" i="1" s="1"/>
  <c r="Q884" i="1" a="1"/>
  <c r="Q884" i="1" s="1"/>
  <c r="R884" i="1" a="1"/>
  <c r="R884" i="1" s="1"/>
  <c r="L884" i="1"/>
  <c r="P884" i="1" a="1"/>
  <c r="P884" i="1" s="1"/>
  <c r="Q913" i="1" a="1"/>
  <c r="Q913" i="1" s="1"/>
  <c r="R913" i="1" a="1"/>
  <c r="R913" i="1" s="1"/>
  <c r="P913" i="1" a="1"/>
  <c r="P913" i="1" s="1"/>
  <c r="K913" i="1" a="1"/>
  <c r="K913" i="1" s="1"/>
  <c r="L913" i="1"/>
  <c r="K861" i="1" a="1"/>
  <c r="K861" i="1" s="1"/>
  <c r="L861" i="1"/>
  <c r="R861" i="1" a="1"/>
  <c r="R861" i="1" s="1"/>
  <c r="Q861" i="1" a="1"/>
  <c r="Q861" i="1" s="1"/>
  <c r="P861" i="1" a="1"/>
  <c r="P861" i="1" s="1"/>
  <c r="K737" i="1" a="1"/>
  <c r="K737" i="1" s="1"/>
  <c r="Q737" i="1" a="1"/>
  <c r="Q737" i="1" s="1"/>
  <c r="P737" i="1" a="1"/>
  <c r="P737" i="1" s="1"/>
  <c r="R737" i="1" a="1"/>
  <c r="R737" i="1" s="1"/>
  <c r="L737" i="1"/>
  <c r="R734" i="1" a="1"/>
  <c r="R734" i="1" s="1"/>
  <c r="Q734" i="1" a="1"/>
  <c r="Q734" i="1" s="1"/>
  <c r="K734" i="1" a="1"/>
  <c r="K734" i="1" s="1"/>
  <c r="L734" i="1"/>
  <c r="P734" i="1" a="1"/>
  <c r="P734" i="1" s="1"/>
  <c r="L749" i="1"/>
  <c r="P749" i="1" a="1"/>
  <c r="P749" i="1" s="1"/>
  <c r="K749" i="1" a="1"/>
  <c r="K749" i="1" s="1"/>
  <c r="Q749" i="1" a="1"/>
  <c r="Q749" i="1" s="1"/>
  <c r="R749" i="1" a="1"/>
  <c r="R749" i="1" s="1"/>
  <c r="L772" i="1"/>
  <c r="Q772" i="1" a="1"/>
  <c r="Q772" i="1" s="1"/>
  <c r="R772" i="1" a="1"/>
  <c r="R772" i="1" s="1"/>
  <c r="P772" i="1" a="1"/>
  <c r="P772" i="1" s="1"/>
  <c r="K772" i="1" a="1"/>
  <c r="K772" i="1" s="1"/>
  <c r="R947" i="1" a="1"/>
  <c r="R947" i="1" s="1"/>
  <c r="Q947" i="1" a="1"/>
  <c r="Q947" i="1" s="1"/>
  <c r="P947" i="1" a="1"/>
  <c r="P947" i="1" s="1"/>
  <c r="K947" i="1" a="1"/>
  <c r="K947" i="1" s="1"/>
  <c r="L947" i="1"/>
  <c r="K826" i="1" a="1"/>
  <c r="K826" i="1" s="1"/>
  <c r="Q826" i="1" a="1"/>
  <c r="Q826" i="1" s="1"/>
  <c r="P826" i="1" a="1"/>
  <c r="P826" i="1" s="1"/>
  <c r="R826" i="1" a="1"/>
  <c r="R826" i="1" s="1"/>
  <c r="L826" i="1"/>
  <c r="K932" i="1" a="1"/>
  <c r="K932" i="1" s="1"/>
  <c r="L932" i="1"/>
  <c r="Q932" i="1" a="1"/>
  <c r="Q932" i="1" s="1"/>
  <c r="P932" i="1" a="1"/>
  <c r="P932" i="1" s="1"/>
  <c r="R932" i="1" a="1"/>
  <c r="R932" i="1" s="1"/>
  <c r="K871" i="1" a="1"/>
  <c r="K871" i="1" s="1"/>
  <c r="L871" i="1"/>
  <c r="R871" i="1" a="1"/>
  <c r="R871" i="1" s="1"/>
  <c r="P871" i="1" a="1"/>
  <c r="P871" i="1" s="1"/>
  <c r="Q871" i="1" a="1"/>
  <c r="Q871" i="1" s="1"/>
  <c r="L802" i="1"/>
  <c r="K802" i="1" a="1"/>
  <c r="K802" i="1" s="1"/>
  <c r="P802" i="1" a="1"/>
  <c r="P802" i="1" s="1"/>
  <c r="Q802" i="1" a="1"/>
  <c r="Q802" i="1" s="1"/>
  <c r="R802" i="1" a="1"/>
  <c r="R802" i="1" s="1"/>
  <c r="K893" i="1" a="1"/>
  <c r="K893" i="1" s="1"/>
  <c r="L893" i="1"/>
  <c r="R893" i="1" a="1"/>
  <c r="R893" i="1" s="1"/>
  <c r="P893" i="1" a="1"/>
  <c r="P893" i="1" s="1"/>
  <c r="Q893" i="1" a="1"/>
  <c r="Q893" i="1" s="1"/>
  <c r="K824" i="1" a="1"/>
  <c r="K824" i="1" s="1"/>
  <c r="L824" i="1"/>
  <c r="P824" i="1" a="1"/>
  <c r="P824" i="1" s="1"/>
  <c r="Q824" i="1" a="1"/>
  <c r="Q824" i="1" s="1"/>
  <c r="R824" i="1" a="1"/>
  <c r="R824" i="1" s="1"/>
  <c r="L938" i="1"/>
  <c r="K938" i="1" a="1"/>
  <c r="K938" i="1" s="1"/>
  <c r="P938" i="1" a="1"/>
  <c r="P938" i="1" s="1"/>
  <c r="R938" i="1" a="1"/>
  <c r="R938" i="1" s="1"/>
  <c r="Q938" i="1" a="1"/>
  <c r="Q938" i="1" s="1"/>
  <c r="L877" i="1"/>
  <c r="P877" i="1" a="1"/>
  <c r="P877" i="1" s="1"/>
  <c r="Q877" i="1" a="1"/>
  <c r="Q877" i="1" s="1"/>
  <c r="K877" i="1" a="1"/>
  <c r="K877" i="1" s="1"/>
  <c r="R877" i="1" a="1"/>
  <c r="R877" i="1" s="1"/>
  <c r="K808" i="1" a="1"/>
  <c r="K808" i="1" s="1"/>
  <c r="L808" i="1"/>
  <c r="P808" i="1" a="1"/>
  <c r="P808" i="1" s="1"/>
  <c r="R808" i="1" a="1"/>
  <c r="R808" i="1" s="1"/>
  <c r="Q808" i="1" a="1"/>
  <c r="Q808" i="1" s="1"/>
  <c r="K906" i="1" a="1"/>
  <c r="K906" i="1" s="1"/>
  <c r="L906" i="1"/>
  <c r="R906" i="1" a="1"/>
  <c r="R906" i="1" s="1"/>
  <c r="P906" i="1" a="1"/>
  <c r="P906" i="1" s="1"/>
  <c r="Q906" i="1" a="1"/>
  <c r="Q906" i="1" s="1"/>
  <c r="R846" i="1" a="1"/>
  <c r="R846" i="1" s="1"/>
  <c r="Q846" i="1" a="1"/>
  <c r="Q846" i="1" s="1"/>
  <c r="P846" i="1" a="1"/>
  <c r="P846" i="1" s="1"/>
  <c r="K846" i="1" a="1"/>
  <c r="K846" i="1" s="1"/>
  <c r="L846" i="1"/>
  <c r="K784" i="1" a="1"/>
  <c r="K784" i="1" s="1"/>
  <c r="P784" i="1" a="1"/>
  <c r="P784" i="1" s="1"/>
  <c r="Q784" i="1" a="1"/>
  <c r="Q784" i="1" s="1"/>
  <c r="R784" i="1" a="1"/>
  <c r="R784" i="1" s="1"/>
  <c r="L784" i="1"/>
  <c r="K920" i="1" a="1"/>
  <c r="K920" i="1" s="1"/>
  <c r="P920" i="1" a="1"/>
  <c r="P920" i="1" s="1"/>
  <c r="Q920" i="1" a="1"/>
  <c r="Q920" i="1" s="1"/>
  <c r="R920" i="1" a="1"/>
  <c r="R920" i="1" s="1"/>
  <c r="L920" i="1"/>
  <c r="L853" i="1"/>
  <c r="Q853" i="1" a="1"/>
  <c r="Q853" i="1" s="1"/>
  <c r="R853" i="1" a="1"/>
  <c r="R853" i="1" s="1"/>
  <c r="K853" i="1" a="1"/>
  <c r="K853" i="1" s="1"/>
  <c r="P853" i="1" a="1"/>
  <c r="P853" i="1" s="1"/>
  <c r="L790" i="1"/>
  <c r="K790" i="1" a="1"/>
  <c r="K790" i="1" s="1"/>
  <c r="P790" i="1" a="1"/>
  <c r="P790" i="1" s="1"/>
  <c r="Q790" i="1" a="1"/>
  <c r="Q790" i="1" s="1"/>
  <c r="R790" i="1" a="1"/>
  <c r="R790" i="1" s="1"/>
  <c r="K943" i="1" a="1"/>
  <c r="K943" i="1" s="1"/>
  <c r="Q943" i="1" a="1"/>
  <c r="Q943" i="1" s="1"/>
  <c r="R943" i="1" a="1"/>
  <c r="R943" i="1" s="1"/>
  <c r="P943" i="1" a="1"/>
  <c r="P943" i="1" s="1"/>
  <c r="L943" i="1"/>
  <c r="K881" i="1" a="1"/>
  <c r="K881" i="1" s="1"/>
  <c r="Q881" i="1" a="1"/>
  <c r="Q881" i="1" s="1"/>
  <c r="R881" i="1" a="1"/>
  <c r="R881" i="1" s="1"/>
  <c r="P881" i="1" a="1"/>
  <c r="P881" i="1" s="1"/>
  <c r="L881" i="1"/>
  <c r="K820" i="1" a="1"/>
  <c r="K820" i="1" s="1"/>
  <c r="L820" i="1"/>
  <c r="P820" i="1" a="1"/>
  <c r="P820" i="1" s="1"/>
  <c r="R820" i="1" a="1"/>
  <c r="R820" i="1" s="1"/>
  <c r="Q820" i="1" a="1"/>
  <c r="Q820" i="1" s="1"/>
  <c r="K948" i="1" a="1"/>
  <c r="K948" i="1" s="1"/>
  <c r="R948" i="1" a="1"/>
  <c r="R948" i="1" s="1"/>
  <c r="Q948" i="1" a="1"/>
  <c r="Q948" i="1" s="1"/>
  <c r="L948" i="1"/>
  <c r="P948" i="1" a="1"/>
  <c r="P948" i="1" s="1"/>
  <c r="K888" i="1" a="1"/>
  <c r="K888" i="1" s="1"/>
  <c r="P888" i="1" a="1"/>
  <c r="P888" i="1" s="1"/>
  <c r="R888" i="1" a="1"/>
  <c r="R888" i="1" s="1"/>
  <c r="L888" i="1"/>
  <c r="Q888" i="1" a="1"/>
  <c r="Q888" i="1" s="1"/>
  <c r="L827" i="1"/>
  <c r="P827" i="1" a="1"/>
  <c r="P827" i="1" s="1"/>
  <c r="Q827" i="1" a="1"/>
  <c r="Q827" i="1" s="1"/>
  <c r="K827" i="1" a="1"/>
  <c r="K827" i="1" s="1"/>
  <c r="R827" i="1" a="1"/>
  <c r="R827" i="1" s="1"/>
  <c r="L781" i="1"/>
  <c r="R781" i="1" a="1"/>
  <c r="R781" i="1" s="1"/>
  <c r="Q781" i="1" a="1"/>
  <c r="Q781" i="1" s="1"/>
  <c r="P781" i="1" a="1"/>
  <c r="P781" i="1" s="1"/>
  <c r="K781" i="1" a="1"/>
  <c r="K781" i="1" s="1"/>
  <c r="K810" i="1" a="1"/>
  <c r="K810" i="1" s="1"/>
  <c r="L810" i="1"/>
  <c r="P810" i="1" a="1"/>
  <c r="P810" i="1" s="1"/>
  <c r="Q810" i="1" a="1"/>
  <c r="Q810" i="1" s="1"/>
  <c r="R810" i="1" a="1"/>
  <c r="R810" i="1" s="1"/>
  <c r="K900" i="1" a="1"/>
  <c r="K900" i="1" s="1"/>
  <c r="L900" i="1"/>
  <c r="Q900" i="1" a="1"/>
  <c r="Q900" i="1" s="1"/>
  <c r="P900" i="1" a="1"/>
  <c r="P900" i="1" s="1"/>
  <c r="R900" i="1" a="1"/>
  <c r="R900" i="1" s="1"/>
  <c r="L791" i="1"/>
  <c r="K791" i="1" a="1"/>
  <c r="K791" i="1" s="1"/>
  <c r="R791" i="1" a="1"/>
  <c r="R791" i="1" s="1"/>
  <c r="Q791" i="1" a="1"/>
  <c r="Q791" i="1" s="1"/>
  <c r="P791" i="1" a="1"/>
  <c r="P791" i="1" s="1"/>
  <c r="L729" i="1"/>
  <c r="P729" i="1" a="1"/>
  <c r="P729" i="1" s="1"/>
  <c r="K729" i="1" a="1"/>
  <c r="K729" i="1" s="1"/>
  <c r="Q729" i="1" a="1"/>
  <c r="Q729" i="1" s="1"/>
  <c r="R729" i="1" a="1"/>
  <c r="R729" i="1" s="1"/>
  <c r="P752" i="1" a="1"/>
  <c r="P752" i="1" s="1"/>
  <c r="R752" i="1" a="1"/>
  <c r="R752" i="1" s="1"/>
  <c r="L752" i="1"/>
  <c r="Q752" i="1" a="1"/>
  <c r="Q752" i="1" s="1"/>
  <c r="K752" i="1" a="1"/>
  <c r="K752" i="1" s="1"/>
  <c r="K741" i="1" a="1"/>
  <c r="K741" i="1" s="1"/>
  <c r="L741" i="1"/>
  <c r="Q741" i="1" a="1"/>
  <c r="Q741" i="1" s="1"/>
  <c r="R741" i="1" a="1"/>
  <c r="R741" i="1" s="1"/>
  <c r="P741" i="1" a="1"/>
  <c r="P741" i="1" s="1"/>
  <c r="Q768" i="1" a="1"/>
  <c r="Q768" i="1" s="1"/>
  <c r="P768" i="1" a="1"/>
  <c r="P768" i="1" s="1"/>
  <c r="L768" i="1"/>
  <c r="K768" i="1" a="1"/>
  <c r="K768" i="1" s="1"/>
  <c r="R768" i="1" a="1"/>
  <c r="R768" i="1" s="1"/>
  <c r="L760" i="1"/>
  <c r="R760" i="1" a="1"/>
  <c r="R760" i="1" s="1"/>
  <c r="K760" i="1" a="1"/>
  <c r="K760" i="1" s="1"/>
  <c r="P760" i="1" a="1"/>
  <c r="P760" i="1" s="1"/>
  <c r="Q760" i="1" a="1"/>
  <c r="Q760" i="1" s="1"/>
  <c r="R753" i="1" a="1"/>
  <c r="R753" i="1" s="1"/>
  <c r="K753" i="1" a="1"/>
  <c r="K753" i="1" s="1"/>
  <c r="L753" i="1"/>
  <c r="P753" i="1" a="1"/>
  <c r="P753" i="1" s="1"/>
  <c r="Q753" i="1" a="1"/>
  <c r="Q753" i="1" s="1"/>
  <c r="P761" i="1" a="1"/>
  <c r="P761" i="1" s="1"/>
  <c r="Q761" i="1" a="1"/>
  <c r="Q761" i="1" s="1"/>
  <c r="K761" i="1" a="1"/>
  <c r="K761" i="1" s="1"/>
  <c r="L761" i="1"/>
  <c r="R761" i="1" a="1"/>
  <c r="R761" i="1" s="1"/>
  <c r="L776" i="1"/>
  <c r="R776" i="1" a="1"/>
  <c r="R776" i="1" s="1"/>
  <c r="Q776" i="1" a="1"/>
  <c r="Q776" i="1" s="1"/>
  <c r="P776" i="1" a="1"/>
  <c r="P776" i="1" s="1"/>
  <c r="K776" i="1" a="1"/>
  <c r="K776" i="1" s="1"/>
  <c r="P924" i="1" a="1"/>
  <c r="P924" i="1" s="1"/>
  <c r="R924" i="1" a="1"/>
  <c r="R924" i="1" s="1"/>
  <c r="Q924" i="1" a="1"/>
  <c r="Q924" i="1" s="1"/>
  <c r="K924" i="1" a="1"/>
  <c r="K924" i="1" s="1"/>
  <c r="L924" i="1"/>
  <c r="K865" i="1" a="1"/>
  <c r="K865" i="1" s="1"/>
  <c r="P865" i="1" a="1"/>
  <c r="P865" i="1" s="1"/>
  <c r="Q865" i="1" a="1"/>
  <c r="Q865" i="1" s="1"/>
  <c r="R865" i="1" a="1"/>
  <c r="R865" i="1" s="1"/>
  <c r="L865" i="1"/>
  <c r="L794" i="1"/>
  <c r="K794" i="1" a="1"/>
  <c r="K794" i="1" s="1"/>
  <c r="R794" i="1" a="1"/>
  <c r="R794" i="1" s="1"/>
  <c r="Q794" i="1" a="1"/>
  <c r="Q794" i="1" s="1"/>
  <c r="P794" i="1" a="1"/>
  <c r="P794" i="1" s="1"/>
  <c r="L945" i="1"/>
  <c r="P945" i="1" a="1"/>
  <c r="P945" i="1" s="1"/>
  <c r="Q945" i="1" a="1"/>
  <c r="Q945" i="1" s="1"/>
  <c r="R945" i="1" a="1"/>
  <c r="R945" i="1" s="1"/>
  <c r="K945" i="1" a="1"/>
  <c r="K945" i="1" s="1"/>
  <c r="Q885" i="1" a="1"/>
  <c r="Q885" i="1" s="1"/>
  <c r="K885" i="1" a="1"/>
  <c r="K885" i="1" s="1"/>
  <c r="L885" i="1"/>
  <c r="R885" i="1" a="1"/>
  <c r="R885" i="1" s="1"/>
  <c r="P885" i="1" a="1"/>
  <c r="P885" i="1" s="1"/>
  <c r="L817" i="1"/>
  <c r="K817" i="1" a="1"/>
  <c r="K817" i="1" s="1"/>
  <c r="P817" i="1" a="1"/>
  <c r="P817" i="1" s="1"/>
  <c r="Q817" i="1" a="1"/>
  <c r="Q817" i="1" s="1"/>
  <c r="R817" i="1" a="1"/>
  <c r="R817" i="1" s="1"/>
  <c r="L930" i="1"/>
  <c r="P930" i="1" a="1"/>
  <c r="P930" i="1" s="1"/>
  <c r="Q930" i="1" a="1"/>
  <c r="Q930" i="1" s="1"/>
  <c r="R930" i="1" a="1"/>
  <c r="R930" i="1" s="1"/>
  <c r="K930" i="1" a="1"/>
  <c r="K930" i="1" s="1"/>
  <c r="Q863" i="1" a="1"/>
  <c r="Q863" i="1" s="1"/>
  <c r="R863" i="1" a="1"/>
  <c r="R863" i="1" s="1"/>
  <c r="K863" i="1" a="1"/>
  <c r="K863" i="1" s="1"/>
  <c r="L863" i="1"/>
  <c r="P863" i="1" a="1"/>
  <c r="P863" i="1" s="1"/>
  <c r="K800" i="1" a="1"/>
  <c r="K800" i="1" s="1"/>
  <c r="L800" i="1"/>
  <c r="Q800" i="1" a="1"/>
  <c r="Q800" i="1" s="1"/>
  <c r="P800" i="1" a="1"/>
  <c r="P800" i="1" s="1"/>
  <c r="R800" i="1" a="1"/>
  <c r="R800" i="1" s="1"/>
  <c r="R898" i="1" a="1"/>
  <c r="R898" i="1" s="1"/>
  <c r="Q898" i="1" a="1"/>
  <c r="Q898" i="1" s="1"/>
  <c r="L898" i="1"/>
  <c r="P898" i="1" a="1"/>
  <c r="P898" i="1" s="1"/>
  <c r="K898" i="1" a="1"/>
  <c r="K898" i="1" s="1"/>
  <c r="K838" i="1" a="1"/>
  <c r="K838" i="1" s="1"/>
  <c r="Q838" i="1" a="1"/>
  <c r="Q838" i="1" s="1"/>
  <c r="P838" i="1" a="1"/>
  <c r="P838" i="1" s="1"/>
  <c r="R838" i="1" a="1"/>
  <c r="R838" i="1" s="1"/>
  <c r="L838" i="1"/>
  <c r="R777" i="1" a="1"/>
  <c r="R777" i="1" s="1"/>
  <c r="Q777" i="1" a="1"/>
  <c r="Q777" i="1" s="1"/>
  <c r="L777" i="1"/>
  <c r="P777" i="1" a="1"/>
  <c r="P777" i="1" s="1"/>
  <c r="K777" i="1" a="1"/>
  <c r="K777" i="1" s="1"/>
  <c r="K912" i="1" a="1"/>
  <c r="K912" i="1" s="1"/>
  <c r="R912" i="1" a="1"/>
  <c r="R912" i="1" s="1"/>
  <c r="Q912" i="1" a="1"/>
  <c r="Q912" i="1" s="1"/>
  <c r="P912" i="1" a="1"/>
  <c r="P912" i="1" s="1"/>
  <c r="L912" i="1"/>
  <c r="P845" i="1" a="1"/>
  <c r="P845" i="1" s="1"/>
  <c r="L845" i="1"/>
  <c r="R845" i="1" a="1"/>
  <c r="R845" i="1" s="1"/>
  <c r="K845" i="1" a="1"/>
  <c r="K845" i="1" s="1"/>
  <c r="Q845" i="1" a="1"/>
  <c r="Q845" i="1" s="1"/>
  <c r="L783" i="1"/>
  <c r="R783" i="1" a="1"/>
  <c r="R783" i="1" s="1"/>
  <c r="P783" i="1" a="1"/>
  <c r="P783" i="1" s="1"/>
  <c r="K783" i="1" a="1"/>
  <c r="K783" i="1" s="1"/>
  <c r="Q783" i="1" a="1"/>
  <c r="Q783" i="1" s="1"/>
  <c r="L935" i="1"/>
  <c r="Q935" i="1" a="1"/>
  <c r="Q935" i="1" s="1"/>
  <c r="R935" i="1" a="1"/>
  <c r="R935" i="1" s="1"/>
  <c r="K935" i="1" a="1"/>
  <c r="K935" i="1" s="1"/>
  <c r="P935" i="1" a="1"/>
  <c r="P935" i="1" s="1"/>
  <c r="L874" i="1"/>
  <c r="K874" i="1" a="1"/>
  <c r="K874" i="1" s="1"/>
  <c r="P874" i="1" a="1"/>
  <c r="P874" i="1" s="1"/>
  <c r="R874" i="1" a="1"/>
  <c r="R874" i="1" s="1"/>
  <c r="Q874" i="1" a="1"/>
  <c r="Q874" i="1" s="1"/>
  <c r="R813" i="1" a="1"/>
  <c r="R813" i="1" s="1"/>
  <c r="L813" i="1"/>
  <c r="Q813" i="1" a="1"/>
  <c r="Q813" i="1" s="1"/>
  <c r="K813" i="1" a="1"/>
  <c r="K813" i="1" s="1"/>
  <c r="P813" i="1" a="1"/>
  <c r="P813" i="1" s="1"/>
  <c r="L942" i="1"/>
  <c r="K942" i="1" a="1"/>
  <c r="K942" i="1" s="1"/>
  <c r="Q942" i="1" a="1"/>
  <c r="Q942" i="1" s="1"/>
  <c r="R942" i="1" a="1"/>
  <c r="R942" i="1" s="1"/>
  <c r="P942" i="1" a="1"/>
  <c r="P942" i="1" s="1"/>
  <c r="K880" i="1" a="1"/>
  <c r="K880" i="1" s="1"/>
  <c r="P880" i="1" a="1"/>
  <c r="P880" i="1" s="1"/>
  <c r="L880" i="1"/>
  <c r="Q880" i="1" a="1"/>
  <c r="Q880" i="1" s="1"/>
  <c r="R880" i="1" a="1"/>
  <c r="R880" i="1" s="1"/>
  <c r="L819" i="1"/>
  <c r="R819" i="1" a="1"/>
  <c r="R819" i="1" s="1"/>
  <c r="P819" i="1" a="1"/>
  <c r="P819" i="1" s="1"/>
  <c r="Q819" i="1" a="1"/>
  <c r="Q819" i="1" s="1"/>
  <c r="K819" i="1" a="1"/>
  <c r="K819" i="1" s="1"/>
  <c r="L756" i="1"/>
  <c r="P756" i="1" a="1"/>
  <c r="P756" i="1" s="1"/>
  <c r="Q756" i="1" a="1"/>
  <c r="Q756" i="1" s="1"/>
  <c r="R756" i="1" a="1"/>
  <c r="R756" i="1" s="1"/>
  <c r="K756" i="1" a="1"/>
  <c r="K756" i="1" s="1"/>
  <c r="P798" i="1" a="1"/>
  <c r="P798" i="1" s="1"/>
  <c r="Q798" i="1" a="1"/>
  <c r="Q798" i="1" s="1"/>
  <c r="K798" i="1" a="1"/>
  <c r="K798" i="1" s="1"/>
  <c r="L798" i="1"/>
  <c r="R798" i="1" a="1"/>
  <c r="R798" i="1" s="1"/>
  <c r="Q744" i="1" a="1"/>
  <c r="Q744" i="1" s="1"/>
  <c r="P744" i="1" a="1"/>
  <c r="P744" i="1" s="1"/>
  <c r="R744" i="1" a="1"/>
  <c r="R744" i="1" s="1"/>
  <c r="L744" i="1"/>
  <c r="K744" i="1" a="1"/>
  <c r="K744" i="1" s="1"/>
  <c r="K738" i="1" a="1"/>
  <c r="K738" i="1" s="1"/>
  <c r="Q738" i="1" a="1"/>
  <c r="Q738" i="1" s="1"/>
  <c r="P738" i="1" a="1"/>
  <c r="P738" i="1" s="1"/>
  <c r="R738" i="1" a="1"/>
  <c r="R738" i="1" s="1"/>
  <c r="L738" i="1"/>
  <c r="R733" i="1" a="1"/>
  <c r="R733" i="1" s="1"/>
  <c r="L733" i="1"/>
  <c r="Q733" i="1" a="1"/>
  <c r="Q733" i="1" s="1"/>
  <c r="K733" i="1" a="1"/>
  <c r="K733" i="1" s="1"/>
  <c r="P733" i="1" a="1"/>
  <c r="P733" i="1" s="1"/>
  <c r="R748" i="1" a="1"/>
  <c r="R748" i="1" s="1"/>
  <c r="Q748" i="1" a="1"/>
  <c r="Q748" i="1" s="1"/>
  <c r="L748" i="1"/>
  <c r="P748" i="1" a="1"/>
  <c r="P748" i="1" s="1"/>
  <c r="K748" i="1" a="1"/>
  <c r="K748" i="1" s="1"/>
  <c r="R775" i="1" a="1"/>
  <c r="R775" i="1" s="1"/>
  <c r="K775" i="1" a="1"/>
  <c r="K775" i="1" s="1"/>
  <c r="Q775" i="1" a="1"/>
  <c r="Q775" i="1" s="1"/>
  <c r="P775" i="1" a="1"/>
  <c r="P775" i="1" s="1"/>
  <c r="L775" i="1"/>
  <c r="R773" i="1" a="1"/>
  <c r="R773" i="1" s="1"/>
  <c r="P773" i="1" a="1"/>
  <c r="P773" i="1" s="1"/>
  <c r="K773" i="1" a="1"/>
  <c r="K773" i="1" s="1"/>
  <c r="L773" i="1"/>
  <c r="Q773" i="1" a="1"/>
  <c r="Q773" i="1" s="1"/>
  <c r="R765" i="1" a="1"/>
  <c r="R765" i="1" s="1"/>
  <c r="P765" i="1" a="1"/>
  <c r="P765" i="1" s="1"/>
  <c r="L765" i="1"/>
  <c r="K765" i="1" a="1"/>
  <c r="K765" i="1" s="1"/>
  <c r="Q765" i="1" a="1"/>
  <c r="Q765" i="1" s="1"/>
  <c r="K916" i="1" a="1"/>
  <c r="K916" i="1" s="1"/>
  <c r="L916" i="1"/>
  <c r="R916" i="1" a="1"/>
  <c r="R916" i="1" s="1"/>
  <c r="Q916" i="1" a="1"/>
  <c r="Q916" i="1" s="1"/>
  <c r="P916" i="1" a="1"/>
  <c r="P916" i="1" s="1"/>
  <c r="K857" i="1" a="1"/>
  <c r="K857" i="1" s="1"/>
  <c r="L857" i="1"/>
  <c r="R857" i="1" a="1"/>
  <c r="R857" i="1" s="1"/>
  <c r="P857" i="1" a="1"/>
  <c r="P857" i="1" s="1"/>
  <c r="Q857" i="1" a="1"/>
  <c r="Q857" i="1" s="1"/>
  <c r="K786" i="1" a="1"/>
  <c r="K786" i="1" s="1"/>
  <c r="P786" i="1" a="1"/>
  <c r="P786" i="1" s="1"/>
  <c r="Q786" i="1" a="1"/>
  <c r="Q786" i="1" s="1"/>
  <c r="R786" i="1" a="1"/>
  <c r="R786" i="1" s="1"/>
  <c r="L786" i="1"/>
  <c r="L939" i="1"/>
  <c r="Q939" i="1" a="1"/>
  <c r="Q939" i="1" s="1"/>
  <c r="R939" i="1" a="1"/>
  <c r="R939" i="1" s="1"/>
  <c r="P939" i="1" a="1"/>
  <c r="P939" i="1" s="1"/>
  <c r="K939" i="1" a="1"/>
  <c r="K939" i="1" s="1"/>
  <c r="L870" i="1"/>
  <c r="P870" i="1" a="1"/>
  <c r="P870" i="1" s="1"/>
  <c r="K870" i="1" a="1"/>
  <c r="K870" i="1" s="1"/>
  <c r="R870" i="1" a="1"/>
  <c r="R870" i="1" s="1"/>
  <c r="Q870" i="1" a="1"/>
  <c r="Q870" i="1" s="1"/>
  <c r="K809" i="1" a="1"/>
  <c r="K809" i="1" s="1"/>
  <c r="R809" i="1" a="1"/>
  <c r="R809" i="1" s="1"/>
  <c r="P809" i="1" a="1"/>
  <c r="P809" i="1" s="1"/>
  <c r="Q809" i="1" a="1"/>
  <c r="Q809" i="1" s="1"/>
  <c r="L809" i="1"/>
  <c r="L922" i="1"/>
  <c r="R922" i="1" a="1"/>
  <c r="R922" i="1" s="1"/>
  <c r="P922" i="1" a="1"/>
  <c r="P922" i="1" s="1"/>
  <c r="K922" i="1" a="1"/>
  <c r="K922" i="1" s="1"/>
  <c r="Q922" i="1" a="1"/>
  <c r="Q922" i="1" s="1"/>
  <c r="K855" i="1" a="1"/>
  <c r="K855" i="1" s="1"/>
  <c r="P855" i="1" a="1"/>
  <c r="P855" i="1" s="1"/>
  <c r="Q855" i="1" a="1"/>
  <c r="Q855" i="1" s="1"/>
  <c r="R855" i="1" a="1"/>
  <c r="R855" i="1" s="1"/>
  <c r="L855" i="1"/>
  <c r="K792" i="1" a="1"/>
  <c r="K792" i="1" s="1"/>
  <c r="L792" i="1"/>
  <c r="Q792" i="1" a="1"/>
  <c r="Q792" i="1" s="1"/>
  <c r="R792" i="1" a="1"/>
  <c r="R792" i="1" s="1"/>
  <c r="P792" i="1" a="1"/>
  <c r="P792" i="1" s="1"/>
  <c r="L891" i="1"/>
  <c r="P891" i="1" a="1"/>
  <c r="P891" i="1" s="1"/>
  <c r="R891" i="1" a="1"/>
  <c r="R891" i="1" s="1"/>
  <c r="Q891" i="1" a="1"/>
  <c r="Q891" i="1" s="1"/>
  <c r="K891" i="1" a="1"/>
  <c r="K891" i="1" s="1"/>
  <c r="K830" i="1" a="1"/>
  <c r="K830" i="1" s="1"/>
  <c r="L830" i="1"/>
  <c r="R830" i="1" a="1"/>
  <c r="R830" i="1" s="1"/>
  <c r="P830" i="1" a="1"/>
  <c r="P830" i="1" s="1"/>
  <c r="Q830" i="1" a="1"/>
  <c r="Q830" i="1" s="1"/>
  <c r="K905" i="1" a="1"/>
  <c r="K905" i="1" s="1"/>
  <c r="L905" i="1"/>
  <c r="R905" i="1" a="1"/>
  <c r="R905" i="1" s="1"/>
  <c r="Q905" i="1" a="1"/>
  <c r="Q905" i="1" s="1"/>
  <c r="P905" i="1" a="1"/>
  <c r="P905" i="1" s="1"/>
  <c r="R837" i="1" a="1"/>
  <c r="R837" i="1" s="1"/>
  <c r="Q837" i="1" a="1"/>
  <c r="Q837" i="1" s="1"/>
  <c r="L837" i="1"/>
  <c r="P837" i="1" a="1"/>
  <c r="P837" i="1" s="1"/>
  <c r="K837" i="1" a="1"/>
  <c r="K837" i="1" s="1"/>
  <c r="K927" i="1" a="1"/>
  <c r="K927" i="1" s="1"/>
  <c r="L927" i="1"/>
  <c r="R927" i="1" a="1"/>
  <c r="R927" i="1" s="1"/>
  <c r="Q927" i="1" a="1"/>
  <c r="Q927" i="1" s="1"/>
  <c r="P927" i="1" a="1"/>
  <c r="P927" i="1" s="1"/>
  <c r="L867" i="1"/>
  <c r="K867" i="1" a="1"/>
  <c r="K867" i="1" s="1"/>
  <c r="Q867" i="1" a="1"/>
  <c r="Q867" i="1" s="1"/>
  <c r="P867" i="1" a="1"/>
  <c r="P867" i="1" s="1"/>
  <c r="R867" i="1" a="1"/>
  <c r="R867" i="1" s="1"/>
  <c r="Q805" i="1" a="1"/>
  <c r="Q805" i="1" s="1"/>
  <c r="K805" i="1" a="1"/>
  <c r="K805" i="1" s="1"/>
  <c r="P805" i="1" a="1"/>
  <c r="P805" i="1" s="1"/>
  <c r="R805" i="1" a="1"/>
  <c r="R805" i="1" s="1"/>
  <c r="L805" i="1"/>
  <c r="Q934" i="1" a="1"/>
  <c r="Q934" i="1" s="1"/>
  <c r="R934" i="1" a="1"/>
  <c r="R934" i="1" s="1"/>
  <c r="L934" i="1"/>
  <c r="K934" i="1" a="1"/>
  <c r="K934" i="1" s="1"/>
  <c r="P934" i="1" a="1"/>
  <c r="P934" i="1" s="1"/>
  <c r="K873" i="1" a="1"/>
  <c r="K873" i="1" s="1"/>
  <c r="L873" i="1"/>
  <c r="R873" i="1" a="1"/>
  <c r="R873" i="1" s="1"/>
  <c r="P873" i="1" a="1"/>
  <c r="P873" i="1" s="1"/>
  <c r="Q873" i="1" a="1"/>
  <c r="Q873" i="1" s="1"/>
  <c r="Q812" i="1" a="1"/>
  <c r="Q812" i="1" s="1"/>
  <c r="P812" i="1" a="1"/>
  <c r="P812" i="1" s="1"/>
  <c r="R812" i="1" a="1"/>
  <c r="R812" i="1" s="1"/>
  <c r="K812" i="1" a="1"/>
  <c r="K812" i="1" s="1"/>
  <c r="L812" i="1"/>
  <c r="Q745" i="1" a="1"/>
  <c r="Q745" i="1" s="1"/>
  <c r="L745" i="1"/>
  <c r="K745" i="1" a="1"/>
  <c r="K745" i="1" s="1"/>
  <c r="P745" i="1" a="1"/>
  <c r="P745" i="1" s="1"/>
  <c r="R745" i="1" a="1"/>
  <c r="R745" i="1" s="1"/>
  <c r="P742" i="1" a="1"/>
  <c r="P742" i="1" s="1"/>
  <c r="R742" i="1" a="1"/>
  <c r="R742" i="1" s="1"/>
  <c r="K742" i="1" a="1"/>
  <c r="K742" i="1" s="1"/>
  <c r="L742" i="1"/>
  <c r="Q742" i="1" a="1"/>
  <c r="Q742" i="1" s="1"/>
  <c r="K940" i="1" a="1"/>
  <c r="K940" i="1" s="1"/>
  <c r="Q940" i="1" a="1"/>
  <c r="Q940" i="1" s="1"/>
  <c r="P940" i="1" a="1"/>
  <c r="P940" i="1" s="1"/>
  <c r="R940" i="1" a="1"/>
  <c r="R940" i="1" s="1"/>
  <c r="L940" i="1"/>
  <c r="K832" i="1" a="1"/>
  <c r="K832" i="1" s="1"/>
  <c r="R832" i="1" a="1"/>
  <c r="R832" i="1" s="1"/>
  <c r="P832" i="1" a="1"/>
  <c r="P832" i="1" s="1"/>
  <c r="Q832" i="1" a="1"/>
  <c r="Q832" i="1" s="1"/>
  <c r="L832" i="1"/>
  <c r="K816" i="1" a="1"/>
  <c r="K816" i="1" s="1"/>
  <c r="L816" i="1"/>
  <c r="Q816" i="1" a="1"/>
  <c r="Q816" i="1" s="1"/>
  <c r="R816" i="1" a="1"/>
  <c r="R816" i="1" s="1"/>
  <c r="P816" i="1" a="1"/>
  <c r="P816" i="1" s="1"/>
  <c r="K854" i="1" a="1"/>
  <c r="K854" i="1" s="1"/>
  <c r="L854" i="1"/>
  <c r="P854" i="1" a="1"/>
  <c r="P854" i="1" s="1"/>
  <c r="Q854" i="1" a="1"/>
  <c r="Q854" i="1" s="1"/>
  <c r="R854" i="1" a="1"/>
  <c r="R854" i="1" s="1"/>
  <c r="K928" i="1" a="1"/>
  <c r="K928" i="1" s="1"/>
  <c r="R928" i="1" a="1"/>
  <c r="R928" i="1" s="1"/>
  <c r="Q928" i="1" a="1"/>
  <c r="Q928" i="1" s="1"/>
  <c r="P928" i="1" a="1"/>
  <c r="P928" i="1" s="1"/>
  <c r="L928" i="1"/>
  <c r="Q736" i="1" a="1"/>
  <c r="Q736" i="1" s="1"/>
  <c r="L736" i="1"/>
  <c r="K736" i="1" a="1"/>
  <c r="K736" i="1" s="1"/>
  <c r="R736" i="1" a="1"/>
  <c r="R736" i="1" s="1"/>
  <c r="P736" i="1" a="1"/>
  <c r="P736" i="1" s="1"/>
  <c r="P740" i="1" a="1"/>
  <c r="P740" i="1" s="1"/>
  <c r="K740" i="1" a="1"/>
  <c r="K740" i="1" s="1"/>
  <c r="L740" i="1"/>
  <c r="Q740" i="1" a="1"/>
  <c r="Q740" i="1" s="1"/>
  <c r="R740" i="1" a="1"/>
  <c r="R740" i="1" s="1"/>
  <c r="L895" i="1"/>
  <c r="R895" i="1" a="1"/>
  <c r="R895" i="1" s="1"/>
  <c r="Q895" i="1" a="1"/>
  <c r="Q895" i="1" s="1"/>
  <c r="K895" i="1" a="1"/>
  <c r="K895" i="1" s="1"/>
  <c r="P895" i="1" a="1"/>
  <c r="P895" i="1" s="1"/>
  <c r="K887" i="1" a="1"/>
  <c r="K887" i="1" s="1"/>
  <c r="L887" i="1"/>
  <c r="R887" i="1" a="1"/>
  <c r="R887" i="1" s="1"/>
  <c r="P887" i="1" a="1"/>
  <c r="P887" i="1" s="1"/>
  <c r="Q887" i="1" a="1"/>
  <c r="Q887" i="1" s="1"/>
  <c r="K754" i="1" a="1"/>
  <c r="K754" i="1" s="1"/>
  <c r="R754" i="1" a="1"/>
  <c r="R754" i="1" s="1"/>
  <c r="P754" i="1" a="1"/>
  <c r="P754" i="1" s="1"/>
  <c r="L754" i="1"/>
  <c r="Q754" i="1" a="1"/>
  <c r="Q754" i="1" s="1"/>
  <c r="Q771" i="1" a="1"/>
  <c r="Q771" i="1" s="1"/>
  <c r="R771" i="1" a="1"/>
  <c r="R771" i="1" s="1"/>
  <c r="K771" i="1" a="1"/>
  <c r="K771" i="1" s="1"/>
  <c r="L771" i="1"/>
  <c r="P771" i="1" a="1"/>
  <c r="P771" i="1" s="1"/>
  <c r="L909" i="1"/>
  <c r="K909" i="1" a="1"/>
  <c r="K909" i="1" s="1"/>
  <c r="R909" i="1" a="1"/>
  <c r="R909" i="1" s="1"/>
  <c r="Q909" i="1" a="1"/>
  <c r="Q909" i="1" s="1"/>
  <c r="P909" i="1" a="1"/>
  <c r="P909" i="1" s="1"/>
  <c r="P849" i="1" a="1"/>
  <c r="P849" i="1" s="1"/>
  <c r="R849" i="1" a="1"/>
  <c r="R849" i="1" s="1"/>
  <c r="Q849" i="1" a="1"/>
  <c r="Q849" i="1" s="1"/>
  <c r="K849" i="1" a="1"/>
  <c r="K849" i="1" s="1"/>
  <c r="L849" i="1"/>
  <c r="K780" i="1" a="1"/>
  <c r="K780" i="1" s="1"/>
  <c r="L780" i="1"/>
  <c r="Q780" i="1" a="1"/>
  <c r="Q780" i="1" s="1"/>
  <c r="R780" i="1" a="1"/>
  <c r="R780" i="1" s="1"/>
  <c r="P780" i="1" a="1"/>
  <c r="P780" i="1" s="1"/>
  <c r="R931" i="1" a="1"/>
  <c r="R931" i="1" s="1"/>
  <c r="Q931" i="1" a="1"/>
  <c r="Q931" i="1" s="1"/>
  <c r="L931" i="1"/>
  <c r="K931" i="1" a="1"/>
  <c r="K931" i="1" s="1"/>
  <c r="P931" i="1" a="1"/>
  <c r="P931" i="1" s="1"/>
  <c r="K864" i="1" a="1"/>
  <c r="K864" i="1" s="1"/>
  <c r="Q864" i="1" a="1"/>
  <c r="Q864" i="1" s="1"/>
  <c r="R864" i="1" a="1"/>
  <c r="R864" i="1" s="1"/>
  <c r="P864" i="1" a="1"/>
  <c r="P864" i="1" s="1"/>
  <c r="L864" i="1"/>
  <c r="Q801" i="1" a="1"/>
  <c r="Q801" i="1" s="1"/>
  <c r="R801" i="1" a="1"/>
  <c r="R801" i="1" s="1"/>
  <c r="K801" i="1" a="1"/>
  <c r="K801" i="1" s="1"/>
  <c r="P801" i="1" a="1"/>
  <c r="P801" i="1" s="1"/>
  <c r="L801" i="1"/>
  <c r="P914" i="1" a="1"/>
  <c r="P914" i="1" s="1"/>
  <c r="Q914" i="1" a="1"/>
  <c r="Q914" i="1" s="1"/>
  <c r="R914" i="1" a="1"/>
  <c r="R914" i="1" s="1"/>
  <c r="K914" i="1" a="1"/>
  <c r="K914" i="1" s="1"/>
  <c r="L914" i="1"/>
  <c r="K847" i="1" a="1"/>
  <c r="K847" i="1" s="1"/>
  <c r="Q847" i="1" a="1"/>
  <c r="Q847" i="1" s="1"/>
  <c r="R847" i="1" a="1"/>
  <c r="R847" i="1" s="1"/>
  <c r="P847" i="1" a="1"/>
  <c r="P847" i="1" s="1"/>
  <c r="L847" i="1"/>
  <c r="K785" i="1" a="1"/>
  <c r="K785" i="1" s="1"/>
  <c r="R785" i="1" a="1"/>
  <c r="R785" i="1" s="1"/>
  <c r="L785" i="1"/>
  <c r="Q785" i="1" a="1"/>
  <c r="Q785" i="1" s="1"/>
  <c r="P785" i="1" a="1"/>
  <c r="P785" i="1" s="1"/>
  <c r="K944" i="1" a="1"/>
  <c r="K944" i="1" s="1"/>
  <c r="Q944" i="1" a="1"/>
  <c r="Q944" i="1" s="1"/>
  <c r="P944" i="1" a="1"/>
  <c r="P944" i="1" s="1"/>
  <c r="R944" i="1" a="1"/>
  <c r="R944" i="1" s="1"/>
  <c r="L944" i="1"/>
  <c r="L883" i="1"/>
  <c r="R883" i="1" a="1"/>
  <c r="R883" i="1" s="1"/>
  <c r="P883" i="1" a="1"/>
  <c r="P883" i="1" s="1"/>
  <c r="Q883" i="1" a="1"/>
  <c r="Q883" i="1" s="1"/>
  <c r="K883" i="1" a="1"/>
  <c r="K883" i="1" s="1"/>
  <c r="L822" i="1"/>
  <c r="K822" i="1" a="1"/>
  <c r="K822" i="1" s="1"/>
  <c r="Q822" i="1" a="1"/>
  <c r="Q822" i="1" s="1"/>
  <c r="R822" i="1" a="1"/>
  <c r="R822" i="1" s="1"/>
  <c r="P822" i="1" a="1"/>
  <c r="P822" i="1" s="1"/>
  <c r="P890" i="1" a="1"/>
  <c r="P890" i="1" s="1"/>
  <c r="Q890" i="1" a="1"/>
  <c r="Q890" i="1" s="1"/>
  <c r="R890" i="1" a="1"/>
  <c r="R890" i="1" s="1"/>
  <c r="L890" i="1"/>
  <c r="K890" i="1" a="1"/>
  <c r="K890" i="1" s="1"/>
  <c r="P829" i="1" a="1"/>
  <c r="P829" i="1" s="1"/>
  <c r="L829" i="1"/>
  <c r="K829" i="1" a="1"/>
  <c r="K829" i="1" s="1"/>
  <c r="Q829" i="1" a="1"/>
  <c r="Q829" i="1" s="1"/>
  <c r="R829" i="1" a="1"/>
  <c r="R829" i="1" s="1"/>
  <c r="L919" i="1"/>
  <c r="K919" i="1" a="1"/>
  <c r="K919" i="1" s="1"/>
  <c r="P919" i="1" a="1"/>
  <c r="P919" i="1" s="1"/>
  <c r="R919" i="1" a="1"/>
  <c r="R919" i="1" s="1"/>
  <c r="Q919" i="1" a="1"/>
  <c r="Q919" i="1" s="1"/>
  <c r="Q860" i="1" a="1"/>
  <c r="Q860" i="1" s="1"/>
  <c r="P860" i="1" a="1"/>
  <c r="P860" i="1" s="1"/>
  <c r="L860" i="1"/>
  <c r="R860" i="1" a="1"/>
  <c r="R860" i="1" s="1"/>
  <c r="K860" i="1" a="1"/>
  <c r="K860" i="1" s="1"/>
  <c r="L797" i="1"/>
  <c r="R797" i="1" a="1"/>
  <c r="R797" i="1" s="1"/>
  <c r="P797" i="1" a="1"/>
  <c r="P797" i="1" s="1"/>
  <c r="K797" i="1" a="1"/>
  <c r="K797" i="1" s="1"/>
  <c r="Q797" i="1" a="1"/>
  <c r="Q797" i="1" s="1"/>
  <c r="K926" i="1" a="1"/>
  <c r="K926" i="1" s="1"/>
  <c r="Q926" i="1" a="1"/>
  <c r="Q926" i="1" s="1"/>
  <c r="P926" i="1" a="1"/>
  <c r="P926" i="1" s="1"/>
  <c r="L926" i="1"/>
  <c r="R926" i="1" a="1"/>
  <c r="R926" i="1" s="1"/>
  <c r="L866" i="1"/>
  <c r="K866" i="1" a="1"/>
  <c r="K866" i="1" s="1"/>
  <c r="Q866" i="1" a="1"/>
  <c r="Q866" i="1" s="1"/>
  <c r="P866" i="1" a="1"/>
  <c r="P866" i="1" s="1"/>
  <c r="R866" i="1" a="1"/>
  <c r="R866" i="1" s="1"/>
  <c r="K804" i="1" a="1"/>
  <c r="K804" i="1" s="1"/>
  <c r="Q804" i="1" a="1"/>
  <c r="Q804" i="1" s="1"/>
  <c r="R804" i="1" a="1"/>
  <c r="R804" i="1" s="1"/>
  <c r="P804" i="1" a="1"/>
  <c r="P804" i="1" s="1"/>
  <c r="L804" i="1"/>
  <c r="R269" i="1" a="1"/>
  <c r="R269" i="1" s="1"/>
  <c r="Q269" i="1" a="1"/>
  <c r="Q269" i="1" s="1"/>
  <c r="P269" i="1" a="1"/>
  <c r="P269" i="1" s="1"/>
  <c r="R8" i="1" a="1"/>
  <c r="R8" i="1" s="1"/>
  <c r="Q8" i="1" a="1"/>
  <c r="Q8" i="1" s="1"/>
  <c r="P8" i="1" a="1"/>
  <c r="P8" i="1" s="1"/>
  <c r="R214" i="1" a="1"/>
  <c r="R214" i="1" s="1"/>
  <c r="Q214" i="1" a="1"/>
  <c r="Q214" i="1" s="1"/>
  <c r="P214" i="1" a="1"/>
  <c r="P214" i="1" s="1"/>
  <c r="R212" i="1" a="1"/>
  <c r="R212" i="1" s="1"/>
  <c r="Q212" i="1" a="1"/>
  <c r="Q212" i="1" s="1"/>
  <c r="P212" i="1" a="1"/>
  <c r="P212" i="1" s="1"/>
  <c r="R379" i="1" a="1"/>
  <c r="R379" i="1" s="1"/>
  <c r="Q379" i="1" a="1"/>
  <c r="Q379" i="1" s="1"/>
  <c r="P379" i="1" a="1"/>
  <c r="P379" i="1" s="1"/>
  <c r="R268" i="1" a="1"/>
  <c r="R268" i="1" s="1"/>
  <c r="Q268" i="1" a="1"/>
  <c r="Q268" i="1" s="1"/>
  <c r="P268" i="1" a="1"/>
  <c r="P268" i="1" s="1"/>
  <c r="R340" i="1" a="1"/>
  <c r="R340" i="1" s="1"/>
  <c r="Q340" i="1" a="1"/>
  <c r="Q340" i="1" s="1"/>
  <c r="P340" i="1" a="1"/>
  <c r="P340" i="1" s="1"/>
  <c r="R255" i="1" a="1"/>
  <c r="R255" i="1" s="1"/>
  <c r="Q255" i="1" a="1"/>
  <c r="Q255" i="1" s="1"/>
  <c r="P255" i="1" a="1"/>
  <c r="P255" i="1" s="1"/>
  <c r="R31" i="1" a="1"/>
  <c r="R31" i="1" s="1"/>
  <c r="Q31" i="1" a="1"/>
  <c r="Q31" i="1" s="1"/>
  <c r="P31" i="1" a="1"/>
  <c r="P31" i="1" s="1"/>
  <c r="R176" i="1" a="1"/>
  <c r="R176" i="1" s="1"/>
  <c r="Q176" i="1" a="1"/>
  <c r="Q176" i="1" s="1"/>
  <c r="P176" i="1" a="1"/>
  <c r="P176" i="1" s="1"/>
  <c r="R32" i="1" a="1"/>
  <c r="R32" i="1" s="1"/>
  <c r="Q32" i="1" a="1"/>
  <c r="Q32" i="1" s="1"/>
  <c r="P32" i="1" a="1"/>
  <c r="P32" i="1" s="1"/>
  <c r="R239" i="1" a="1"/>
  <c r="R239" i="1" s="1"/>
  <c r="Q239" i="1" a="1"/>
  <c r="Q239" i="1" s="1"/>
  <c r="P239" i="1" a="1"/>
  <c r="P239" i="1" s="1"/>
  <c r="R357" i="1" a="1"/>
  <c r="R357" i="1" s="1"/>
  <c r="Q357" i="1" a="1"/>
  <c r="Q357" i="1" s="1"/>
  <c r="P357" i="1" a="1"/>
  <c r="P357" i="1" s="1"/>
  <c r="R133" i="1" a="1"/>
  <c r="R133" i="1" s="1"/>
  <c r="Q133" i="1" a="1"/>
  <c r="Q133" i="1" s="1"/>
  <c r="P133" i="1" a="1"/>
  <c r="P133" i="1" s="1"/>
  <c r="R257" i="1" a="1"/>
  <c r="R257" i="1" s="1"/>
  <c r="Q257" i="1" a="1"/>
  <c r="Q257" i="1" s="1"/>
  <c r="P257" i="1" a="1"/>
  <c r="P257" i="1" s="1"/>
  <c r="R26" i="1" a="1"/>
  <c r="R26" i="1" s="1"/>
  <c r="Q26" i="1" a="1"/>
  <c r="Q26" i="1" s="1"/>
  <c r="P26" i="1" a="1"/>
  <c r="P26" i="1" s="1"/>
  <c r="R296" i="1" a="1"/>
  <c r="R296" i="1" s="1"/>
  <c r="Q296" i="1" a="1"/>
  <c r="Q296" i="1" s="1"/>
  <c r="P296" i="1" a="1"/>
  <c r="P296" i="1" s="1"/>
  <c r="R190" i="1" a="1"/>
  <c r="R190" i="1" s="1"/>
  <c r="Q190" i="1" a="1"/>
  <c r="Q190" i="1" s="1"/>
  <c r="P190" i="1" a="1"/>
  <c r="P190" i="1" s="1"/>
  <c r="R211" i="1" a="1"/>
  <c r="R211" i="1" s="1"/>
  <c r="Q211" i="1" a="1"/>
  <c r="Q211" i="1" s="1"/>
  <c r="P211" i="1" a="1"/>
  <c r="P211" i="1" s="1"/>
  <c r="R336" i="1" a="1"/>
  <c r="R336" i="1" s="1"/>
  <c r="Q336" i="1" a="1"/>
  <c r="Q336" i="1" s="1"/>
  <c r="P336" i="1" a="1"/>
  <c r="P336" i="1" s="1"/>
  <c r="R66" i="1" a="1"/>
  <c r="R66" i="1" s="1"/>
  <c r="Q66" i="1" a="1"/>
  <c r="Q66" i="1" s="1"/>
  <c r="P66" i="1" a="1"/>
  <c r="P66" i="1" s="1"/>
  <c r="Q69" i="1" a="1"/>
  <c r="Q69" i="1" s="1"/>
  <c r="R69" i="1" a="1"/>
  <c r="R69" i="1" s="1"/>
  <c r="P69" i="1" a="1"/>
  <c r="P69" i="1" s="1"/>
  <c r="R438" i="1" a="1"/>
  <c r="R438" i="1" s="1"/>
  <c r="Q438" i="1" a="1"/>
  <c r="Q438" i="1" s="1"/>
  <c r="P438" i="1" a="1"/>
  <c r="P438" i="1" s="1"/>
  <c r="R574" i="1" a="1"/>
  <c r="R574" i="1" s="1"/>
  <c r="Q574" i="1" a="1"/>
  <c r="Q574" i="1" s="1"/>
  <c r="P574" i="1" a="1"/>
  <c r="P574" i="1" s="1"/>
  <c r="R567" i="1" a="1"/>
  <c r="R567" i="1" s="1"/>
  <c r="Q567" i="1" a="1"/>
  <c r="Q567" i="1" s="1"/>
  <c r="P567" i="1" a="1"/>
  <c r="P567" i="1" s="1"/>
  <c r="R446" i="1" a="1"/>
  <c r="R446" i="1" s="1"/>
  <c r="Q446" i="1" a="1"/>
  <c r="Q446" i="1" s="1"/>
  <c r="P446" i="1" a="1"/>
  <c r="P446" i="1" s="1"/>
  <c r="R506" i="1" a="1"/>
  <c r="R506" i="1" s="1"/>
  <c r="Q506" i="1" a="1"/>
  <c r="Q506" i="1" s="1"/>
  <c r="P506" i="1" a="1"/>
  <c r="P506" i="1" s="1"/>
  <c r="R440" i="1" a="1"/>
  <c r="R440" i="1" s="1"/>
  <c r="Q440" i="1" a="1"/>
  <c r="Q440" i="1" s="1"/>
  <c r="P440" i="1" a="1"/>
  <c r="P440" i="1" s="1"/>
  <c r="R489" i="1" a="1"/>
  <c r="R489" i="1" s="1"/>
  <c r="Q489" i="1" a="1"/>
  <c r="Q489" i="1" s="1"/>
  <c r="P489" i="1" a="1"/>
  <c r="P489" i="1" s="1"/>
  <c r="R433" i="1" a="1"/>
  <c r="R433" i="1" s="1"/>
  <c r="Q433" i="1" a="1"/>
  <c r="Q433" i="1" s="1"/>
  <c r="P433" i="1" a="1"/>
  <c r="P433" i="1" s="1"/>
  <c r="R272" i="1" a="1"/>
  <c r="R272" i="1" s="1"/>
  <c r="Q272" i="1" a="1"/>
  <c r="Q272" i="1" s="1"/>
  <c r="P272" i="1" a="1"/>
  <c r="P272" i="1" s="1"/>
  <c r="Q365" i="1" a="1"/>
  <c r="Q365" i="1" s="1"/>
  <c r="R365" i="1" a="1"/>
  <c r="R365" i="1" s="1"/>
  <c r="P365" i="1" a="1"/>
  <c r="P365" i="1" s="1"/>
  <c r="R292" i="1" a="1"/>
  <c r="R292" i="1" s="1"/>
  <c r="Q292" i="1" a="1"/>
  <c r="Q292" i="1" s="1"/>
  <c r="P292" i="1" a="1"/>
  <c r="P292" i="1" s="1"/>
  <c r="R169" i="1" a="1"/>
  <c r="R169" i="1" s="1"/>
  <c r="Q169" i="1" a="1"/>
  <c r="Q169" i="1" s="1"/>
  <c r="P169" i="1" a="1"/>
  <c r="P169" i="1" s="1"/>
  <c r="R319" i="1" a="1"/>
  <c r="R319" i="1" s="1"/>
  <c r="Q319" i="1" a="1"/>
  <c r="Q319" i="1" s="1"/>
  <c r="P319" i="1" a="1"/>
  <c r="P319" i="1" s="1"/>
  <c r="R167" i="1" a="1"/>
  <c r="R167" i="1" s="1"/>
  <c r="Q167" i="1" a="1"/>
  <c r="Q167" i="1" s="1"/>
  <c r="P167" i="1" a="1"/>
  <c r="P167" i="1" s="1"/>
  <c r="R382" i="1" a="1"/>
  <c r="R382" i="1" s="1"/>
  <c r="Q382" i="1" a="1"/>
  <c r="Q382" i="1" s="1"/>
  <c r="P382" i="1" a="1"/>
  <c r="P382" i="1" s="1"/>
  <c r="R224" i="1" a="1"/>
  <c r="R224" i="1" s="1"/>
  <c r="Q224" i="1" a="1"/>
  <c r="Q224" i="1" s="1"/>
  <c r="P224" i="1" a="1"/>
  <c r="P224" i="1" s="1"/>
  <c r="R329" i="1" a="1"/>
  <c r="R329" i="1" s="1"/>
  <c r="Q329" i="1" a="1"/>
  <c r="Q329" i="1" s="1"/>
  <c r="P329" i="1" a="1"/>
  <c r="P329" i="1" s="1"/>
  <c r="Q162" i="1" a="1"/>
  <c r="Q162" i="1" s="1"/>
  <c r="R162" i="1" a="1"/>
  <c r="R162" i="1" s="1"/>
  <c r="P162" i="1" a="1"/>
  <c r="P162" i="1" s="1"/>
  <c r="R342" i="1" a="1"/>
  <c r="R342" i="1" s="1"/>
  <c r="Q342" i="1" a="1"/>
  <c r="Q342" i="1" s="1"/>
  <c r="P342" i="1" a="1"/>
  <c r="P342" i="1" s="1"/>
  <c r="R43" i="1" a="1"/>
  <c r="R43" i="1" s="1"/>
  <c r="Q43" i="1" a="1"/>
  <c r="Q43" i="1" s="1"/>
  <c r="P43" i="1" a="1"/>
  <c r="P43" i="1" s="1"/>
  <c r="R325" i="1" a="1"/>
  <c r="R325" i="1" s="1"/>
  <c r="Q325" i="1" a="1"/>
  <c r="Q325" i="1" s="1"/>
  <c r="P325" i="1" a="1"/>
  <c r="P325" i="1" s="1"/>
  <c r="R157" i="1" a="1"/>
  <c r="R157" i="1" s="1"/>
  <c r="Q157" i="1" a="1"/>
  <c r="Q157" i="1" s="1"/>
  <c r="P157" i="1" a="1"/>
  <c r="P157" i="1" s="1"/>
  <c r="R307" i="1" a="1"/>
  <c r="R307" i="1" s="1"/>
  <c r="Q307" i="1" a="1"/>
  <c r="Q307" i="1" s="1"/>
  <c r="P307" i="1" a="1"/>
  <c r="P307" i="1" s="1"/>
  <c r="R101" i="1" a="1"/>
  <c r="R101" i="1" s="1"/>
  <c r="Q101" i="1" a="1"/>
  <c r="Q101" i="1" s="1"/>
  <c r="P101" i="1" a="1"/>
  <c r="P101" i="1" s="1"/>
  <c r="R359" i="1" a="1"/>
  <c r="R359" i="1" s="1"/>
  <c r="Q359" i="1" a="1"/>
  <c r="Q359" i="1" s="1"/>
  <c r="P359" i="1" a="1"/>
  <c r="P359" i="1" s="1"/>
  <c r="R312" i="1" a="1"/>
  <c r="R312" i="1" s="1"/>
  <c r="Q312" i="1" a="1"/>
  <c r="Q312" i="1" s="1"/>
  <c r="P312" i="1" a="1"/>
  <c r="P312" i="1" s="1"/>
  <c r="R251" i="1" a="1"/>
  <c r="R251" i="1" s="1"/>
  <c r="Q251" i="1" a="1"/>
  <c r="Q251" i="1" s="1"/>
  <c r="P251" i="1" a="1"/>
  <c r="P251" i="1" s="1"/>
  <c r="R192" i="1" a="1"/>
  <c r="R192" i="1" s="1"/>
  <c r="Q192" i="1" a="1"/>
  <c r="Q192" i="1" s="1"/>
  <c r="P192" i="1" a="1"/>
  <c r="P192" i="1" s="1"/>
  <c r="R124" i="1" a="1"/>
  <c r="R124" i="1" s="1"/>
  <c r="Q124" i="1" a="1"/>
  <c r="Q124" i="1" s="1"/>
  <c r="P124" i="1" a="1"/>
  <c r="P124" i="1" s="1"/>
  <c r="R14" i="1" a="1"/>
  <c r="R14" i="1" s="1"/>
  <c r="Q14" i="1" a="1"/>
  <c r="Q14" i="1" s="1"/>
  <c r="P14" i="1" a="1"/>
  <c r="P14" i="1" s="1"/>
  <c r="R291" i="1" a="1"/>
  <c r="R291" i="1" s="1"/>
  <c r="Q291" i="1" a="1"/>
  <c r="Q291" i="1" s="1"/>
  <c r="P291" i="1" a="1"/>
  <c r="P291" i="1" s="1"/>
  <c r="R226" i="1" a="1"/>
  <c r="R226" i="1" s="1"/>
  <c r="Q226" i="1" a="1"/>
  <c r="Q226" i="1" s="1"/>
  <c r="P226" i="1" a="1"/>
  <c r="P226" i="1" s="1"/>
  <c r="R150" i="1" a="1"/>
  <c r="R150" i="1" s="1"/>
  <c r="Q150" i="1" a="1"/>
  <c r="Q150" i="1" s="1"/>
  <c r="P150" i="1" a="1"/>
  <c r="P150" i="1" s="1"/>
  <c r="R356" i="1" a="1"/>
  <c r="R356" i="1" s="1"/>
  <c r="Q356" i="1" a="1"/>
  <c r="Q356" i="1" s="1"/>
  <c r="P356" i="1" a="1"/>
  <c r="P356" i="1" s="1"/>
  <c r="R300" i="1" a="1"/>
  <c r="R300" i="1" s="1"/>
  <c r="Q300" i="1" a="1"/>
  <c r="Q300" i="1" s="1"/>
  <c r="P300" i="1" a="1"/>
  <c r="P300" i="1" s="1"/>
  <c r="R237" i="1" a="1"/>
  <c r="R237" i="1" s="1"/>
  <c r="Q237" i="1" a="1"/>
  <c r="Q237" i="1" s="1"/>
  <c r="P237" i="1" a="1"/>
  <c r="P237" i="1" s="1"/>
  <c r="R184" i="1" a="1"/>
  <c r="R184" i="1" s="1"/>
  <c r="Q184" i="1" a="1"/>
  <c r="Q184" i="1" s="1"/>
  <c r="P184" i="1" a="1"/>
  <c r="P184" i="1" s="1"/>
  <c r="R119" i="1" a="1"/>
  <c r="R119" i="1" s="1"/>
  <c r="Q119" i="1" a="1"/>
  <c r="Q119" i="1" s="1"/>
  <c r="P119" i="1" a="1"/>
  <c r="P119" i="1" s="1"/>
  <c r="R21" i="1" a="1"/>
  <c r="R21" i="1" s="1"/>
  <c r="Q21" i="1" a="1"/>
  <c r="Q21" i="1" s="1"/>
  <c r="P21" i="1" a="1"/>
  <c r="P21" i="1" s="1"/>
  <c r="R337" i="1" a="1"/>
  <c r="R337" i="1" s="1"/>
  <c r="Q337" i="1" a="1"/>
  <c r="Q337" i="1" s="1"/>
  <c r="P337" i="1" a="1"/>
  <c r="P337" i="1" s="1"/>
  <c r="R264" i="1" a="1"/>
  <c r="R264" i="1" s="1"/>
  <c r="Q264" i="1" a="1"/>
  <c r="Q264" i="1" s="1"/>
  <c r="P264" i="1" a="1"/>
  <c r="P264" i="1" s="1"/>
  <c r="R206" i="1" a="1"/>
  <c r="R206" i="1" s="1"/>
  <c r="Q206" i="1" a="1"/>
  <c r="Q206" i="1" s="1"/>
  <c r="P206" i="1" a="1"/>
  <c r="P206" i="1" s="1"/>
  <c r="R138" i="1" a="1"/>
  <c r="R138" i="1" s="1"/>
  <c r="P138" i="1" a="1"/>
  <c r="P138" i="1" s="1"/>
  <c r="Q138" i="1" a="1"/>
  <c r="Q138" i="1" s="1"/>
  <c r="R331" i="1" a="1"/>
  <c r="R331" i="1" s="1"/>
  <c r="Q331" i="1" a="1"/>
  <c r="Q331" i="1" s="1"/>
  <c r="P331" i="1" a="1"/>
  <c r="P331" i="1" s="1"/>
  <c r="R263" i="1" a="1"/>
  <c r="R263" i="1" s="1"/>
  <c r="Q263" i="1" a="1"/>
  <c r="Q263" i="1" s="1"/>
  <c r="P263" i="1" a="1"/>
  <c r="P263" i="1" s="1"/>
  <c r="R210" i="1" a="1"/>
  <c r="R210" i="1" s="1"/>
  <c r="Q210" i="1" a="1"/>
  <c r="Q210" i="1" s="1"/>
  <c r="P210" i="1" a="1"/>
  <c r="P210" i="1" s="1"/>
  <c r="R161" i="1" a="1"/>
  <c r="R161" i="1" s="1"/>
  <c r="Q161" i="1" a="1"/>
  <c r="Q161" i="1" s="1"/>
  <c r="P161" i="1" a="1"/>
  <c r="P161" i="1" s="1"/>
  <c r="R52" i="1" a="1"/>
  <c r="R52" i="1" s="1"/>
  <c r="Q52" i="1" a="1"/>
  <c r="Q52" i="1" s="1"/>
  <c r="P52" i="1" a="1"/>
  <c r="P52" i="1" s="1"/>
  <c r="R130" i="1" a="1"/>
  <c r="R130" i="1" s="1"/>
  <c r="P130" i="1" a="1"/>
  <c r="P130" i="1" s="1"/>
  <c r="Q130" i="1" a="1"/>
  <c r="Q130" i="1" s="1"/>
  <c r="R63" i="1" a="1"/>
  <c r="R63" i="1" s="1"/>
  <c r="Q63" i="1" a="1"/>
  <c r="Q63" i="1" s="1"/>
  <c r="P63" i="1" a="1"/>
  <c r="P63" i="1" s="1"/>
  <c r="R91" i="1" a="1"/>
  <c r="R91" i="1" s="1"/>
  <c r="Q91" i="1" a="1"/>
  <c r="Q91" i="1" s="1"/>
  <c r="P91" i="1" a="1"/>
  <c r="P91" i="1" s="1"/>
  <c r="R42" i="1" a="1"/>
  <c r="R42" i="1" s="1"/>
  <c r="Q42" i="1" a="1"/>
  <c r="Q42" i="1" s="1"/>
  <c r="P42" i="1" a="1"/>
  <c r="P42" i="1" s="1"/>
  <c r="R109" i="1" a="1"/>
  <c r="R109" i="1" s="1"/>
  <c r="Q109" i="1" a="1"/>
  <c r="Q109" i="1" s="1"/>
  <c r="P109" i="1" a="1"/>
  <c r="P109" i="1" s="1"/>
  <c r="R46" i="1" a="1"/>
  <c r="R46" i="1" s="1"/>
  <c r="Q46" i="1" a="1"/>
  <c r="Q46" i="1" s="1"/>
  <c r="P46" i="1" a="1"/>
  <c r="P46" i="1" s="1"/>
  <c r="Q102" i="1" a="1"/>
  <c r="Q102" i="1" s="1"/>
  <c r="R102" i="1" a="1"/>
  <c r="R102" i="1" s="1"/>
  <c r="P102" i="1" a="1"/>
  <c r="P102" i="1" s="1"/>
  <c r="R40" i="1" a="1"/>
  <c r="R40" i="1" s="1"/>
  <c r="Q40" i="1" a="1"/>
  <c r="Q40" i="1" s="1"/>
  <c r="P40" i="1" a="1"/>
  <c r="P40" i="1" s="1"/>
  <c r="R698" i="1" a="1"/>
  <c r="R698" i="1" s="1"/>
  <c r="Q698" i="1" a="1"/>
  <c r="Q698" i="1" s="1"/>
  <c r="P698" i="1" a="1"/>
  <c r="P698" i="1" s="1"/>
  <c r="R625" i="1" a="1"/>
  <c r="R625" i="1" s="1"/>
  <c r="P625" i="1" a="1"/>
  <c r="P625" i="1" s="1"/>
  <c r="Q625" i="1" a="1"/>
  <c r="Q625" i="1" s="1"/>
  <c r="R695" i="1" a="1"/>
  <c r="R695" i="1" s="1"/>
  <c r="P695" i="1" a="1"/>
  <c r="P695" i="1" s="1"/>
  <c r="Q695" i="1" a="1"/>
  <c r="Q695" i="1" s="1"/>
  <c r="R416" i="1" a="1"/>
  <c r="R416" i="1" s="1"/>
  <c r="P416" i="1" a="1"/>
  <c r="P416" i="1" s="1"/>
  <c r="Q416" i="1" a="1"/>
  <c r="Q416" i="1" s="1"/>
  <c r="R536" i="1" a="1"/>
  <c r="R536" i="1" s="1"/>
  <c r="Q536" i="1" a="1"/>
  <c r="Q536" i="1" s="1"/>
  <c r="P536" i="1" a="1"/>
  <c r="P536" i="1" s="1"/>
  <c r="R678" i="1" a="1"/>
  <c r="R678" i="1" s="1"/>
  <c r="Q678" i="1" a="1"/>
  <c r="Q678" i="1" s="1"/>
  <c r="P678" i="1" a="1"/>
  <c r="P678" i="1" s="1"/>
  <c r="R531" i="1" a="1"/>
  <c r="R531" i="1" s="1"/>
  <c r="Q531" i="1" a="1"/>
  <c r="Q531" i="1" s="1"/>
  <c r="P531" i="1" a="1"/>
  <c r="P531" i="1" s="1"/>
  <c r="R605" i="1" a="1"/>
  <c r="R605" i="1" s="1"/>
  <c r="Q605" i="1" a="1"/>
  <c r="Q605" i="1" s="1"/>
  <c r="P605" i="1" a="1"/>
  <c r="P605" i="1" s="1"/>
  <c r="R674" i="1" a="1"/>
  <c r="R674" i="1" s="1"/>
  <c r="Q674" i="1" a="1"/>
  <c r="Q674" i="1" s="1"/>
  <c r="P674" i="1" a="1"/>
  <c r="P674" i="1" s="1"/>
  <c r="R658" i="1" a="1"/>
  <c r="R658" i="1" s="1"/>
  <c r="Q658" i="1" a="1"/>
  <c r="Q658" i="1" s="1"/>
  <c r="P658" i="1" a="1"/>
  <c r="P658" i="1" s="1"/>
  <c r="R542" i="1" a="1"/>
  <c r="R542" i="1" s="1"/>
  <c r="Q542" i="1" a="1"/>
  <c r="Q542" i="1" s="1"/>
  <c r="P542" i="1" a="1"/>
  <c r="P542" i="1" s="1"/>
  <c r="R554" i="1" a="1"/>
  <c r="R554" i="1" s="1"/>
  <c r="Q554" i="1" a="1"/>
  <c r="Q554" i="1" s="1"/>
  <c r="P554" i="1" a="1"/>
  <c r="P554" i="1" s="1"/>
  <c r="R663" i="1" a="1"/>
  <c r="R663" i="1" s="1"/>
  <c r="P663" i="1" a="1"/>
  <c r="P663" i="1" s="1"/>
  <c r="Q663" i="1" a="1"/>
  <c r="Q663" i="1" s="1"/>
  <c r="R582" i="1" a="1"/>
  <c r="R582" i="1" s="1"/>
  <c r="Q582" i="1" a="1"/>
  <c r="Q582" i="1" s="1"/>
  <c r="P582" i="1" a="1"/>
  <c r="P582" i="1" s="1"/>
  <c r="R524" i="1" a="1"/>
  <c r="R524" i="1" s="1"/>
  <c r="Q524" i="1" a="1"/>
  <c r="Q524" i="1" s="1"/>
  <c r="P524" i="1" a="1"/>
  <c r="P524" i="1" s="1"/>
  <c r="R687" i="1" a="1"/>
  <c r="R687" i="1" s="1"/>
  <c r="Q687" i="1" a="1"/>
  <c r="Q687" i="1" s="1"/>
  <c r="P687" i="1" a="1"/>
  <c r="P687" i="1" s="1"/>
  <c r="R635" i="1" a="1"/>
  <c r="R635" i="1" s="1"/>
  <c r="Q635" i="1" a="1"/>
  <c r="Q635" i="1" s="1"/>
  <c r="P635" i="1" a="1"/>
  <c r="P635" i="1" s="1"/>
  <c r="R562" i="1" a="1"/>
  <c r="R562" i="1" s="1"/>
  <c r="Q562" i="1" a="1"/>
  <c r="Q562" i="1" s="1"/>
  <c r="P562" i="1" a="1"/>
  <c r="P562" i="1" s="1"/>
  <c r="R427" i="1" a="1"/>
  <c r="R427" i="1" s="1"/>
  <c r="Q427" i="1" a="1"/>
  <c r="Q427" i="1" s="1"/>
  <c r="P427" i="1" a="1"/>
  <c r="P427" i="1" s="1"/>
  <c r="R713" i="1" a="1"/>
  <c r="R713" i="1" s="1"/>
  <c r="Q713" i="1" a="1"/>
  <c r="Q713" i="1" s="1"/>
  <c r="P713" i="1" a="1"/>
  <c r="P713" i="1" s="1"/>
  <c r="R671" i="1" a="1"/>
  <c r="R671" i="1" s="1"/>
  <c r="Q671" i="1" a="1"/>
  <c r="Q671" i="1" s="1"/>
  <c r="P671" i="1" a="1"/>
  <c r="P671" i="1" s="1"/>
  <c r="R601" i="1" a="1"/>
  <c r="R601" i="1" s="1"/>
  <c r="Q601" i="1" a="1"/>
  <c r="Q601" i="1" s="1"/>
  <c r="P601" i="1" a="1"/>
  <c r="P601" i="1" s="1"/>
  <c r="R519" i="1" a="1"/>
  <c r="R519" i="1" s="1"/>
  <c r="Q519" i="1" a="1"/>
  <c r="Q519" i="1" s="1"/>
  <c r="P519" i="1" a="1"/>
  <c r="P519" i="1" s="1"/>
  <c r="R690" i="1" a="1"/>
  <c r="R690" i="1" s="1"/>
  <c r="Q690" i="1" a="1"/>
  <c r="Q690" i="1" s="1"/>
  <c r="P690" i="1" a="1"/>
  <c r="P690" i="1" s="1"/>
  <c r="R617" i="1" a="1"/>
  <c r="R617" i="1" s="1"/>
  <c r="Q617" i="1" a="1"/>
  <c r="Q617" i="1" s="1"/>
  <c r="P617" i="1" a="1"/>
  <c r="P617" i="1" s="1"/>
  <c r="R561" i="1" a="1"/>
  <c r="R561" i="1" s="1"/>
  <c r="Q561" i="1" a="1"/>
  <c r="Q561" i="1" s="1"/>
  <c r="P561" i="1" a="1"/>
  <c r="P561" i="1" s="1"/>
  <c r="R444" i="1" a="1"/>
  <c r="R444" i="1" s="1"/>
  <c r="Q444" i="1" a="1"/>
  <c r="Q444" i="1" s="1"/>
  <c r="P444" i="1" a="1"/>
  <c r="P444" i="1" s="1"/>
  <c r="R696" i="1" a="1"/>
  <c r="R696" i="1" s="1"/>
  <c r="Q696" i="1" a="1"/>
  <c r="Q696" i="1" s="1"/>
  <c r="P696" i="1" a="1"/>
  <c r="P696" i="1" s="1"/>
  <c r="R633" i="1" a="1"/>
  <c r="R633" i="1" s="1"/>
  <c r="Q633" i="1" a="1"/>
  <c r="Q633" i="1" s="1"/>
  <c r="P633" i="1" a="1"/>
  <c r="P633" i="1" s="1"/>
  <c r="R555" i="1" a="1"/>
  <c r="R555" i="1" s="1"/>
  <c r="Q555" i="1" a="1"/>
  <c r="Q555" i="1" s="1"/>
  <c r="P555" i="1" a="1"/>
  <c r="P555" i="1" s="1"/>
  <c r="R421" i="1" a="1"/>
  <c r="R421" i="1" s="1"/>
  <c r="Q421" i="1" a="1"/>
  <c r="Q421" i="1" s="1"/>
  <c r="P421" i="1" a="1"/>
  <c r="P421" i="1" s="1"/>
  <c r="R516" i="1" a="1"/>
  <c r="R516" i="1" s="1"/>
  <c r="Q516" i="1" a="1"/>
  <c r="Q516" i="1" s="1"/>
  <c r="P516" i="1" a="1"/>
  <c r="P516" i="1" s="1"/>
  <c r="R460" i="1" a="1"/>
  <c r="R460" i="1" s="1"/>
  <c r="Q460" i="1" a="1"/>
  <c r="Q460" i="1" s="1"/>
  <c r="P460" i="1" a="1"/>
  <c r="P460" i="1" s="1"/>
  <c r="R509" i="1" a="1"/>
  <c r="R509" i="1" s="1"/>
  <c r="Q509" i="1" a="1"/>
  <c r="Q509" i="1" s="1"/>
  <c r="P509" i="1" a="1"/>
  <c r="P509" i="1" s="1"/>
  <c r="R458" i="1" a="1"/>
  <c r="R458" i="1" s="1"/>
  <c r="Q458" i="1" a="1"/>
  <c r="Q458" i="1" s="1"/>
  <c r="P458" i="1" a="1"/>
  <c r="P458" i="1" s="1"/>
  <c r="R389" i="1" a="1"/>
  <c r="R389" i="1" s="1"/>
  <c r="Q389" i="1" a="1"/>
  <c r="Q389" i="1" s="1"/>
  <c r="P389" i="1" a="1"/>
  <c r="P389" i="1" s="1"/>
  <c r="R491" i="1" a="1"/>
  <c r="R491" i="1" s="1"/>
  <c r="P491" i="1" a="1"/>
  <c r="P491" i="1" s="1"/>
  <c r="Q491" i="1" a="1"/>
  <c r="Q491" i="1" s="1"/>
  <c r="R435" i="1" a="1"/>
  <c r="R435" i="1" s="1"/>
  <c r="Q435" i="1" a="1"/>
  <c r="Q435" i="1" s="1"/>
  <c r="P435" i="1" a="1"/>
  <c r="P435" i="1" s="1"/>
  <c r="R434" i="1" a="1"/>
  <c r="R434" i="1" s="1"/>
  <c r="Q434" i="1" a="1"/>
  <c r="Q434" i="1" s="1"/>
  <c r="P434" i="1" a="1"/>
  <c r="P434" i="1" s="1"/>
  <c r="R501" i="1" a="1"/>
  <c r="R501" i="1" s="1"/>
  <c r="Q501" i="1" a="1"/>
  <c r="Q501" i="1" s="1"/>
  <c r="P501" i="1" a="1"/>
  <c r="P501" i="1" s="1"/>
  <c r="R429" i="1" a="1"/>
  <c r="R429" i="1" s="1"/>
  <c r="Q429" i="1" a="1"/>
  <c r="Q429" i="1" s="1"/>
  <c r="P429" i="1" a="1"/>
  <c r="P429" i="1" s="1"/>
  <c r="R484" i="1" a="1"/>
  <c r="R484" i="1" s="1"/>
  <c r="Q484" i="1" a="1"/>
  <c r="Q484" i="1" s="1"/>
  <c r="P484" i="1" a="1"/>
  <c r="P484" i="1" s="1"/>
  <c r="R428" i="1" a="1"/>
  <c r="R428" i="1" s="1"/>
  <c r="Q428" i="1" a="1"/>
  <c r="Q428" i="1" s="1"/>
  <c r="P428" i="1" a="1"/>
  <c r="P428" i="1" s="1"/>
  <c r="R250" i="1" a="1"/>
  <c r="R250" i="1" s="1"/>
  <c r="Q250" i="1" a="1"/>
  <c r="Q250" i="1" s="1"/>
  <c r="P250" i="1" a="1"/>
  <c r="P250" i="1" s="1"/>
  <c r="R381" i="1" a="1"/>
  <c r="R381" i="1" s="1"/>
  <c r="Q381" i="1" a="1"/>
  <c r="Q381" i="1" s="1"/>
  <c r="P381" i="1" a="1"/>
  <c r="P381" i="1" s="1"/>
  <c r="R146" i="1" a="1"/>
  <c r="R146" i="1" s="1"/>
  <c r="Q146" i="1" a="1"/>
  <c r="Q146" i="1" s="1"/>
  <c r="P146" i="1" a="1"/>
  <c r="P146" i="1" s="1"/>
  <c r="R229" i="1" a="1"/>
  <c r="R229" i="1" s="1"/>
  <c r="Q229" i="1" a="1"/>
  <c r="Q229" i="1" s="1"/>
  <c r="P229" i="1" a="1"/>
  <c r="P229" i="1" s="1"/>
  <c r="R361" i="1" a="1"/>
  <c r="R361" i="1" s="1"/>
  <c r="Q361" i="1" a="1"/>
  <c r="Q361" i="1" s="1"/>
  <c r="P361" i="1" a="1"/>
  <c r="P361" i="1" s="1"/>
  <c r="R154" i="1" a="1"/>
  <c r="R154" i="1" s="1"/>
  <c r="Q154" i="1" a="1"/>
  <c r="Q154" i="1" s="1"/>
  <c r="P154" i="1" a="1"/>
  <c r="P154" i="1" s="1"/>
  <c r="R23" i="1" a="1"/>
  <c r="R23" i="1" s="1"/>
  <c r="Q23" i="1" a="1"/>
  <c r="Q23" i="1" s="1"/>
  <c r="P23" i="1" a="1"/>
  <c r="P23" i="1" s="1"/>
  <c r="R183" i="1" a="1"/>
  <c r="R183" i="1" s="1"/>
  <c r="Q183" i="1" a="1"/>
  <c r="Q183" i="1" s="1"/>
  <c r="P183" i="1" a="1"/>
  <c r="P183" i="1" s="1"/>
  <c r="R191" i="1" a="1"/>
  <c r="R191" i="1" s="1"/>
  <c r="Q191" i="1" a="1"/>
  <c r="Q191" i="1" s="1"/>
  <c r="P191" i="1" a="1"/>
  <c r="P191" i="1" s="1"/>
  <c r="R318" i="1" a="1"/>
  <c r="R318" i="1" s="1"/>
  <c r="Q318" i="1" a="1"/>
  <c r="Q318" i="1" s="1"/>
  <c r="P318" i="1" a="1"/>
  <c r="P318" i="1" s="1"/>
  <c r="Q134" i="1" a="1"/>
  <c r="Q134" i="1" s="1"/>
  <c r="R134" i="1" a="1"/>
  <c r="R134" i="1" s="1"/>
  <c r="P134" i="1" a="1"/>
  <c r="P134" i="1" s="1"/>
  <c r="R232" i="1" a="1"/>
  <c r="R232" i="1" s="1"/>
  <c r="Q232" i="1" a="1"/>
  <c r="Q232" i="1" s="1"/>
  <c r="P232" i="1" a="1"/>
  <c r="P232" i="1" s="1"/>
  <c r="R364" i="1" a="1"/>
  <c r="R364" i="1" s="1"/>
  <c r="P364" i="1" a="1"/>
  <c r="P364" i="1" s="1"/>
  <c r="Q364" i="1" a="1"/>
  <c r="Q364" i="1" s="1"/>
  <c r="R270" i="1" a="1"/>
  <c r="R270" i="1" s="1"/>
  <c r="Q270" i="1" a="1"/>
  <c r="Q270" i="1" s="1"/>
  <c r="P270" i="1" a="1"/>
  <c r="P270" i="1" s="1"/>
  <c r="R217" i="1" a="1"/>
  <c r="R217" i="1" s="1"/>
  <c r="Q217" i="1" a="1"/>
  <c r="Q217" i="1" s="1"/>
  <c r="P217" i="1" a="1"/>
  <c r="P217" i="1" s="1"/>
  <c r="R47" i="1" a="1"/>
  <c r="R47" i="1" s="1"/>
  <c r="Q47" i="1" a="1"/>
  <c r="Q47" i="1" s="1"/>
  <c r="P47" i="1" a="1"/>
  <c r="P47" i="1" s="1"/>
  <c r="R51" i="1" a="1"/>
  <c r="R51" i="1" s="1"/>
  <c r="Q51" i="1" a="1"/>
  <c r="Q51" i="1" s="1"/>
  <c r="P51" i="1" a="1"/>
  <c r="P51" i="1" s="1"/>
  <c r="Q50" i="1" a="1"/>
  <c r="Q50" i="1" s="1"/>
  <c r="R50" i="1" a="1"/>
  <c r="R50" i="1" s="1"/>
  <c r="P50" i="1" a="1"/>
  <c r="P50" i="1" s="1"/>
  <c r="R564" i="1" a="1"/>
  <c r="R564" i="1" s="1"/>
  <c r="Q564" i="1" a="1"/>
  <c r="Q564" i="1" s="1"/>
  <c r="P564" i="1" a="1"/>
  <c r="P564" i="1" s="1"/>
  <c r="R548" i="1" a="1"/>
  <c r="R548" i="1" s="1"/>
  <c r="Q548" i="1" a="1"/>
  <c r="Q548" i="1" s="1"/>
  <c r="P548" i="1" a="1"/>
  <c r="P548" i="1" s="1"/>
  <c r="R673" i="1" a="1"/>
  <c r="R673" i="1" s="1"/>
  <c r="Q673" i="1" a="1"/>
  <c r="Q673" i="1" s="1"/>
  <c r="P673" i="1" a="1"/>
  <c r="P673" i="1" s="1"/>
  <c r="R530" i="1" a="1"/>
  <c r="R530" i="1" s="1"/>
  <c r="Q530" i="1" a="1"/>
  <c r="Q530" i="1" s="1"/>
  <c r="P530" i="1" a="1"/>
  <c r="P530" i="1" s="1"/>
  <c r="R607" i="1" a="1"/>
  <c r="R607" i="1" s="1"/>
  <c r="Q607" i="1" a="1"/>
  <c r="Q607" i="1" s="1"/>
  <c r="P607" i="1" a="1"/>
  <c r="P607" i="1" s="1"/>
  <c r="R706" i="1" a="1"/>
  <c r="R706" i="1" s="1"/>
  <c r="Q706" i="1" a="1"/>
  <c r="Q706" i="1" s="1"/>
  <c r="P706" i="1" a="1"/>
  <c r="P706" i="1" s="1"/>
  <c r="R701" i="1" a="1"/>
  <c r="R701" i="1" s="1"/>
  <c r="Q701" i="1" a="1"/>
  <c r="Q701" i="1" s="1"/>
  <c r="P701" i="1" a="1"/>
  <c r="P701" i="1" s="1"/>
  <c r="R442" i="1" a="1"/>
  <c r="R442" i="1" s="1"/>
  <c r="Q442" i="1" a="1"/>
  <c r="Q442" i="1" s="1"/>
  <c r="P442" i="1" a="1"/>
  <c r="P442" i="1" s="1"/>
  <c r="R390" i="1" a="1"/>
  <c r="R390" i="1" s="1"/>
  <c r="P390" i="1" a="1"/>
  <c r="P390" i="1" s="1"/>
  <c r="Q390" i="1" a="1"/>
  <c r="Q390" i="1" s="1"/>
  <c r="R514" i="1" a="1"/>
  <c r="R514" i="1" s="1"/>
  <c r="Q514" i="1" a="1"/>
  <c r="Q514" i="1" s="1"/>
  <c r="P514" i="1" a="1"/>
  <c r="P514" i="1" s="1"/>
  <c r="R304" i="1" a="1"/>
  <c r="R304" i="1" s="1"/>
  <c r="Q304" i="1" a="1"/>
  <c r="Q304" i="1" s="1"/>
  <c r="P304" i="1" a="1"/>
  <c r="P304" i="1" s="1"/>
  <c r="R193" i="1" a="1"/>
  <c r="R193" i="1" s="1"/>
  <c r="P193" i="1" a="1"/>
  <c r="P193" i="1" s="1"/>
  <c r="Q193" i="1" a="1"/>
  <c r="Q193" i="1" s="1"/>
  <c r="R140" i="1" a="1"/>
  <c r="R140" i="1" s="1"/>
  <c r="Q140" i="1" a="1"/>
  <c r="Q140" i="1" s="1"/>
  <c r="P140" i="1" a="1"/>
  <c r="P140" i="1" s="1"/>
  <c r="R327" i="1" a="1"/>
  <c r="R327" i="1" s="1"/>
  <c r="Q327" i="1" a="1"/>
  <c r="Q327" i="1" s="1"/>
  <c r="P327" i="1" a="1"/>
  <c r="P327" i="1" s="1"/>
  <c r="R68" i="1" a="1"/>
  <c r="R68" i="1" s="1"/>
  <c r="Q68" i="1" a="1"/>
  <c r="Q68" i="1" s="1"/>
  <c r="P68" i="1" a="1"/>
  <c r="P68" i="1" s="1"/>
  <c r="R245" i="1" a="1"/>
  <c r="R245" i="1" s="1"/>
  <c r="Q245" i="1" a="1"/>
  <c r="Q245" i="1" s="1"/>
  <c r="P245" i="1" a="1"/>
  <c r="P245" i="1" s="1"/>
  <c r="R387" i="1" a="1"/>
  <c r="R387" i="1" s="1"/>
  <c r="Q387" i="1" a="1"/>
  <c r="Q387" i="1" s="1"/>
  <c r="P387" i="1" a="1"/>
  <c r="P387" i="1" s="1"/>
  <c r="Q141" i="1" a="1"/>
  <c r="Q141" i="1" s="1"/>
  <c r="R141" i="1" a="1"/>
  <c r="R141" i="1" s="1"/>
  <c r="P141" i="1" a="1"/>
  <c r="P141" i="1" s="1"/>
  <c r="R350" i="1" a="1"/>
  <c r="R350" i="1" s="1"/>
  <c r="Q350" i="1" a="1"/>
  <c r="Q350" i="1" s="1"/>
  <c r="P350" i="1" a="1"/>
  <c r="P350" i="1" s="1"/>
  <c r="Q178" i="1" a="1"/>
  <c r="Q178" i="1" s="1"/>
  <c r="R178" i="1" a="1"/>
  <c r="R178" i="1" s="1"/>
  <c r="P178" i="1" a="1"/>
  <c r="P178" i="1" s="1"/>
  <c r="R332" i="1" a="1"/>
  <c r="R332" i="1" s="1"/>
  <c r="Q332" i="1" a="1"/>
  <c r="Q332" i="1" s="1"/>
  <c r="P332" i="1" a="1"/>
  <c r="P332" i="1" s="1"/>
  <c r="R201" i="1" a="1"/>
  <c r="R201" i="1" s="1"/>
  <c r="Q201" i="1" a="1"/>
  <c r="Q201" i="1" s="1"/>
  <c r="P201" i="1" a="1"/>
  <c r="P201" i="1" s="1"/>
  <c r="R200" i="1" a="1"/>
  <c r="R200" i="1" s="1"/>
  <c r="Q200" i="1" a="1"/>
  <c r="Q200" i="1" s="1"/>
  <c r="P200" i="1" a="1"/>
  <c r="P200" i="1" s="1"/>
  <c r="R55" i="1" a="1"/>
  <c r="R55" i="1" s="1"/>
  <c r="Q55" i="1" a="1"/>
  <c r="Q55" i="1" s="1"/>
  <c r="P55" i="1" a="1"/>
  <c r="P55" i="1" s="1"/>
  <c r="Q86" i="1" a="1"/>
  <c r="Q86" i="1" s="1"/>
  <c r="R86" i="1" a="1"/>
  <c r="R86" i="1" s="1"/>
  <c r="P86" i="1" a="1"/>
  <c r="P86" i="1" s="1"/>
  <c r="R41" i="1" a="1"/>
  <c r="R41" i="1" s="1"/>
  <c r="Q41" i="1" a="1"/>
  <c r="Q41" i="1" s="1"/>
  <c r="P41" i="1" a="1"/>
  <c r="P41" i="1" s="1"/>
  <c r="R155" i="1" a="1"/>
  <c r="R155" i="1" s="1"/>
  <c r="Q155" i="1" a="1"/>
  <c r="Q155" i="1" s="1"/>
  <c r="P155" i="1" a="1"/>
  <c r="P155" i="1" s="1"/>
  <c r="Q34" i="1" a="1"/>
  <c r="Q34" i="1" s="1"/>
  <c r="R34" i="1" a="1"/>
  <c r="R34" i="1" s="1"/>
  <c r="P34" i="1" a="1"/>
  <c r="P34" i="1" s="1"/>
  <c r="R626" i="1" a="1"/>
  <c r="R626" i="1" s="1"/>
  <c r="Q626" i="1" a="1"/>
  <c r="Q626" i="1" s="1"/>
  <c r="P626" i="1" a="1"/>
  <c r="P626" i="1" s="1"/>
  <c r="R610" i="1" a="1"/>
  <c r="R610" i="1" s="1"/>
  <c r="Q610" i="1" a="1"/>
  <c r="Q610" i="1" s="1"/>
  <c r="P610" i="1" a="1"/>
  <c r="P610" i="1" s="1"/>
  <c r="R667" i="1" a="1"/>
  <c r="R667" i="1" s="1"/>
  <c r="Q667" i="1" a="1"/>
  <c r="Q667" i="1" s="1"/>
  <c r="P667" i="1" a="1"/>
  <c r="P667" i="1" s="1"/>
  <c r="R511" i="1" a="1"/>
  <c r="R511" i="1" s="1"/>
  <c r="P511" i="1" a="1"/>
  <c r="P511" i="1" s="1"/>
  <c r="Q511" i="1" a="1"/>
  <c r="Q511" i="1" s="1"/>
  <c r="R664" i="1" a="1"/>
  <c r="R664" i="1" s="1"/>
  <c r="Q664" i="1" a="1"/>
  <c r="Q664" i="1" s="1"/>
  <c r="P664" i="1" a="1"/>
  <c r="P664" i="1" s="1"/>
  <c r="R395" i="1" a="1"/>
  <c r="R395" i="1" s="1"/>
  <c r="Q395" i="1" a="1"/>
  <c r="Q395" i="1" s="1"/>
  <c r="P395" i="1" a="1"/>
  <c r="P395" i="1" s="1"/>
  <c r="R560" i="1" a="1"/>
  <c r="R560" i="1" s="1"/>
  <c r="Q560" i="1" a="1"/>
  <c r="Q560" i="1" s="1"/>
  <c r="P560" i="1" a="1"/>
  <c r="P560" i="1" s="1"/>
  <c r="R619" i="1" a="1"/>
  <c r="R619" i="1" s="1"/>
  <c r="Q619" i="1" a="1"/>
  <c r="Q619" i="1" s="1"/>
  <c r="P619" i="1" a="1"/>
  <c r="P619" i="1" s="1"/>
  <c r="R647" i="1" a="1"/>
  <c r="R647" i="1" s="1"/>
  <c r="Q647" i="1" a="1"/>
  <c r="Q647" i="1" s="1"/>
  <c r="P647" i="1" a="1"/>
  <c r="P647" i="1" s="1"/>
  <c r="R525" i="1" a="1"/>
  <c r="R525" i="1" s="1"/>
  <c r="Q525" i="1" a="1"/>
  <c r="Q525" i="1" s="1"/>
  <c r="P525" i="1" a="1"/>
  <c r="P525" i="1" s="1"/>
  <c r="R483" i="1" a="1"/>
  <c r="R483" i="1" s="1"/>
  <c r="Q483" i="1" a="1"/>
  <c r="Q483" i="1" s="1"/>
  <c r="P483" i="1" a="1"/>
  <c r="P483" i="1" s="1"/>
  <c r="R727" i="1" a="1"/>
  <c r="R727" i="1" s="1"/>
  <c r="Q727" i="1" a="1"/>
  <c r="Q727" i="1" s="1"/>
  <c r="P727" i="1" a="1"/>
  <c r="P727" i="1" s="1"/>
  <c r="R648" i="1" a="1"/>
  <c r="R648" i="1" s="1"/>
  <c r="Q648" i="1" a="1"/>
  <c r="Q648" i="1" s="1"/>
  <c r="P648" i="1" a="1"/>
  <c r="P648" i="1" s="1"/>
  <c r="R576" i="1" a="1"/>
  <c r="R576" i="1" s="1"/>
  <c r="Q576" i="1" a="1"/>
  <c r="Q576" i="1" s="1"/>
  <c r="P576" i="1" a="1"/>
  <c r="P576" i="1" s="1"/>
  <c r="R513" i="1" a="1"/>
  <c r="R513" i="1" s="1"/>
  <c r="Q513" i="1" a="1"/>
  <c r="Q513" i="1" s="1"/>
  <c r="P513" i="1" a="1"/>
  <c r="P513" i="1" s="1"/>
  <c r="R677" i="1" a="1"/>
  <c r="R677" i="1" s="1"/>
  <c r="Q677" i="1" a="1"/>
  <c r="Q677" i="1" s="1"/>
  <c r="P677" i="1" a="1"/>
  <c r="P677" i="1" s="1"/>
  <c r="R624" i="1" a="1"/>
  <c r="R624" i="1" s="1"/>
  <c r="Q624" i="1" a="1"/>
  <c r="Q624" i="1" s="1"/>
  <c r="P624" i="1" a="1"/>
  <c r="P624" i="1" s="1"/>
  <c r="R552" i="1" a="1"/>
  <c r="R552" i="1" s="1"/>
  <c r="Q552" i="1" a="1"/>
  <c r="Q552" i="1" s="1"/>
  <c r="P552" i="1" a="1"/>
  <c r="P552" i="1" s="1"/>
  <c r="R707" i="1" a="1"/>
  <c r="R707" i="1" s="1"/>
  <c r="Q707" i="1" a="1"/>
  <c r="Q707" i="1" s="1"/>
  <c r="P707" i="1" a="1"/>
  <c r="P707" i="1" s="1"/>
  <c r="R655" i="1" a="1"/>
  <c r="R655" i="1" s="1"/>
  <c r="Q655" i="1" a="1"/>
  <c r="Q655" i="1" s="1"/>
  <c r="P655" i="1" a="1"/>
  <c r="P655" i="1" s="1"/>
  <c r="R595" i="1" a="1"/>
  <c r="R595" i="1" s="1"/>
  <c r="Q595" i="1" a="1"/>
  <c r="Q595" i="1" s="1"/>
  <c r="P595" i="1" a="1"/>
  <c r="P595" i="1" s="1"/>
  <c r="R507" i="1" a="1"/>
  <c r="R507" i="1" s="1"/>
  <c r="Q507" i="1" a="1"/>
  <c r="Q507" i="1" s="1"/>
  <c r="P507" i="1" a="1"/>
  <c r="P507" i="1" s="1"/>
  <c r="R670" i="1" a="1"/>
  <c r="R670" i="1" s="1"/>
  <c r="Q670" i="1" a="1"/>
  <c r="Q670" i="1" s="1"/>
  <c r="P670" i="1" a="1"/>
  <c r="P670" i="1" s="1"/>
  <c r="R612" i="1" a="1"/>
  <c r="R612" i="1" s="1"/>
  <c r="P612" i="1" a="1"/>
  <c r="P612" i="1" s="1"/>
  <c r="Q612" i="1" a="1"/>
  <c r="Q612" i="1" s="1"/>
  <c r="R556" i="1" a="1"/>
  <c r="R556" i="1" s="1"/>
  <c r="Q556" i="1" a="1"/>
  <c r="Q556" i="1" s="1"/>
  <c r="P556" i="1" a="1"/>
  <c r="P556" i="1" s="1"/>
  <c r="R422" i="1" a="1"/>
  <c r="R422" i="1" s="1"/>
  <c r="Q422" i="1" a="1"/>
  <c r="Q422" i="1" s="1"/>
  <c r="P422" i="1" a="1"/>
  <c r="P422" i="1" s="1"/>
  <c r="R685" i="1" a="1"/>
  <c r="R685" i="1" s="1"/>
  <c r="Q685" i="1" a="1"/>
  <c r="Q685" i="1" s="1"/>
  <c r="P685" i="1" a="1"/>
  <c r="P685" i="1" s="1"/>
  <c r="R627" i="1" a="1"/>
  <c r="R627" i="1" s="1"/>
  <c r="Q627" i="1" a="1"/>
  <c r="Q627" i="1" s="1"/>
  <c r="P627" i="1" a="1"/>
  <c r="P627" i="1" s="1"/>
  <c r="R550" i="1" a="1"/>
  <c r="R550" i="1" s="1"/>
  <c r="Q550" i="1" a="1"/>
  <c r="Q550" i="1" s="1"/>
  <c r="P550" i="1" a="1"/>
  <c r="P550" i="1" s="1"/>
  <c r="Q399" i="1" a="1"/>
  <c r="Q399" i="1" s="1"/>
  <c r="R399" i="1" a="1"/>
  <c r="R399" i="1" s="1"/>
  <c r="P399" i="1" a="1"/>
  <c r="P399" i="1" s="1"/>
  <c r="R510" i="1" a="1"/>
  <c r="R510" i="1" s="1"/>
  <c r="Q510" i="1" a="1"/>
  <c r="Q510" i="1" s="1"/>
  <c r="P510" i="1" a="1"/>
  <c r="P510" i="1" s="1"/>
  <c r="R455" i="1" a="1"/>
  <c r="R455" i="1" s="1"/>
  <c r="Q455" i="1" a="1"/>
  <c r="Q455" i="1" s="1"/>
  <c r="P455" i="1" a="1"/>
  <c r="P455" i="1" s="1"/>
  <c r="R503" i="1" a="1"/>
  <c r="R503" i="1" s="1"/>
  <c r="Q503" i="1" a="1"/>
  <c r="Q503" i="1" s="1"/>
  <c r="P503" i="1" a="1"/>
  <c r="P503" i="1" s="1"/>
  <c r="R436" i="1" a="1"/>
  <c r="R436" i="1" s="1"/>
  <c r="Q436" i="1" a="1"/>
  <c r="Q436" i="1" s="1"/>
  <c r="P436" i="1" a="1"/>
  <c r="P436" i="1" s="1"/>
  <c r="R486" i="1" a="1"/>
  <c r="R486" i="1" s="1"/>
  <c r="Q486" i="1" a="1"/>
  <c r="Q486" i="1" s="1"/>
  <c r="P486" i="1" a="1"/>
  <c r="P486" i="1" s="1"/>
  <c r="R430" i="1" a="1"/>
  <c r="R430" i="1" s="1"/>
  <c r="Q430" i="1" a="1"/>
  <c r="Q430" i="1" s="1"/>
  <c r="P430" i="1" a="1"/>
  <c r="P430" i="1" s="1"/>
  <c r="R424" i="1" a="1"/>
  <c r="R424" i="1" s="1"/>
  <c r="Q424" i="1" a="1"/>
  <c r="Q424" i="1" s="1"/>
  <c r="P424" i="1" a="1"/>
  <c r="P424" i="1" s="1"/>
  <c r="R485" i="1" a="1"/>
  <c r="R485" i="1" s="1"/>
  <c r="Q485" i="1" a="1"/>
  <c r="Q485" i="1" s="1"/>
  <c r="P485" i="1" a="1"/>
  <c r="P485" i="1" s="1"/>
  <c r="R412" i="1" a="1"/>
  <c r="R412" i="1" s="1"/>
  <c r="Q412" i="1" a="1"/>
  <c r="Q412" i="1" s="1"/>
  <c r="P412" i="1" a="1"/>
  <c r="P412" i="1" s="1"/>
  <c r="R478" i="1" a="1"/>
  <c r="R478" i="1" s="1"/>
  <c r="Q478" i="1" a="1"/>
  <c r="Q478" i="1" s="1"/>
  <c r="P478" i="1" a="1"/>
  <c r="P478" i="1" s="1"/>
  <c r="Q423" i="1" a="1"/>
  <c r="Q423" i="1" s="1"/>
  <c r="R423" i="1" a="1"/>
  <c r="R423" i="1" s="1"/>
  <c r="P423" i="1" a="1"/>
  <c r="P423" i="1" s="1"/>
  <c r="R19" i="1" a="1"/>
  <c r="R19" i="1" s="1"/>
  <c r="Q19" i="1" a="1"/>
  <c r="Q19" i="1" s="1"/>
  <c r="P19" i="1" a="1"/>
  <c r="P19" i="1" s="1"/>
  <c r="R370" i="1" a="1"/>
  <c r="R370" i="1" s="1"/>
  <c r="Q370" i="1" a="1"/>
  <c r="Q370" i="1" s="1"/>
  <c r="P370" i="1" a="1"/>
  <c r="P370" i="1" s="1"/>
  <c r="R386" i="1" a="1"/>
  <c r="R386" i="1" s="1"/>
  <c r="Q386" i="1" a="1"/>
  <c r="Q386" i="1" s="1"/>
  <c r="P386" i="1" a="1"/>
  <c r="P386" i="1" s="1"/>
  <c r="R287" i="1" a="1"/>
  <c r="R287" i="1" s="1"/>
  <c r="Q287" i="1" a="1"/>
  <c r="Q287" i="1" s="1"/>
  <c r="P287" i="1" a="1"/>
  <c r="P287" i="1" s="1"/>
  <c r="R159" i="1" a="1"/>
  <c r="R159" i="1" s="1"/>
  <c r="P159" i="1" a="1"/>
  <c r="P159" i="1" s="1"/>
  <c r="Q159" i="1" a="1"/>
  <c r="Q159" i="1" s="1"/>
  <c r="Q244" i="1" a="1"/>
  <c r="Q244" i="1" s="1"/>
  <c r="R244" i="1" a="1"/>
  <c r="R244" i="1" s="1"/>
  <c r="P244" i="1" a="1"/>
  <c r="P244" i="1" s="1"/>
  <c r="R322" i="1" a="1"/>
  <c r="R322" i="1" s="1"/>
  <c r="Q322" i="1" a="1"/>
  <c r="Q322" i="1" s="1"/>
  <c r="P322" i="1" a="1"/>
  <c r="P322" i="1" s="1"/>
  <c r="R56" i="1" a="1"/>
  <c r="R56" i="1" s="1"/>
  <c r="Q56" i="1" a="1"/>
  <c r="Q56" i="1" s="1"/>
  <c r="P56" i="1" a="1"/>
  <c r="P56" i="1" s="1"/>
  <c r="R288" i="1" a="1"/>
  <c r="R288" i="1" s="1"/>
  <c r="Q288" i="1" a="1"/>
  <c r="Q288" i="1" s="1"/>
  <c r="P288" i="1" a="1"/>
  <c r="P288" i="1" s="1"/>
  <c r="Q110" i="1" a="1"/>
  <c r="Q110" i="1" s="1"/>
  <c r="R110" i="1" a="1"/>
  <c r="R110" i="1" s="1"/>
  <c r="P110" i="1" a="1"/>
  <c r="P110" i="1" s="1"/>
  <c r="R289" i="1" a="1"/>
  <c r="R289" i="1" s="1"/>
  <c r="Q289" i="1" a="1"/>
  <c r="Q289" i="1" s="1"/>
  <c r="P289" i="1" a="1"/>
  <c r="P289" i="1" s="1"/>
  <c r="R181" i="1" a="1"/>
  <c r="R181" i="1" s="1"/>
  <c r="P181" i="1" a="1"/>
  <c r="P181" i="1" s="1"/>
  <c r="Q181" i="1" a="1"/>
  <c r="Q181" i="1" s="1"/>
  <c r="R339" i="1" a="1"/>
  <c r="R339" i="1" s="1"/>
  <c r="Q339" i="1" a="1"/>
  <c r="Q339" i="1" s="1"/>
  <c r="P339" i="1" a="1"/>
  <c r="P339" i="1" s="1"/>
  <c r="R198" i="1" a="1"/>
  <c r="R198" i="1" s="1"/>
  <c r="Q198" i="1" a="1"/>
  <c r="Q198" i="1" s="1"/>
  <c r="P198" i="1" a="1"/>
  <c r="P198" i="1" s="1"/>
  <c r="R158" i="1" a="1"/>
  <c r="R158" i="1" s="1"/>
  <c r="Q158" i="1" a="1"/>
  <c r="Q158" i="1" s="1"/>
  <c r="P158" i="1" a="1"/>
  <c r="P158" i="1" s="1"/>
  <c r="R305" i="1" a="1"/>
  <c r="R305" i="1" s="1"/>
  <c r="Q305" i="1" a="1"/>
  <c r="Q305" i="1" s="1"/>
  <c r="P305" i="1" a="1"/>
  <c r="P305" i="1" s="1"/>
  <c r="R131" i="1" a="1"/>
  <c r="R131" i="1" s="1"/>
  <c r="Q131" i="1" a="1"/>
  <c r="Q131" i="1" s="1"/>
  <c r="P131" i="1" a="1"/>
  <c r="P131" i="1" s="1"/>
  <c r="R145" i="1" a="1"/>
  <c r="R145" i="1" s="1"/>
  <c r="Q145" i="1" a="1"/>
  <c r="Q145" i="1" s="1"/>
  <c r="P145" i="1" a="1"/>
  <c r="P145" i="1" s="1"/>
  <c r="R275" i="1" a="1"/>
  <c r="R275" i="1" s="1"/>
  <c r="Q275" i="1" a="1"/>
  <c r="Q275" i="1" s="1"/>
  <c r="P275" i="1" a="1"/>
  <c r="P275" i="1" s="1"/>
  <c r="R682" i="1" a="1"/>
  <c r="R682" i="1" s="1"/>
  <c r="P682" i="1" a="1"/>
  <c r="P682" i="1" s="1"/>
  <c r="Q682" i="1" a="1"/>
  <c r="Q682" i="1" s="1"/>
  <c r="R597" i="1" a="1"/>
  <c r="R597" i="1" s="1"/>
  <c r="Q597" i="1" a="1"/>
  <c r="Q597" i="1" s="1"/>
  <c r="P597" i="1" a="1"/>
  <c r="P597" i="1" s="1"/>
  <c r="R668" i="1" a="1"/>
  <c r="R668" i="1" s="1"/>
  <c r="Q668" i="1" a="1"/>
  <c r="Q668" i="1" s="1"/>
  <c r="P668" i="1" a="1"/>
  <c r="P668" i="1" s="1"/>
  <c r="R692" i="1" a="1"/>
  <c r="R692" i="1" s="1"/>
  <c r="Q692" i="1" a="1"/>
  <c r="Q692" i="1" s="1"/>
  <c r="P692" i="1" a="1"/>
  <c r="P692" i="1" s="1"/>
  <c r="R676" i="1" a="1"/>
  <c r="R676" i="1" s="1"/>
  <c r="Q676" i="1" a="1"/>
  <c r="Q676" i="1" s="1"/>
  <c r="P676" i="1" a="1"/>
  <c r="P676" i="1" s="1"/>
  <c r="R505" i="1" a="1"/>
  <c r="R505" i="1" s="1"/>
  <c r="P505" i="1" a="1"/>
  <c r="P505" i="1" s="1"/>
  <c r="Q505" i="1" a="1"/>
  <c r="Q505" i="1" s="1"/>
  <c r="R566" i="1" a="1"/>
  <c r="R566" i="1" s="1"/>
  <c r="Q566" i="1" a="1"/>
  <c r="Q566" i="1" s="1"/>
  <c r="P566" i="1" a="1"/>
  <c r="P566" i="1" s="1"/>
  <c r="R465" i="1" a="1"/>
  <c r="R465" i="1" s="1"/>
  <c r="Q465" i="1" a="1"/>
  <c r="Q465" i="1" s="1"/>
  <c r="P465" i="1" a="1"/>
  <c r="P465" i="1" s="1"/>
  <c r="R464" i="1" a="1"/>
  <c r="R464" i="1" s="1"/>
  <c r="Q464" i="1" a="1"/>
  <c r="Q464" i="1" s="1"/>
  <c r="P464" i="1" a="1"/>
  <c r="P464" i="1" s="1"/>
  <c r="R502" i="1" a="1"/>
  <c r="R502" i="1" s="1"/>
  <c r="Q502" i="1" a="1"/>
  <c r="Q502" i="1" s="1"/>
  <c r="P502" i="1" a="1"/>
  <c r="P502" i="1" s="1"/>
  <c r="R276" i="1" a="1"/>
  <c r="R276" i="1" s="1"/>
  <c r="Q276" i="1" a="1"/>
  <c r="Q276" i="1" s="1"/>
  <c r="P276" i="1" a="1"/>
  <c r="P276" i="1" s="1"/>
  <c r="R363" i="1" a="1"/>
  <c r="R363" i="1" s="1"/>
  <c r="Q363" i="1" a="1"/>
  <c r="Q363" i="1" s="1"/>
  <c r="P363" i="1" a="1"/>
  <c r="P363" i="1" s="1"/>
  <c r="R12" i="1" a="1"/>
  <c r="R12" i="1" s="1"/>
  <c r="Q12" i="1" a="1"/>
  <c r="Q12" i="1" s="1"/>
  <c r="P12" i="1" a="1"/>
  <c r="P12" i="1" s="1"/>
  <c r="R310" i="1" a="1"/>
  <c r="R310" i="1" s="1"/>
  <c r="Q310" i="1" a="1"/>
  <c r="Q310" i="1" s="1"/>
  <c r="P310" i="1" a="1"/>
  <c r="P310" i="1" s="1"/>
  <c r="R302" i="1" a="1"/>
  <c r="R302" i="1" s="1"/>
  <c r="Q302" i="1" a="1"/>
  <c r="Q302" i="1" s="1"/>
  <c r="P302" i="1" a="1"/>
  <c r="P302" i="1" s="1"/>
  <c r="R111" i="1" a="1"/>
  <c r="R111" i="1" s="1"/>
  <c r="Q111" i="1" a="1"/>
  <c r="Q111" i="1" s="1"/>
  <c r="P111" i="1" a="1"/>
  <c r="P111" i="1" s="1"/>
  <c r="R225" i="1" a="1"/>
  <c r="R225" i="1" s="1"/>
  <c r="Q225" i="1" a="1"/>
  <c r="Q225" i="1" s="1"/>
  <c r="P225" i="1" a="1"/>
  <c r="P225" i="1" s="1"/>
  <c r="R10" i="1" a="1"/>
  <c r="R10" i="1" s="1"/>
  <c r="Q10" i="1" a="1"/>
  <c r="Q10" i="1" s="1"/>
  <c r="P10" i="1" a="1"/>
  <c r="P10" i="1" s="1"/>
  <c r="R259" i="1" a="1"/>
  <c r="R259" i="1" s="1"/>
  <c r="Q259" i="1" a="1"/>
  <c r="Q259" i="1" s="1"/>
  <c r="P259" i="1" a="1"/>
  <c r="P259" i="1" s="1"/>
  <c r="R314" i="1" a="1"/>
  <c r="R314" i="1" s="1"/>
  <c r="Q314" i="1" a="1"/>
  <c r="Q314" i="1" s="1"/>
  <c r="P314" i="1" a="1"/>
  <c r="P314" i="1" s="1"/>
  <c r="R17" i="1" a="1"/>
  <c r="R17" i="1" s="1"/>
  <c r="Q17" i="1" a="1"/>
  <c r="Q17" i="1" s="1"/>
  <c r="P17" i="1" a="1"/>
  <c r="P17" i="1" s="1"/>
  <c r="R84" i="1" a="1"/>
  <c r="R84" i="1" s="1"/>
  <c r="Q84" i="1" a="1"/>
  <c r="Q84" i="1" s="1"/>
  <c r="P84" i="1" a="1"/>
  <c r="P84" i="1" s="1"/>
  <c r="R149" i="1" a="1"/>
  <c r="R149" i="1" s="1"/>
  <c r="Q149" i="1" a="1"/>
  <c r="Q149" i="1" s="1"/>
  <c r="P149" i="1" a="1"/>
  <c r="P149" i="1" s="1"/>
  <c r="R28" i="1" a="1"/>
  <c r="R28" i="1" s="1"/>
  <c r="Q28" i="1" a="1"/>
  <c r="Q28" i="1" s="1"/>
  <c r="P28" i="1" a="1"/>
  <c r="P28" i="1" s="1"/>
  <c r="Q461" i="1" a="1"/>
  <c r="Q461" i="1" s="1"/>
  <c r="R461" i="1" a="1"/>
  <c r="R461" i="1" s="1"/>
  <c r="P461" i="1" a="1"/>
  <c r="P461" i="1" s="1"/>
  <c r="R603" i="1" a="1"/>
  <c r="R603" i="1" s="1"/>
  <c r="Q603" i="1" a="1"/>
  <c r="Q603" i="1" s="1"/>
  <c r="P603" i="1" a="1"/>
  <c r="P603" i="1" s="1"/>
  <c r="R714" i="1" a="1"/>
  <c r="R714" i="1" s="1"/>
  <c r="Q714" i="1" a="1"/>
  <c r="Q714" i="1" s="1"/>
  <c r="P714" i="1" a="1"/>
  <c r="P714" i="1" s="1"/>
  <c r="R643" i="1" a="1"/>
  <c r="R643" i="1" s="1"/>
  <c r="Q643" i="1" a="1"/>
  <c r="Q643" i="1" s="1"/>
  <c r="P643" i="1" a="1"/>
  <c r="P643" i="1" s="1"/>
  <c r="R499" i="1" a="1"/>
  <c r="R499" i="1" s="1"/>
  <c r="Q499" i="1" a="1"/>
  <c r="Q499" i="1" s="1"/>
  <c r="P499" i="1" a="1"/>
  <c r="P499" i="1" s="1"/>
  <c r="R618" i="1" a="1"/>
  <c r="R618" i="1" s="1"/>
  <c r="Q618" i="1" a="1"/>
  <c r="Q618" i="1" s="1"/>
  <c r="P618" i="1" a="1"/>
  <c r="P618" i="1" s="1"/>
  <c r="R546" i="1" a="1"/>
  <c r="R546" i="1" s="1"/>
  <c r="P546" i="1" a="1"/>
  <c r="P546" i="1" s="1"/>
  <c r="Q546" i="1" a="1"/>
  <c r="Q546" i="1" s="1"/>
  <c r="R702" i="1" a="1"/>
  <c r="R702" i="1" s="1"/>
  <c r="Q702" i="1" a="1"/>
  <c r="Q702" i="1" s="1"/>
  <c r="P702" i="1" a="1"/>
  <c r="P702" i="1" s="1"/>
  <c r="R650" i="1" a="1"/>
  <c r="R650" i="1" s="1"/>
  <c r="Q650" i="1" a="1"/>
  <c r="Q650" i="1" s="1"/>
  <c r="P650" i="1" a="1"/>
  <c r="P650" i="1" s="1"/>
  <c r="R590" i="1" a="1"/>
  <c r="R590" i="1" s="1"/>
  <c r="Q590" i="1" a="1"/>
  <c r="Q590" i="1" s="1"/>
  <c r="P590" i="1" a="1"/>
  <c r="P590" i="1" s="1"/>
  <c r="R493" i="1" a="1"/>
  <c r="R493" i="1" s="1"/>
  <c r="Q493" i="1" a="1"/>
  <c r="Q493" i="1" s="1"/>
  <c r="P493" i="1" a="1"/>
  <c r="P493" i="1" s="1"/>
  <c r="R665" i="1" a="1"/>
  <c r="R665" i="1" s="1"/>
  <c r="Q665" i="1" a="1"/>
  <c r="Q665" i="1" s="1"/>
  <c r="P665" i="1" a="1"/>
  <c r="P665" i="1" s="1"/>
  <c r="R606" i="1" a="1"/>
  <c r="R606" i="1" s="1"/>
  <c r="Q606" i="1" a="1"/>
  <c r="Q606" i="1" s="1"/>
  <c r="P606" i="1" a="1"/>
  <c r="P606" i="1" s="1"/>
  <c r="R551" i="1" a="1"/>
  <c r="R551" i="1" s="1"/>
  <c r="Q551" i="1" a="1"/>
  <c r="Q551" i="1" s="1"/>
  <c r="P551" i="1" a="1"/>
  <c r="P551" i="1" s="1"/>
  <c r="R400" i="1" a="1"/>
  <c r="R400" i="1" s="1"/>
  <c r="Q400" i="1" a="1"/>
  <c r="Q400" i="1" s="1"/>
  <c r="P400" i="1" a="1"/>
  <c r="P400" i="1" s="1"/>
  <c r="R680" i="1" a="1"/>
  <c r="R680" i="1" s="1"/>
  <c r="Q680" i="1" a="1"/>
  <c r="Q680" i="1" s="1"/>
  <c r="P680" i="1" a="1"/>
  <c r="P680" i="1" s="1"/>
  <c r="R622" i="1" a="1"/>
  <c r="R622" i="1" s="1"/>
  <c r="Q622" i="1" a="1"/>
  <c r="Q622" i="1" s="1"/>
  <c r="P622" i="1" a="1"/>
  <c r="P622" i="1" s="1"/>
  <c r="R544" i="1" a="1"/>
  <c r="R544" i="1" s="1"/>
  <c r="Q544" i="1" a="1"/>
  <c r="Q544" i="1" s="1"/>
  <c r="P544" i="1" a="1"/>
  <c r="P544" i="1" s="1"/>
  <c r="R498" i="1" a="1"/>
  <c r="R498" i="1" s="1"/>
  <c r="Q498" i="1" a="1"/>
  <c r="Q498" i="1" s="1"/>
  <c r="P498" i="1" a="1"/>
  <c r="P498" i="1" s="1"/>
  <c r="R449" i="1" a="1"/>
  <c r="R449" i="1" s="1"/>
  <c r="Q449" i="1" a="1"/>
  <c r="Q449" i="1" s="1"/>
  <c r="P449" i="1" a="1"/>
  <c r="P449" i="1" s="1"/>
  <c r="R497" i="1" a="1"/>
  <c r="R497" i="1" s="1"/>
  <c r="Q497" i="1" a="1"/>
  <c r="Q497" i="1" s="1"/>
  <c r="P497" i="1" a="1"/>
  <c r="P497" i="1" s="1"/>
  <c r="R431" i="1" a="1"/>
  <c r="R431" i="1" s="1"/>
  <c r="Q431" i="1" a="1"/>
  <c r="Q431" i="1" s="1"/>
  <c r="P431" i="1" a="1"/>
  <c r="P431" i="1" s="1"/>
  <c r="R480" i="1" a="1"/>
  <c r="R480" i="1" s="1"/>
  <c r="Q480" i="1" a="1"/>
  <c r="Q480" i="1" s="1"/>
  <c r="P480" i="1" a="1"/>
  <c r="P480" i="1" s="1"/>
  <c r="R419" i="1" a="1"/>
  <c r="R419" i="1" s="1"/>
  <c r="Q419" i="1" a="1"/>
  <c r="Q419" i="1" s="1"/>
  <c r="P419" i="1" a="1"/>
  <c r="P419" i="1" s="1"/>
  <c r="R490" i="1" a="1"/>
  <c r="R490" i="1" s="1"/>
  <c r="Q490" i="1" a="1"/>
  <c r="Q490" i="1" s="1"/>
  <c r="P490" i="1" a="1"/>
  <c r="P490" i="1" s="1"/>
  <c r="R418" i="1" a="1"/>
  <c r="R418" i="1" s="1"/>
  <c r="Q418" i="1" a="1"/>
  <c r="Q418" i="1" s="1"/>
  <c r="P418" i="1" a="1"/>
  <c r="P418" i="1" s="1"/>
  <c r="R479" i="1" a="1"/>
  <c r="R479" i="1" s="1"/>
  <c r="Q479" i="1" a="1"/>
  <c r="Q479" i="1" s="1"/>
  <c r="P479" i="1" a="1"/>
  <c r="P479" i="1" s="1"/>
  <c r="R407" i="1" a="1"/>
  <c r="R407" i="1" s="1"/>
  <c r="Q407" i="1" a="1"/>
  <c r="Q407" i="1" s="1"/>
  <c r="P407" i="1" a="1"/>
  <c r="P407" i="1" s="1"/>
  <c r="Q466" i="1" a="1"/>
  <c r="Q466" i="1" s="1"/>
  <c r="R466" i="1" a="1"/>
  <c r="R466" i="1" s="1"/>
  <c r="P466" i="1" a="1"/>
  <c r="P466" i="1" s="1"/>
  <c r="R417" i="1" a="1"/>
  <c r="R417" i="1" s="1"/>
  <c r="Q417" i="1" a="1"/>
  <c r="Q417" i="1" s="1"/>
  <c r="P417" i="1" a="1"/>
  <c r="P417" i="1" s="1"/>
  <c r="R243" i="1" a="1"/>
  <c r="R243" i="1" s="1"/>
  <c r="Q243" i="1" a="1"/>
  <c r="Q243" i="1" s="1"/>
  <c r="P243" i="1" a="1"/>
  <c r="P243" i="1" s="1"/>
  <c r="R333" i="1" a="1"/>
  <c r="R333" i="1" s="1"/>
  <c r="Q333" i="1" a="1"/>
  <c r="Q333" i="1" s="1"/>
  <c r="P333" i="1" a="1"/>
  <c r="P333" i="1" s="1"/>
  <c r="R216" i="1" a="1"/>
  <c r="R216" i="1" s="1"/>
  <c r="Q216" i="1" a="1"/>
  <c r="Q216" i="1" s="1"/>
  <c r="P216" i="1" a="1"/>
  <c r="P216" i="1" s="1"/>
  <c r="R330" i="1" a="1"/>
  <c r="R330" i="1" s="1"/>
  <c r="Q330" i="1" a="1"/>
  <c r="Q330" i="1" s="1"/>
  <c r="P330" i="1" a="1"/>
  <c r="P330" i="1" s="1"/>
  <c r="Q62" i="1" a="1"/>
  <c r="Q62" i="1" s="1"/>
  <c r="R62" i="1" a="1"/>
  <c r="R62" i="1" s="1"/>
  <c r="P62" i="1" a="1"/>
  <c r="P62" i="1" s="1"/>
  <c r="R179" i="1" a="1"/>
  <c r="R179" i="1" s="1"/>
  <c r="Q179" i="1" a="1"/>
  <c r="Q179" i="1" s="1"/>
  <c r="P179" i="1" a="1"/>
  <c r="P179" i="1" s="1"/>
  <c r="R202" i="1" a="1"/>
  <c r="R202" i="1" s="1"/>
  <c r="Q202" i="1" a="1"/>
  <c r="Q202" i="1" s="1"/>
  <c r="P202" i="1" a="1"/>
  <c r="P202" i="1" s="1"/>
  <c r="R172" i="1" a="1"/>
  <c r="R172" i="1" s="1"/>
  <c r="Q172" i="1" a="1"/>
  <c r="Q172" i="1" s="1"/>
  <c r="P172" i="1" a="1"/>
  <c r="P172" i="1" s="1"/>
  <c r="R228" i="1" a="1"/>
  <c r="R228" i="1" s="1"/>
  <c r="Q228" i="1" a="1"/>
  <c r="Q228" i="1" s="1"/>
  <c r="P228" i="1" a="1"/>
  <c r="P228" i="1" s="1"/>
  <c r="R103" i="1" a="1"/>
  <c r="R103" i="1" s="1"/>
  <c r="Q103" i="1" a="1"/>
  <c r="Q103" i="1" s="1"/>
  <c r="P103" i="1" a="1"/>
  <c r="P103" i="1" s="1"/>
  <c r="R321" i="1" a="1"/>
  <c r="R321" i="1" s="1"/>
  <c r="Q321" i="1" a="1"/>
  <c r="Q321" i="1" s="1"/>
  <c r="P321" i="1" a="1"/>
  <c r="P321" i="1" s="1"/>
  <c r="R334" i="1" a="1"/>
  <c r="R334" i="1" s="1"/>
  <c r="Q334" i="1" a="1"/>
  <c r="Q334" i="1" s="1"/>
  <c r="P334" i="1" a="1"/>
  <c r="P334" i="1" s="1"/>
  <c r="R344" i="1" a="1"/>
  <c r="R344" i="1" s="1"/>
  <c r="Q344" i="1" a="1"/>
  <c r="Q344" i="1" s="1"/>
  <c r="P344" i="1" a="1"/>
  <c r="P344" i="1" s="1"/>
  <c r="R174" i="1" a="1"/>
  <c r="R174" i="1" s="1"/>
  <c r="P174" i="1" a="1"/>
  <c r="P174" i="1" s="1"/>
  <c r="Q174" i="1" a="1"/>
  <c r="Q174" i="1" s="1"/>
  <c r="Q173" i="1" a="1"/>
  <c r="Q173" i="1" s="1"/>
  <c r="R173" i="1" a="1"/>
  <c r="R173" i="1" s="1"/>
  <c r="P173" i="1" a="1"/>
  <c r="P173" i="1" s="1"/>
  <c r="R323" i="1" a="1"/>
  <c r="R323" i="1" s="1"/>
  <c r="Q323" i="1" a="1"/>
  <c r="Q323" i="1" s="1"/>
  <c r="P323" i="1" a="1"/>
  <c r="P323" i="1" s="1"/>
  <c r="R366" i="1" a="1"/>
  <c r="R366" i="1" s="1"/>
  <c r="Q366" i="1" a="1"/>
  <c r="Q366" i="1" s="1"/>
  <c r="P366" i="1" a="1"/>
  <c r="P366" i="1" s="1"/>
  <c r="R25" i="1" a="1"/>
  <c r="R25" i="1" s="1"/>
  <c r="Q25" i="1" a="1"/>
  <c r="Q25" i="1" s="1"/>
  <c r="P25" i="1" a="1"/>
  <c r="P25" i="1" s="1"/>
  <c r="R242" i="1" a="1"/>
  <c r="R242" i="1" s="1"/>
  <c r="Q242" i="1" a="1"/>
  <c r="Q242" i="1" s="1"/>
  <c r="P242" i="1" a="1"/>
  <c r="P242" i="1" s="1"/>
  <c r="R33" i="1" a="1"/>
  <c r="R33" i="1" s="1"/>
  <c r="Q33" i="1" a="1"/>
  <c r="Q33" i="1" s="1"/>
  <c r="P33" i="1" a="1"/>
  <c r="P33" i="1" s="1"/>
  <c r="R343" i="1" a="1"/>
  <c r="R343" i="1" s="1"/>
  <c r="Q343" i="1" a="1"/>
  <c r="Q343" i="1" s="1"/>
  <c r="P343" i="1" a="1"/>
  <c r="P343" i="1" s="1"/>
  <c r="R166" i="1" a="1"/>
  <c r="R166" i="1" s="1"/>
  <c r="Q166" i="1" a="1"/>
  <c r="Q166" i="1" s="1"/>
  <c r="P166" i="1" a="1"/>
  <c r="P166" i="1" s="1"/>
  <c r="R135" i="1" a="1"/>
  <c r="R135" i="1" s="1"/>
  <c r="Q135" i="1" a="1"/>
  <c r="Q135" i="1" s="1"/>
  <c r="P135" i="1" a="1"/>
  <c r="P135" i="1" s="1"/>
  <c r="Q97" i="1" a="1"/>
  <c r="Q97" i="1" s="1"/>
  <c r="R97" i="1" a="1"/>
  <c r="R97" i="1" s="1"/>
  <c r="P97" i="1" a="1"/>
  <c r="P97" i="1" s="1"/>
  <c r="Q114" i="1" a="1"/>
  <c r="Q114" i="1" s="1"/>
  <c r="R114" i="1" a="1"/>
  <c r="R114" i="1" s="1"/>
  <c r="P114" i="1" a="1"/>
  <c r="P114" i="1" s="1"/>
  <c r="R108" i="1" a="1"/>
  <c r="R108" i="1" s="1"/>
  <c r="Q108" i="1" a="1"/>
  <c r="Q108" i="1" s="1"/>
  <c r="P108" i="1" a="1"/>
  <c r="P108" i="1" s="1"/>
  <c r="R553" i="1" a="1"/>
  <c r="R553" i="1" s="1"/>
  <c r="Q553" i="1" a="1"/>
  <c r="Q553" i="1" s="1"/>
  <c r="P553" i="1" a="1"/>
  <c r="P553" i="1" s="1"/>
  <c r="R693" i="1" a="1"/>
  <c r="R693" i="1" s="1"/>
  <c r="Q693" i="1" a="1"/>
  <c r="Q693" i="1" s="1"/>
  <c r="P693" i="1" a="1"/>
  <c r="P693" i="1" s="1"/>
  <c r="R620" i="1" a="1"/>
  <c r="R620" i="1" s="1"/>
  <c r="Q620" i="1" a="1"/>
  <c r="Q620" i="1" s="1"/>
  <c r="P620" i="1" a="1"/>
  <c r="P620" i="1" s="1"/>
  <c r="R688" i="1" a="1"/>
  <c r="R688" i="1" s="1"/>
  <c r="Q688" i="1" a="1"/>
  <c r="Q688" i="1" s="1"/>
  <c r="P688" i="1" a="1"/>
  <c r="P688" i="1" s="1"/>
  <c r="R558" i="1" a="1"/>
  <c r="R558" i="1" s="1"/>
  <c r="Q558" i="1" a="1"/>
  <c r="Q558" i="1" s="1"/>
  <c r="P558" i="1" a="1"/>
  <c r="P558" i="1" s="1"/>
  <c r="R599" i="1" a="1"/>
  <c r="R599" i="1" s="1"/>
  <c r="P599" i="1" a="1"/>
  <c r="P599" i="1" s="1"/>
  <c r="Q599" i="1" a="1"/>
  <c r="Q599" i="1" s="1"/>
  <c r="R587" i="1" a="1"/>
  <c r="R587" i="1" s="1"/>
  <c r="Q587" i="1" a="1"/>
  <c r="Q587" i="1" s="1"/>
  <c r="P587" i="1" a="1"/>
  <c r="P587" i="1" s="1"/>
  <c r="R641" i="1" a="1"/>
  <c r="R641" i="1" s="1"/>
  <c r="Q641" i="1" a="1"/>
  <c r="Q641" i="1" s="1"/>
  <c r="P641" i="1" a="1"/>
  <c r="P641" i="1" s="1"/>
  <c r="R472" i="1" a="1"/>
  <c r="R472" i="1" s="1"/>
  <c r="Q472" i="1" a="1"/>
  <c r="Q472" i="1" s="1"/>
  <c r="P472" i="1" a="1"/>
  <c r="P472" i="1" s="1"/>
  <c r="R718" i="1" a="1"/>
  <c r="R718" i="1" s="1"/>
  <c r="Q718" i="1" a="1"/>
  <c r="Q718" i="1" s="1"/>
  <c r="P718" i="1" a="1"/>
  <c r="P718" i="1" s="1"/>
  <c r="R534" i="1" a="1"/>
  <c r="R534" i="1" s="1"/>
  <c r="Q534" i="1" a="1"/>
  <c r="Q534" i="1" s="1"/>
  <c r="P534" i="1" a="1"/>
  <c r="P534" i="1" s="1"/>
  <c r="R623" i="1" a="1"/>
  <c r="R623" i="1" s="1"/>
  <c r="Q623" i="1" a="1"/>
  <c r="Q623" i="1" s="1"/>
  <c r="P623" i="1" a="1"/>
  <c r="P623" i="1" s="1"/>
  <c r="Q639" i="1" a="1"/>
  <c r="Q639" i="1" s="1"/>
  <c r="R639" i="1" a="1"/>
  <c r="R639" i="1" s="1"/>
  <c r="P639" i="1" a="1"/>
  <c r="P639" i="1" s="1"/>
  <c r="R521" i="1" a="1"/>
  <c r="R521" i="1" s="1"/>
  <c r="Q521" i="1" a="1"/>
  <c r="Q521" i="1" s="1"/>
  <c r="P521" i="1" a="1"/>
  <c r="P521" i="1" s="1"/>
  <c r="R398" i="1" a="1"/>
  <c r="R398" i="1" s="1"/>
  <c r="Q398" i="1" a="1"/>
  <c r="Q398" i="1" s="1"/>
  <c r="P398" i="1" a="1"/>
  <c r="P398" i="1" s="1"/>
  <c r="Q441" i="1" a="1"/>
  <c r="Q441" i="1" s="1"/>
  <c r="R441" i="1" a="1"/>
  <c r="R441" i="1" s="1"/>
  <c r="P441" i="1" a="1"/>
  <c r="P441" i="1" s="1"/>
  <c r="R88" i="1" a="1"/>
  <c r="R88" i="1" s="1"/>
  <c r="Q88" i="1" a="1"/>
  <c r="Q88" i="1" s="1"/>
  <c r="P88" i="1" a="1"/>
  <c r="P88" i="1" s="1"/>
  <c r="R151" i="1" a="1"/>
  <c r="R151" i="1" s="1"/>
  <c r="Q151" i="1" a="1"/>
  <c r="Q151" i="1" s="1"/>
  <c r="P151" i="1" a="1"/>
  <c r="P151" i="1" s="1"/>
  <c r="R148" i="1" a="1"/>
  <c r="R148" i="1" s="1"/>
  <c r="Q148" i="1" a="1"/>
  <c r="Q148" i="1" s="1"/>
  <c r="P148" i="1" a="1"/>
  <c r="P148" i="1" s="1"/>
  <c r="R313" i="1" a="1"/>
  <c r="R313" i="1" s="1"/>
  <c r="Q313" i="1" a="1"/>
  <c r="Q313" i="1" s="1"/>
  <c r="P313" i="1" a="1"/>
  <c r="P313" i="1" s="1"/>
  <c r="R73" i="1" a="1"/>
  <c r="R73" i="1" s="1"/>
  <c r="Q73" i="1" a="1"/>
  <c r="Q73" i="1" s="1"/>
  <c r="P73" i="1" a="1"/>
  <c r="P73" i="1" s="1"/>
  <c r="R294" i="1" a="1"/>
  <c r="R294" i="1" s="1"/>
  <c r="Q294" i="1" a="1"/>
  <c r="Q294" i="1" s="1"/>
  <c r="P294" i="1" a="1"/>
  <c r="P294" i="1" s="1"/>
  <c r="R352" i="1" a="1"/>
  <c r="R352" i="1" s="1"/>
  <c r="Q352" i="1" a="1"/>
  <c r="Q352" i="1" s="1"/>
  <c r="P352" i="1" a="1"/>
  <c r="P352" i="1" s="1"/>
  <c r="R180" i="1" a="1"/>
  <c r="R180" i="1" s="1"/>
  <c r="Q180" i="1" a="1"/>
  <c r="Q180" i="1" s="1"/>
  <c r="P180" i="1" a="1"/>
  <c r="P180" i="1" s="1"/>
  <c r="Q285" i="1" a="1"/>
  <c r="Q285" i="1" s="1"/>
  <c r="R285" i="1" a="1"/>
  <c r="R285" i="1" s="1"/>
  <c r="P285" i="1" a="1"/>
  <c r="P285" i="1" s="1"/>
  <c r="R221" i="1" a="1"/>
  <c r="R221" i="1" s="1"/>
  <c r="Q221" i="1" a="1"/>
  <c r="Q221" i="1" s="1"/>
  <c r="P221" i="1" a="1"/>
  <c r="P221" i="1" s="1"/>
  <c r="R283" i="1" a="1"/>
  <c r="R283" i="1" s="1"/>
  <c r="Q283" i="1" a="1"/>
  <c r="Q283" i="1" s="1"/>
  <c r="P283" i="1" a="1"/>
  <c r="P283" i="1" s="1"/>
  <c r="R107" i="1" a="1"/>
  <c r="R107" i="1" s="1"/>
  <c r="Q107" i="1" a="1"/>
  <c r="Q107" i="1" s="1"/>
  <c r="P107" i="1" a="1"/>
  <c r="P107" i="1" s="1"/>
  <c r="R129" i="1" a="1"/>
  <c r="R129" i="1" s="1"/>
  <c r="Q129" i="1" a="1"/>
  <c r="Q129" i="1" s="1"/>
  <c r="P129" i="1" a="1"/>
  <c r="P129" i="1" s="1"/>
  <c r="R258" i="1" a="1"/>
  <c r="R258" i="1" s="1"/>
  <c r="Q258" i="1" a="1"/>
  <c r="Q258" i="1" s="1"/>
  <c r="P258" i="1" a="1"/>
  <c r="P258" i="1" s="1"/>
  <c r="R152" i="1" a="1"/>
  <c r="R152" i="1" s="1"/>
  <c r="P152" i="1" a="1"/>
  <c r="P152" i="1" s="1"/>
  <c r="Q152" i="1" a="1"/>
  <c r="Q152" i="1" s="1"/>
  <c r="Q125" i="1" a="1"/>
  <c r="Q125" i="1" s="1"/>
  <c r="R125" i="1" a="1"/>
  <c r="R125" i="1" s="1"/>
  <c r="P125" i="1" a="1"/>
  <c r="P125" i="1" s="1"/>
  <c r="R36" i="1" a="1"/>
  <c r="R36" i="1" s="1"/>
  <c r="Q36" i="1" a="1"/>
  <c r="Q36" i="1" s="1"/>
  <c r="P36" i="1" a="1"/>
  <c r="P36" i="1" s="1"/>
  <c r="Q90" i="1" a="1"/>
  <c r="Q90" i="1" s="1"/>
  <c r="R90" i="1" a="1"/>
  <c r="R90" i="1" s="1"/>
  <c r="P90" i="1" a="1"/>
  <c r="P90" i="1" s="1"/>
  <c r="R95" i="1" a="1"/>
  <c r="R95" i="1" s="1"/>
  <c r="Q95" i="1" a="1"/>
  <c r="Q95" i="1" s="1"/>
  <c r="P95" i="1" a="1"/>
  <c r="P95" i="1" s="1"/>
  <c r="R317" i="1" a="1"/>
  <c r="R317" i="1" s="1"/>
  <c r="Q317" i="1" a="1"/>
  <c r="Q317" i="1" s="1"/>
  <c r="P317" i="1" a="1"/>
  <c r="P317" i="1" s="1"/>
  <c r="R261" i="1" a="1"/>
  <c r="R261" i="1" s="1"/>
  <c r="Q261" i="1" a="1"/>
  <c r="Q261" i="1" s="1"/>
  <c r="P261" i="1" a="1"/>
  <c r="P261" i="1" s="1"/>
  <c r="R96" i="1" a="1"/>
  <c r="R96" i="1" s="1"/>
  <c r="Q96" i="1" a="1"/>
  <c r="Q96" i="1" s="1"/>
  <c r="P96" i="1" a="1"/>
  <c r="P96" i="1" s="1"/>
  <c r="R290" i="1" a="1"/>
  <c r="R290" i="1" s="1"/>
  <c r="Q290" i="1" a="1"/>
  <c r="Q290" i="1" s="1"/>
  <c r="P290" i="1" a="1"/>
  <c r="P290" i="1" s="1"/>
  <c r="R92" i="1" a="1"/>
  <c r="R92" i="1" s="1"/>
  <c r="Q92" i="1" a="1"/>
  <c r="Q92" i="1" s="1"/>
  <c r="P92" i="1" a="1"/>
  <c r="P92" i="1" s="1"/>
  <c r="Q346" i="1" a="1"/>
  <c r="Q346" i="1" s="1"/>
  <c r="R346" i="1" a="1"/>
  <c r="R346" i="1" s="1"/>
  <c r="P346" i="1" a="1"/>
  <c r="P346" i="1" s="1"/>
  <c r="Q118" i="1" a="1"/>
  <c r="Q118" i="1" s="1"/>
  <c r="R118" i="1" a="1"/>
  <c r="R118" i="1" s="1"/>
  <c r="P118" i="1" a="1"/>
  <c r="P118" i="1" s="1"/>
  <c r="R299" i="1" a="1"/>
  <c r="R299" i="1" s="1"/>
  <c r="Q299" i="1" a="1"/>
  <c r="Q299" i="1" s="1"/>
  <c r="P299" i="1" a="1"/>
  <c r="P299" i="1" s="1"/>
  <c r="Q113" i="1" a="1"/>
  <c r="Q113" i="1" s="1"/>
  <c r="R113" i="1" a="1"/>
  <c r="R113" i="1" s="1"/>
  <c r="P113" i="1" a="1"/>
  <c r="P113" i="1" s="1"/>
  <c r="Q311" i="1" a="1"/>
  <c r="Q311" i="1" s="1"/>
  <c r="R311" i="1" a="1"/>
  <c r="R311" i="1" s="1"/>
  <c r="P311" i="1" a="1"/>
  <c r="P311" i="1" s="1"/>
  <c r="R295" i="1" a="1"/>
  <c r="R295" i="1" s="1"/>
  <c r="Q295" i="1" a="1"/>
  <c r="Q295" i="1" s="1"/>
  <c r="P295" i="1" a="1"/>
  <c r="P295" i="1" s="1"/>
  <c r="R39" i="1" a="1"/>
  <c r="R39" i="1" s="1"/>
  <c r="P39" i="1" a="1"/>
  <c r="P39" i="1" s="1"/>
  <c r="Q39" i="1" a="1"/>
  <c r="Q39" i="1" s="1"/>
  <c r="Q278" i="1" a="1"/>
  <c r="Q278" i="1" s="1"/>
  <c r="R278" i="1" a="1"/>
  <c r="R278" i="1" s="1"/>
  <c r="P278" i="1" a="1"/>
  <c r="P278" i="1" s="1"/>
  <c r="R347" i="1" a="1"/>
  <c r="R347" i="1" s="1"/>
  <c r="Q347" i="1" a="1"/>
  <c r="Q347" i="1" s="1"/>
  <c r="P347" i="1" a="1"/>
  <c r="P347" i="1" s="1"/>
  <c r="R297" i="1" a="1"/>
  <c r="R297" i="1" s="1"/>
  <c r="Q297" i="1" a="1"/>
  <c r="Q297" i="1" s="1"/>
  <c r="P297" i="1" a="1"/>
  <c r="P297" i="1" s="1"/>
  <c r="R233" i="1" a="1"/>
  <c r="R233" i="1" s="1"/>
  <c r="Q233" i="1" a="1"/>
  <c r="Q233" i="1" s="1"/>
  <c r="P233" i="1" a="1"/>
  <c r="P233" i="1" s="1"/>
  <c r="R175" i="1" a="1"/>
  <c r="R175" i="1" s="1"/>
  <c r="Q175" i="1" a="1"/>
  <c r="Q175" i="1" s="1"/>
  <c r="P175" i="1" a="1"/>
  <c r="P175" i="1" s="1"/>
  <c r="R99" i="1" a="1"/>
  <c r="R99" i="1" s="1"/>
  <c r="Q99" i="1" a="1"/>
  <c r="Q99" i="1" s="1"/>
  <c r="P99" i="1" a="1"/>
  <c r="P99" i="1" s="1"/>
  <c r="R380" i="1" a="1"/>
  <c r="R380" i="1" s="1"/>
  <c r="Q380" i="1" a="1"/>
  <c r="Q380" i="1" s="1"/>
  <c r="P380" i="1" a="1"/>
  <c r="P380" i="1" s="1"/>
  <c r="R273" i="1" a="1"/>
  <c r="R273" i="1" s="1"/>
  <c r="Q273" i="1" a="1"/>
  <c r="Q273" i="1" s="1"/>
  <c r="P273" i="1" a="1"/>
  <c r="P273" i="1" s="1"/>
  <c r="R208" i="1" a="1"/>
  <c r="R208" i="1" s="1"/>
  <c r="Q208" i="1" a="1"/>
  <c r="Q208" i="1" s="1"/>
  <c r="P208" i="1" a="1"/>
  <c r="P208" i="1" s="1"/>
  <c r="R123" i="1" a="1"/>
  <c r="R123" i="1" s="1"/>
  <c r="Q123" i="1" a="1"/>
  <c r="Q123" i="1" s="1"/>
  <c r="P123" i="1" a="1"/>
  <c r="P123" i="1" s="1"/>
  <c r="R345" i="1" a="1"/>
  <c r="R345" i="1" s="1"/>
  <c r="Q345" i="1" a="1"/>
  <c r="Q345" i="1" s="1"/>
  <c r="P345" i="1" a="1"/>
  <c r="P345" i="1" s="1"/>
  <c r="R277" i="1" a="1"/>
  <c r="R277" i="1" s="1"/>
  <c r="Q277" i="1" a="1"/>
  <c r="Q277" i="1" s="1"/>
  <c r="P277" i="1" a="1"/>
  <c r="P277" i="1" s="1"/>
  <c r="R219" i="1" a="1"/>
  <c r="R219" i="1" s="1"/>
  <c r="Q219" i="1" a="1"/>
  <c r="Q219" i="1" s="1"/>
  <c r="P219" i="1" a="1"/>
  <c r="P219" i="1" s="1"/>
  <c r="R168" i="1" a="1"/>
  <c r="R168" i="1" s="1"/>
  <c r="Q168" i="1" a="1"/>
  <c r="Q168" i="1" s="1"/>
  <c r="P168" i="1" a="1"/>
  <c r="P168" i="1" s="1"/>
  <c r="R94" i="1" a="1"/>
  <c r="R94" i="1" s="1"/>
  <c r="Q94" i="1" a="1"/>
  <c r="Q94" i="1" s="1"/>
  <c r="P94" i="1" a="1"/>
  <c r="P94" i="1" s="1"/>
  <c r="R376" i="1" a="1"/>
  <c r="R376" i="1" s="1"/>
  <c r="Q376" i="1" a="1"/>
  <c r="Q376" i="1" s="1"/>
  <c r="P376" i="1" a="1"/>
  <c r="P376" i="1" s="1"/>
  <c r="R326" i="1" a="1"/>
  <c r="R326" i="1" s="1"/>
  <c r="Q326" i="1" a="1"/>
  <c r="Q326" i="1" s="1"/>
  <c r="P326" i="1" a="1"/>
  <c r="P326" i="1" s="1"/>
  <c r="R247" i="1" a="1"/>
  <c r="R247" i="1" s="1"/>
  <c r="Q247" i="1" a="1"/>
  <c r="Q247" i="1" s="1"/>
  <c r="P247" i="1" a="1"/>
  <c r="P247" i="1" s="1"/>
  <c r="R195" i="1" a="1"/>
  <c r="R195" i="1" s="1"/>
  <c r="P195" i="1" a="1"/>
  <c r="P195" i="1" s="1"/>
  <c r="Q195" i="1" a="1"/>
  <c r="Q195" i="1" s="1"/>
  <c r="R117" i="1" a="1"/>
  <c r="R117" i="1" s="1"/>
  <c r="Q117" i="1" a="1"/>
  <c r="Q117" i="1" s="1"/>
  <c r="P117" i="1" a="1"/>
  <c r="P117" i="1" s="1"/>
  <c r="R383" i="1" a="1"/>
  <c r="R383" i="1" s="1"/>
  <c r="Q383" i="1" a="1"/>
  <c r="Q383" i="1" s="1"/>
  <c r="P383" i="1" a="1"/>
  <c r="P383" i="1" s="1"/>
  <c r="Q308" i="1" a="1"/>
  <c r="Q308" i="1" s="1"/>
  <c r="R308" i="1" a="1"/>
  <c r="R308" i="1" s="1"/>
  <c r="P308" i="1" a="1"/>
  <c r="P308" i="1" s="1"/>
  <c r="R253" i="1" a="1"/>
  <c r="R253" i="1" s="1"/>
  <c r="Q253" i="1" a="1"/>
  <c r="Q253" i="1" s="1"/>
  <c r="P253" i="1" a="1"/>
  <c r="P253" i="1" s="1"/>
  <c r="R194" i="1" a="1"/>
  <c r="R194" i="1" s="1"/>
  <c r="Q194" i="1" a="1"/>
  <c r="Q194" i="1" s="1"/>
  <c r="P194" i="1" a="1"/>
  <c r="P194" i="1" s="1"/>
  <c r="R144" i="1" a="1"/>
  <c r="R144" i="1" s="1"/>
  <c r="Q144" i="1" a="1"/>
  <c r="Q144" i="1" s="1"/>
  <c r="P144" i="1" a="1"/>
  <c r="P144" i="1" s="1"/>
  <c r="R112" i="1" a="1"/>
  <c r="R112" i="1" s="1"/>
  <c r="P112" i="1" a="1"/>
  <c r="P112" i="1" s="1"/>
  <c r="Q112" i="1" a="1"/>
  <c r="Q112" i="1" s="1"/>
  <c r="Q49" i="1" a="1"/>
  <c r="Q49" i="1" s="1"/>
  <c r="R49" i="1" a="1"/>
  <c r="R49" i="1" s="1"/>
  <c r="P49" i="1" a="1"/>
  <c r="P49" i="1" s="1"/>
  <c r="R81" i="1" a="1"/>
  <c r="R81" i="1" s="1"/>
  <c r="Q81" i="1" a="1"/>
  <c r="Q81" i="1" s="1"/>
  <c r="P81" i="1" a="1"/>
  <c r="P81" i="1" s="1"/>
  <c r="R30" i="1" a="1"/>
  <c r="R30" i="1" s="1"/>
  <c r="Q30" i="1" a="1"/>
  <c r="Q30" i="1" s="1"/>
  <c r="P30" i="1" a="1"/>
  <c r="P30" i="1" s="1"/>
  <c r="R35" i="1" a="1"/>
  <c r="R35" i="1" s="1"/>
  <c r="Q35" i="1" a="1"/>
  <c r="Q35" i="1" s="1"/>
  <c r="P35" i="1" a="1"/>
  <c r="P35" i="1" s="1"/>
  <c r="R89" i="1" a="1"/>
  <c r="R89" i="1" s="1"/>
  <c r="Q89" i="1" a="1"/>
  <c r="Q89" i="1" s="1"/>
  <c r="P89" i="1" a="1"/>
  <c r="P89" i="1" s="1"/>
  <c r="R410" i="1" a="1"/>
  <c r="R410" i="1" s="1"/>
  <c r="Q410" i="1" a="1"/>
  <c r="Q410" i="1" s="1"/>
  <c r="P410" i="1" a="1"/>
  <c r="P410" i="1" s="1"/>
  <c r="R652" i="1" a="1"/>
  <c r="R652" i="1" s="1"/>
  <c r="Q652" i="1" a="1"/>
  <c r="Q652" i="1" s="1"/>
  <c r="P652" i="1" a="1"/>
  <c r="P652" i="1" s="1"/>
  <c r="R637" i="1" a="1"/>
  <c r="R637" i="1" s="1"/>
  <c r="Q637" i="1" a="1"/>
  <c r="Q637" i="1" s="1"/>
  <c r="P637" i="1" a="1"/>
  <c r="P637" i="1" s="1"/>
  <c r="R547" i="1" a="1"/>
  <c r="R547" i="1" s="1"/>
  <c r="Q547" i="1" a="1"/>
  <c r="Q547" i="1" s="1"/>
  <c r="P547" i="1" a="1"/>
  <c r="P547" i="1" s="1"/>
  <c r="R631" i="1" a="1"/>
  <c r="R631" i="1" s="1"/>
  <c r="Q631" i="1" a="1"/>
  <c r="Q631" i="1" s="1"/>
  <c r="P631" i="1" a="1"/>
  <c r="P631" i="1" s="1"/>
  <c r="R496" i="1" a="1"/>
  <c r="R496" i="1" s="1"/>
  <c r="Q496" i="1" a="1"/>
  <c r="Q496" i="1" s="1"/>
  <c r="P496" i="1" a="1"/>
  <c r="P496" i="1" s="1"/>
  <c r="R721" i="1" a="1"/>
  <c r="R721" i="1" s="1"/>
  <c r="Q721" i="1" a="1"/>
  <c r="Q721" i="1" s="1"/>
  <c r="P721" i="1" a="1"/>
  <c r="P721" i="1" s="1"/>
  <c r="R570" i="1" a="1"/>
  <c r="R570" i="1" s="1"/>
  <c r="Q570" i="1" a="1"/>
  <c r="Q570" i="1" s="1"/>
  <c r="P570" i="1" a="1"/>
  <c r="P570" i="1" s="1"/>
  <c r="R672" i="1" a="1"/>
  <c r="R672" i="1" s="1"/>
  <c r="Q672" i="1" a="1"/>
  <c r="Q672" i="1" s="1"/>
  <c r="P672" i="1" a="1"/>
  <c r="P672" i="1" s="1"/>
  <c r="R246" i="1" a="1"/>
  <c r="R246" i="1" s="1"/>
  <c r="Q246" i="1" a="1"/>
  <c r="Q246" i="1" s="1"/>
  <c r="P246" i="1" a="1"/>
  <c r="P246" i="1" s="1"/>
  <c r="R274" i="1" a="1"/>
  <c r="R274" i="1" s="1"/>
  <c r="Q274" i="1" a="1"/>
  <c r="Q274" i="1" s="1"/>
  <c r="P274" i="1" a="1"/>
  <c r="P274" i="1" s="1"/>
  <c r="R59" i="1" a="1"/>
  <c r="R59" i="1" s="1"/>
  <c r="Q59" i="1" a="1"/>
  <c r="Q59" i="1" s="1"/>
  <c r="P59" i="1" a="1"/>
  <c r="P59" i="1" s="1"/>
  <c r="R315" i="1" a="1"/>
  <c r="R315" i="1" s="1"/>
  <c r="Q315" i="1" a="1"/>
  <c r="Q315" i="1" s="1"/>
  <c r="P315" i="1" a="1"/>
  <c r="P315" i="1" s="1"/>
  <c r="R85" i="1" a="1"/>
  <c r="R85" i="1" s="1"/>
  <c r="Q85" i="1" a="1"/>
  <c r="Q85" i="1" s="1"/>
  <c r="P85" i="1" a="1"/>
  <c r="P85" i="1" s="1"/>
  <c r="R284" i="1" a="1"/>
  <c r="R284" i="1" s="1"/>
  <c r="Q284" i="1" a="1"/>
  <c r="Q284" i="1" s="1"/>
  <c r="P284" i="1" a="1"/>
  <c r="P284" i="1" s="1"/>
  <c r="Q82" i="1" a="1"/>
  <c r="Q82" i="1" s="1"/>
  <c r="R82" i="1" a="1"/>
  <c r="R82" i="1" s="1"/>
  <c r="P82" i="1" a="1"/>
  <c r="P82" i="1" s="1"/>
  <c r="R252" i="1" a="1"/>
  <c r="R252" i="1" s="1"/>
  <c r="Q252" i="1" a="1"/>
  <c r="Q252" i="1" s="1"/>
  <c r="P252" i="1" a="1"/>
  <c r="P252" i="1" s="1"/>
  <c r="R280" i="1" a="1"/>
  <c r="R280" i="1" s="1"/>
  <c r="Q280" i="1" a="1"/>
  <c r="Q280" i="1" s="1"/>
  <c r="P280" i="1" a="1"/>
  <c r="P280" i="1" s="1"/>
  <c r="R9" i="1" a="1"/>
  <c r="R9" i="1" s="1"/>
  <c r="Q9" i="1" a="1"/>
  <c r="Q9" i="1" s="1"/>
  <c r="P9" i="1" a="1"/>
  <c r="P9" i="1" s="1"/>
  <c r="R248" i="1" a="1"/>
  <c r="R248" i="1" s="1"/>
  <c r="Q248" i="1" a="1"/>
  <c r="Q248" i="1" s="1"/>
  <c r="P248" i="1" a="1"/>
  <c r="P248" i="1" s="1"/>
  <c r="R341" i="1" a="1"/>
  <c r="R341" i="1" s="1"/>
  <c r="Q341" i="1" a="1"/>
  <c r="Q341" i="1" s="1"/>
  <c r="P341" i="1" a="1"/>
  <c r="P341" i="1" s="1"/>
  <c r="R286" i="1" a="1"/>
  <c r="R286" i="1" s="1"/>
  <c r="Q286" i="1" a="1"/>
  <c r="Q286" i="1" s="1"/>
  <c r="P286" i="1" a="1"/>
  <c r="P286" i="1" s="1"/>
  <c r="R227" i="1" a="1"/>
  <c r="R227" i="1" s="1"/>
  <c r="Q227" i="1" a="1"/>
  <c r="Q227" i="1" s="1"/>
  <c r="P227" i="1" a="1"/>
  <c r="P227" i="1" s="1"/>
  <c r="R170" i="1" a="1"/>
  <c r="R170" i="1" s="1"/>
  <c r="Q170" i="1" a="1"/>
  <c r="Q170" i="1" s="1"/>
  <c r="P170" i="1" a="1"/>
  <c r="P170" i="1" s="1"/>
  <c r="R87" i="1" a="1"/>
  <c r="R87" i="1" s="1"/>
  <c r="Q87" i="1" a="1"/>
  <c r="Q87" i="1" s="1"/>
  <c r="P87" i="1" a="1"/>
  <c r="P87" i="1" s="1"/>
  <c r="R373" i="1" a="1"/>
  <c r="R373" i="1" s="1"/>
  <c r="Q373" i="1" a="1"/>
  <c r="Q373" i="1" s="1"/>
  <c r="P373" i="1" a="1"/>
  <c r="P373" i="1" s="1"/>
  <c r="R267" i="1" a="1"/>
  <c r="R267" i="1" s="1"/>
  <c r="Q267" i="1" a="1"/>
  <c r="Q267" i="1" s="1"/>
  <c r="P267" i="1" a="1"/>
  <c r="P267" i="1" s="1"/>
  <c r="R203" i="1" a="1"/>
  <c r="R203" i="1" s="1"/>
  <c r="Q203" i="1" a="1"/>
  <c r="Q203" i="1" s="1"/>
  <c r="P203" i="1" a="1"/>
  <c r="P203" i="1" s="1"/>
  <c r="R98" i="1" a="1"/>
  <c r="R98" i="1" s="1"/>
  <c r="Q98" i="1" a="1"/>
  <c r="Q98" i="1" s="1"/>
  <c r="P98" i="1" a="1"/>
  <c r="P98" i="1" s="1"/>
  <c r="R338" i="1" a="1"/>
  <c r="R338" i="1" s="1"/>
  <c r="Q338" i="1" a="1"/>
  <c r="Q338" i="1" s="1"/>
  <c r="P338" i="1" a="1"/>
  <c r="P338" i="1" s="1"/>
  <c r="R266" i="1" a="1"/>
  <c r="R266" i="1" s="1"/>
  <c r="Q266" i="1" a="1"/>
  <c r="Q266" i="1" s="1"/>
  <c r="P266" i="1" a="1"/>
  <c r="P266" i="1" s="1"/>
  <c r="R213" i="1" a="1"/>
  <c r="R213" i="1" s="1"/>
  <c r="Q213" i="1" a="1"/>
  <c r="Q213" i="1" s="1"/>
  <c r="P213" i="1" a="1"/>
  <c r="P213" i="1" s="1"/>
  <c r="R163" i="1" a="1"/>
  <c r="R163" i="1" s="1"/>
  <c r="Q163" i="1" a="1"/>
  <c r="Q163" i="1" s="1"/>
  <c r="P163" i="1" a="1"/>
  <c r="P163" i="1" s="1"/>
  <c r="R83" i="1" a="1"/>
  <c r="R83" i="1" s="1"/>
  <c r="Q83" i="1" a="1"/>
  <c r="Q83" i="1" s="1"/>
  <c r="P83" i="1" a="1"/>
  <c r="P83" i="1" s="1"/>
  <c r="R369" i="1" a="1"/>
  <c r="R369" i="1" s="1"/>
  <c r="Q369" i="1" a="1"/>
  <c r="Q369" i="1" s="1"/>
  <c r="P369" i="1" a="1"/>
  <c r="P369" i="1" s="1"/>
  <c r="R320" i="1" a="1"/>
  <c r="R320" i="1" s="1"/>
  <c r="Q320" i="1" a="1"/>
  <c r="Q320" i="1" s="1"/>
  <c r="P320" i="1" a="1"/>
  <c r="P320" i="1" s="1"/>
  <c r="R241" i="1" a="1"/>
  <c r="R241" i="1" s="1"/>
  <c r="Q241" i="1" a="1"/>
  <c r="Q241" i="1" s="1"/>
  <c r="P241" i="1" a="1"/>
  <c r="P241" i="1" s="1"/>
  <c r="R189" i="1" a="1"/>
  <c r="R189" i="1" s="1"/>
  <c r="Q189" i="1" a="1"/>
  <c r="Q189" i="1" s="1"/>
  <c r="P189" i="1" a="1"/>
  <c r="P189" i="1" s="1"/>
  <c r="R105" i="1" a="1"/>
  <c r="R105" i="1" s="1"/>
  <c r="Q105" i="1" a="1"/>
  <c r="Q105" i="1" s="1"/>
  <c r="P105" i="1" a="1"/>
  <c r="P105" i="1" s="1"/>
  <c r="Q375" i="1" a="1"/>
  <c r="Q375" i="1" s="1"/>
  <c r="R375" i="1" a="1"/>
  <c r="R375" i="1" s="1"/>
  <c r="P375" i="1" a="1"/>
  <c r="P375" i="1" s="1"/>
  <c r="R303" i="1" a="1"/>
  <c r="R303" i="1" s="1"/>
  <c r="Q303" i="1" a="1"/>
  <c r="Q303" i="1" s="1"/>
  <c r="P303" i="1" a="1"/>
  <c r="P303" i="1" s="1"/>
  <c r="R240" i="1" a="1"/>
  <c r="R240" i="1" s="1"/>
  <c r="Q240" i="1" a="1"/>
  <c r="Q240" i="1" s="1"/>
  <c r="P240" i="1" a="1"/>
  <c r="P240" i="1" s="1"/>
  <c r="R188" i="1" a="1"/>
  <c r="R188" i="1" s="1"/>
  <c r="Q188" i="1" a="1"/>
  <c r="Q188" i="1" s="1"/>
  <c r="P188" i="1" a="1"/>
  <c r="P188" i="1" s="1"/>
  <c r="R136" i="1" a="1"/>
  <c r="R136" i="1" s="1"/>
  <c r="Q136" i="1" a="1"/>
  <c r="Q136" i="1" s="1"/>
  <c r="P136" i="1" a="1"/>
  <c r="P136" i="1" s="1"/>
  <c r="R106" i="1" a="1"/>
  <c r="R106" i="1" s="1"/>
  <c r="Q106" i="1" a="1"/>
  <c r="Q106" i="1" s="1"/>
  <c r="P106" i="1" a="1"/>
  <c r="P106" i="1" s="1"/>
  <c r="R44" i="1" a="1"/>
  <c r="R44" i="1" s="1"/>
  <c r="Q44" i="1" a="1"/>
  <c r="Q44" i="1" s="1"/>
  <c r="P44" i="1" a="1"/>
  <c r="P44" i="1" s="1"/>
  <c r="R128" i="1" a="1"/>
  <c r="R128" i="1" s="1"/>
  <c r="Q128" i="1" a="1"/>
  <c r="Q128" i="1" s="1"/>
  <c r="P128" i="1" a="1"/>
  <c r="P128" i="1" s="1"/>
  <c r="R74" i="1" a="1"/>
  <c r="R74" i="1" s="1"/>
  <c r="Q74" i="1" a="1"/>
  <c r="Q74" i="1" s="1"/>
  <c r="P74" i="1" a="1"/>
  <c r="P74" i="1" s="1"/>
  <c r="R24" i="1" a="1"/>
  <c r="R24" i="1" s="1"/>
  <c r="Q24" i="1" a="1"/>
  <c r="Q24" i="1" s="1"/>
  <c r="P24" i="1" a="1"/>
  <c r="P24" i="1" s="1"/>
  <c r="R79" i="1" a="1"/>
  <c r="R79" i="1" s="1"/>
  <c r="Q79" i="1" a="1"/>
  <c r="Q79" i="1" s="1"/>
  <c r="P79" i="1" a="1"/>
  <c r="P79" i="1" s="1"/>
  <c r="Q29" i="1" a="1"/>
  <c r="Q29" i="1" s="1"/>
  <c r="R29" i="1" a="1"/>
  <c r="R29" i="1" s="1"/>
  <c r="P29" i="1" a="1"/>
  <c r="P29" i="1" s="1"/>
  <c r="R143" i="1" a="1"/>
  <c r="R143" i="1" s="1"/>
  <c r="Q143" i="1" a="1"/>
  <c r="Q143" i="1" s="1"/>
  <c r="P143" i="1" a="1"/>
  <c r="P143" i="1" s="1"/>
  <c r="R78" i="1" a="1"/>
  <c r="R78" i="1" s="1"/>
  <c r="Q78" i="1" a="1"/>
  <c r="Q78" i="1" s="1"/>
  <c r="P78" i="1" a="1"/>
  <c r="P78" i="1" s="1"/>
  <c r="Q22" i="1" a="1"/>
  <c r="Q22" i="1" s="1"/>
  <c r="R22" i="1" a="1"/>
  <c r="R22" i="1" s="1"/>
  <c r="P22" i="1" a="1"/>
  <c r="P22" i="1" s="1"/>
  <c r="R569" i="1" a="1"/>
  <c r="R569" i="1" s="1"/>
  <c r="Q569" i="1" a="1"/>
  <c r="Q569" i="1" s="1"/>
  <c r="P569" i="1" a="1"/>
  <c r="P569" i="1" s="1"/>
  <c r="R683" i="1" a="1"/>
  <c r="R683" i="1" s="1"/>
  <c r="Q683" i="1" a="1"/>
  <c r="Q683" i="1" s="1"/>
  <c r="P683" i="1" a="1"/>
  <c r="P683" i="1" s="1"/>
  <c r="R638" i="1" a="1"/>
  <c r="R638" i="1" s="1"/>
  <c r="Q638" i="1" a="1"/>
  <c r="Q638" i="1" s="1"/>
  <c r="P638" i="1" a="1"/>
  <c r="P638" i="1" s="1"/>
  <c r="R409" i="1" a="1"/>
  <c r="R409" i="1" s="1"/>
  <c r="Q409" i="1" a="1"/>
  <c r="Q409" i="1" s="1"/>
  <c r="P409" i="1" a="1"/>
  <c r="P409" i="1" s="1"/>
  <c r="R608" i="1" a="1"/>
  <c r="R608" i="1" s="1"/>
  <c r="Q608" i="1" a="1"/>
  <c r="Q608" i="1" s="1"/>
  <c r="P608" i="1" a="1"/>
  <c r="P608" i="1" s="1"/>
  <c r="Q704" i="1" a="1"/>
  <c r="Q704" i="1" s="1"/>
  <c r="R704" i="1" a="1"/>
  <c r="R704" i="1" s="1"/>
  <c r="P704" i="1" a="1"/>
  <c r="P704" i="1" s="1"/>
  <c r="R454" i="1" a="1"/>
  <c r="R454" i="1" s="1"/>
  <c r="Q454" i="1" a="1"/>
  <c r="Q454" i="1" s="1"/>
  <c r="P454" i="1" a="1"/>
  <c r="P454" i="1" s="1"/>
  <c r="R588" i="1" a="1"/>
  <c r="R588" i="1" s="1"/>
  <c r="Q588" i="1" a="1"/>
  <c r="Q588" i="1" s="1"/>
  <c r="P588" i="1" a="1"/>
  <c r="P588" i="1" s="1"/>
  <c r="R616" i="1" a="1"/>
  <c r="R616" i="1" s="1"/>
  <c r="Q616" i="1" a="1"/>
  <c r="Q616" i="1" s="1"/>
  <c r="P616" i="1" a="1"/>
  <c r="P616" i="1" s="1"/>
  <c r="R699" i="1" a="1"/>
  <c r="R699" i="1" s="1"/>
  <c r="Q699" i="1" a="1"/>
  <c r="Q699" i="1" s="1"/>
  <c r="P699" i="1" a="1"/>
  <c r="P699" i="1" s="1"/>
  <c r="R716" i="1" a="1"/>
  <c r="R716" i="1" s="1"/>
  <c r="Q716" i="1" a="1"/>
  <c r="Q716" i="1" s="1"/>
  <c r="P716" i="1" a="1"/>
  <c r="P716" i="1" s="1"/>
  <c r="R632" i="1" a="1"/>
  <c r="R632" i="1" s="1"/>
  <c r="Q632" i="1" a="1"/>
  <c r="Q632" i="1" s="1"/>
  <c r="P632" i="1" a="1"/>
  <c r="P632" i="1" s="1"/>
  <c r="R565" i="1" a="1"/>
  <c r="R565" i="1" s="1"/>
  <c r="Q565" i="1" a="1"/>
  <c r="Q565" i="1" s="1"/>
  <c r="P565" i="1" a="1"/>
  <c r="P565" i="1" s="1"/>
  <c r="R459" i="1" a="1"/>
  <c r="R459" i="1" s="1"/>
  <c r="Q459" i="1" a="1"/>
  <c r="Q459" i="1" s="1"/>
  <c r="P459" i="1" a="1"/>
  <c r="P459" i="1" s="1"/>
  <c r="Q725" i="1" a="1"/>
  <c r="Q725" i="1" s="1"/>
  <c r="R725" i="1" a="1"/>
  <c r="R725" i="1" s="1"/>
  <c r="P725" i="1" a="1"/>
  <c r="P725" i="1" s="1"/>
  <c r="R666" i="1" a="1"/>
  <c r="R666" i="1" s="1"/>
  <c r="Q666" i="1" a="1"/>
  <c r="Q666" i="1" s="1"/>
  <c r="P666" i="1" a="1"/>
  <c r="P666" i="1" s="1"/>
  <c r="R596" i="1" a="1"/>
  <c r="R596" i="1" s="1"/>
  <c r="Q596" i="1" a="1"/>
  <c r="Q596" i="1" s="1"/>
  <c r="P596" i="1" a="1"/>
  <c r="P596" i="1" s="1"/>
  <c r="R541" i="1" a="1"/>
  <c r="R541" i="1" s="1"/>
  <c r="Q541" i="1" a="1"/>
  <c r="Q541" i="1" s="1"/>
  <c r="P541" i="1" a="1"/>
  <c r="P541" i="1" s="1"/>
  <c r="R697" i="1" a="1"/>
  <c r="R697" i="1" s="1"/>
  <c r="Q697" i="1" a="1"/>
  <c r="Q697" i="1" s="1"/>
  <c r="P697" i="1" a="1"/>
  <c r="P697" i="1" s="1"/>
  <c r="R640" i="1" a="1"/>
  <c r="R640" i="1" s="1"/>
  <c r="Q640" i="1" a="1"/>
  <c r="Q640" i="1" s="1"/>
  <c r="P640" i="1" a="1"/>
  <c r="P640" i="1" s="1"/>
  <c r="R579" i="1" a="1"/>
  <c r="R579" i="1" s="1"/>
  <c r="Q579" i="1" a="1"/>
  <c r="Q579" i="1" s="1"/>
  <c r="P579" i="1" a="1"/>
  <c r="P579" i="1" s="1"/>
  <c r="R470" i="1" a="1"/>
  <c r="R470" i="1" s="1"/>
  <c r="Q470" i="1" a="1"/>
  <c r="Q470" i="1" s="1"/>
  <c r="P470" i="1" a="1"/>
  <c r="P470" i="1" s="1"/>
  <c r="R660" i="1" a="1"/>
  <c r="R660" i="1" s="1"/>
  <c r="Q660" i="1" a="1"/>
  <c r="Q660" i="1" s="1"/>
  <c r="P660" i="1" a="1"/>
  <c r="P660" i="1" s="1"/>
  <c r="R594" i="1" a="1"/>
  <c r="R594" i="1" s="1"/>
  <c r="Q594" i="1" a="1"/>
  <c r="Q594" i="1" s="1"/>
  <c r="P594" i="1" a="1"/>
  <c r="P594" i="1" s="1"/>
  <c r="R545" i="1" a="1"/>
  <c r="R545" i="1" s="1"/>
  <c r="Q545" i="1" a="1"/>
  <c r="Q545" i="1" s="1"/>
  <c r="P545" i="1" a="1"/>
  <c r="P545" i="1" s="1"/>
  <c r="R728" i="1" a="1"/>
  <c r="R728" i="1" s="1"/>
  <c r="Q728" i="1" a="1"/>
  <c r="Q728" i="1" s="1"/>
  <c r="P728" i="1" a="1"/>
  <c r="P728" i="1" s="1"/>
  <c r="R675" i="1" a="1"/>
  <c r="R675" i="1" s="1"/>
  <c r="Q675" i="1" a="1"/>
  <c r="Q675" i="1" s="1"/>
  <c r="P675" i="1" a="1"/>
  <c r="P675" i="1" s="1"/>
  <c r="R611" i="1" a="1"/>
  <c r="R611" i="1" s="1"/>
  <c r="Q611" i="1" a="1"/>
  <c r="Q611" i="1" s="1"/>
  <c r="P611" i="1" a="1"/>
  <c r="P611" i="1" s="1"/>
  <c r="R538" i="1" a="1"/>
  <c r="R538" i="1" s="1"/>
  <c r="Q538" i="1" a="1"/>
  <c r="Q538" i="1" s="1"/>
  <c r="P538" i="1" a="1"/>
  <c r="P538" i="1" s="1"/>
  <c r="R488" i="1" a="1"/>
  <c r="R488" i="1" s="1"/>
  <c r="Q488" i="1" a="1"/>
  <c r="Q488" i="1" s="1"/>
  <c r="P488" i="1" a="1"/>
  <c r="P488" i="1" s="1"/>
  <c r="R443" i="1" a="1"/>
  <c r="R443" i="1" s="1"/>
  <c r="Q443" i="1" a="1"/>
  <c r="Q443" i="1" s="1"/>
  <c r="P443" i="1" a="1"/>
  <c r="P443" i="1" s="1"/>
  <c r="R492" i="1" a="1"/>
  <c r="R492" i="1" s="1"/>
  <c r="Q492" i="1" a="1"/>
  <c r="Q492" i="1" s="1"/>
  <c r="P492" i="1" a="1"/>
  <c r="P492" i="1" s="1"/>
  <c r="R425" i="1" a="1"/>
  <c r="R425" i="1" s="1"/>
  <c r="Q425" i="1" a="1"/>
  <c r="Q425" i="1" s="1"/>
  <c r="P425" i="1" a="1"/>
  <c r="P425" i="1" s="1"/>
  <c r="Q474" i="1" a="1"/>
  <c r="Q474" i="1" s="1"/>
  <c r="R474" i="1" a="1"/>
  <c r="R474" i="1" s="1"/>
  <c r="P474" i="1" a="1"/>
  <c r="P474" i="1" s="1"/>
  <c r="R408" i="1" a="1"/>
  <c r="R408" i="1" s="1"/>
  <c r="Q408" i="1" a="1"/>
  <c r="Q408" i="1" s="1"/>
  <c r="P408" i="1" a="1"/>
  <c r="P408" i="1" s="1"/>
  <c r="R468" i="1" a="1"/>
  <c r="R468" i="1" s="1"/>
  <c r="Q468" i="1" a="1"/>
  <c r="Q468" i="1" s="1"/>
  <c r="P468" i="1" a="1"/>
  <c r="P468" i="1" s="1"/>
  <c r="R413" i="1" a="1"/>
  <c r="R413" i="1" s="1"/>
  <c r="Q413" i="1" a="1"/>
  <c r="Q413" i="1" s="1"/>
  <c r="P413" i="1" a="1"/>
  <c r="P413" i="1" s="1"/>
  <c r="R473" i="1" a="1"/>
  <c r="R473" i="1" s="1"/>
  <c r="Q473" i="1" a="1"/>
  <c r="Q473" i="1" s="1"/>
  <c r="P473" i="1" a="1"/>
  <c r="P473" i="1" s="1"/>
  <c r="R401" i="1" a="1"/>
  <c r="R401" i="1" s="1"/>
  <c r="Q401" i="1" a="1"/>
  <c r="Q401" i="1" s="1"/>
  <c r="P401" i="1" a="1"/>
  <c r="P401" i="1" s="1"/>
  <c r="R528" i="1" a="1"/>
  <c r="R528" i="1" s="1"/>
  <c r="Q528" i="1" a="1"/>
  <c r="Q528" i="1" s="1"/>
  <c r="P528" i="1" a="1"/>
  <c r="P528" i="1" s="1"/>
  <c r="R456" i="1" a="1"/>
  <c r="R456" i="1" s="1"/>
  <c r="Q456" i="1" a="1"/>
  <c r="Q456" i="1" s="1"/>
  <c r="P456" i="1" a="1"/>
  <c r="P456" i="1" s="1"/>
  <c r="R411" i="1" a="1"/>
  <c r="R411" i="1" s="1"/>
  <c r="Q411" i="1" a="1"/>
  <c r="Q411" i="1" s="1"/>
  <c r="P411" i="1" a="1"/>
  <c r="P411" i="1" s="1"/>
  <c r="R384" i="1" a="1"/>
  <c r="R384" i="1" s="1"/>
  <c r="Q384" i="1" a="1"/>
  <c r="Q384" i="1" s="1"/>
  <c r="P384" i="1" a="1"/>
  <c r="P384" i="1" s="1"/>
  <c r="R236" i="1" a="1"/>
  <c r="R236" i="1" s="1"/>
  <c r="Q236" i="1" a="1"/>
  <c r="Q236" i="1" s="1"/>
  <c r="P236" i="1" a="1"/>
  <c r="P236" i="1" s="1"/>
  <c r="R265" i="1" a="1"/>
  <c r="R265" i="1" s="1"/>
  <c r="Q265" i="1" a="1"/>
  <c r="Q265" i="1" s="1"/>
  <c r="P265" i="1" a="1"/>
  <c r="P265" i="1" s="1"/>
  <c r="R231" i="1" a="1"/>
  <c r="R231" i="1" s="1"/>
  <c r="Q231" i="1" a="1"/>
  <c r="Q231" i="1" s="1"/>
  <c r="P231" i="1" a="1"/>
  <c r="P231" i="1" s="1"/>
  <c r="R335" i="1" a="1"/>
  <c r="R335" i="1" s="1"/>
  <c r="Q335" i="1" a="1"/>
  <c r="Q335" i="1" s="1"/>
  <c r="P335" i="1" a="1"/>
  <c r="P335" i="1" s="1"/>
  <c r="R279" i="1" a="1"/>
  <c r="R279" i="1" s="1"/>
  <c r="Q279" i="1" a="1"/>
  <c r="Q279" i="1" s="1"/>
  <c r="P279" i="1" a="1"/>
  <c r="P279" i="1" s="1"/>
  <c r="R215" i="1" a="1"/>
  <c r="R215" i="1" s="1"/>
  <c r="Q215" i="1" a="1"/>
  <c r="Q215" i="1" s="1"/>
  <c r="P215" i="1" a="1"/>
  <c r="P215" i="1" s="1"/>
  <c r="R165" i="1" a="1"/>
  <c r="R165" i="1" s="1"/>
  <c r="Q165" i="1" a="1"/>
  <c r="Q165" i="1" s="1"/>
  <c r="P165" i="1" a="1"/>
  <c r="P165" i="1" s="1"/>
  <c r="R76" i="1" a="1"/>
  <c r="R76" i="1" s="1"/>
  <c r="Q76" i="1" a="1"/>
  <c r="Q76" i="1" s="1"/>
  <c r="P76" i="1" a="1"/>
  <c r="P76" i="1" s="1"/>
  <c r="R358" i="1" a="1"/>
  <c r="R358" i="1" s="1"/>
  <c r="Q358" i="1" a="1"/>
  <c r="Q358" i="1" s="1"/>
  <c r="P358" i="1" a="1"/>
  <c r="P358" i="1" s="1"/>
  <c r="R256" i="1" a="1"/>
  <c r="R256" i="1" s="1"/>
  <c r="Q256" i="1" a="1"/>
  <c r="Q256" i="1" s="1"/>
  <c r="P256" i="1" a="1"/>
  <c r="P256" i="1" s="1"/>
  <c r="R186" i="1" a="1"/>
  <c r="R186" i="1" s="1"/>
  <c r="P186" i="1" a="1"/>
  <c r="P186" i="1" s="1"/>
  <c r="Q186" i="1" a="1"/>
  <c r="Q186" i="1" s="1"/>
  <c r="R75" i="1" a="1"/>
  <c r="R75" i="1" s="1"/>
  <c r="P75" i="1" a="1"/>
  <c r="P75" i="1" s="1"/>
  <c r="Q75" i="1" a="1"/>
  <c r="Q75" i="1" s="1"/>
  <c r="R385" i="1" a="1"/>
  <c r="R385" i="1" s="1"/>
  <c r="Q385" i="1" a="1"/>
  <c r="Q385" i="1" s="1"/>
  <c r="P385" i="1" a="1"/>
  <c r="P385" i="1" s="1"/>
  <c r="R328" i="1" a="1"/>
  <c r="R328" i="1" s="1"/>
  <c r="Q328" i="1" a="1"/>
  <c r="Q328" i="1" s="1"/>
  <c r="P328" i="1" a="1"/>
  <c r="P328" i="1" s="1"/>
  <c r="R260" i="1" a="1"/>
  <c r="R260" i="1" s="1"/>
  <c r="Q260" i="1" a="1"/>
  <c r="Q260" i="1" s="1"/>
  <c r="P260" i="1" a="1"/>
  <c r="P260" i="1" s="1"/>
  <c r="R207" i="1" a="1"/>
  <c r="R207" i="1" s="1"/>
  <c r="Q207" i="1" a="1"/>
  <c r="Q207" i="1" s="1"/>
  <c r="P207" i="1" a="1"/>
  <c r="P207" i="1" s="1"/>
  <c r="R156" i="1" a="1"/>
  <c r="R156" i="1" s="1"/>
  <c r="Q156" i="1" a="1"/>
  <c r="Q156" i="1" s="1"/>
  <c r="P156" i="1" a="1"/>
  <c r="P156" i="1" s="1"/>
  <c r="Q70" i="1" a="1"/>
  <c r="Q70" i="1" s="1"/>
  <c r="R70" i="1" a="1"/>
  <c r="R70" i="1" s="1"/>
  <c r="P70" i="1" a="1"/>
  <c r="P70" i="1" s="1"/>
  <c r="R362" i="1" a="1"/>
  <c r="R362" i="1" s="1"/>
  <c r="Q362" i="1" a="1"/>
  <c r="Q362" i="1" s="1"/>
  <c r="P362" i="1" a="1"/>
  <c r="P362" i="1" s="1"/>
  <c r="R309" i="1" a="1"/>
  <c r="R309" i="1" s="1"/>
  <c r="Q309" i="1" a="1"/>
  <c r="Q309" i="1" s="1"/>
  <c r="P309" i="1" a="1"/>
  <c r="P309" i="1" s="1"/>
  <c r="R235" i="1" a="1"/>
  <c r="R235" i="1" s="1"/>
  <c r="Q235" i="1" a="1"/>
  <c r="Q235" i="1" s="1"/>
  <c r="P235" i="1" a="1"/>
  <c r="P235" i="1" s="1"/>
  <c r="R177" i="1" a="1"/>
  <c r="R177" i="1" s="1"/>
  <c r="Q177" i="1" a="1"/>
  <c r="Q177" i="1" s="1"/>
  <c r="P177" i="1" a="1"/>
  <c r="P177" i="1" s="1"/>
  <c r="Q54" i="1" a="1"/>
  <c r="Q54" i="1" s="1"/>
  <c r="R54" i="1" a="1"/>
  <c r="R54" i="1" s="1"/>
  <c r="P54" i="1" a="1"/>
  <c r="P54" i="1" s="1"/>
  <c r="R368" i="1" a="1"/>
  <c r="R368" i="1" s="1"/>
  <c r="Q368" i="1" a="1"/>
  <c r="Q368" i="1" s="1"/>
  <c r="P368" i="1" a="1"/>
  <c r="P368" i="1" s="1"/>
  <c r="R298" i="1" a="1"/>
  <c r="R298" i="1" s="1"/>
  <c r="Q298" i="1" a="1"/>
  <c r="Q298" i="1" s="1"/>
  <c r="P298" i="1" a="1"/>
  <c r="P298" i="1" s="1"/>
  <c r="R234" i="1" a="1"/>
  <c r="R234" i="1" s="1"/>
  <c r="Q234" i="1" a="1"/>
  <c r="Q234" i="1" s="1"/>
  <c r="P234" i="1" a="1"/>
  <c r="P234" i="1" s="1"/>
  <c r="Q182" i="1" a="1"/>
  <c r="Q182" i="1" s="1"/>
  <c r="R182" i="1" a="1"/>
  <c r="R182" i="1" s="1"/>
  <c r="P182" i="1" a="1"/>
  <c r="P182" i="1" s="1"/>
  <c r="R115" i="1" a="1"/>
  <c r="R115" i="1" s="1"/>
  <c r="Q115" i="1" a="1"/>
  <c r="Q115" i="1" s="1"/>
  <c r="P115" i="1" a="1"/>
  <c r="P115" i="1" s="1"/>
  <c r="R160" i="1" a="1"/>
  <c r="R160" i="1" s="1"/>
  <c r="P160" i="1" a="1"/>
  <c r="P160" i="1" s="1"/>
  <c r="Q160" i="1" a="1"/>
  <c r="Q160" i="1" s="1"/>
  <c r="R100" i="1" a="1"/>
  <c r="R100" i="1" s="1"/>
  <c r="Q100" i="1" a="1"/>
  <c r="Q100" i="1" s="1"/>
  <c r="P100" i="1" a="1"/>
  <c r="P100" i="1" s="1"/>
  <c r="Q38" i="1" a="1"/>
  <c r="Q38" i="1" s="1"/>
  <c r="R38" i="1" a="1"/>
  <c r="R38" i="1" s="1"/>
  <c r="P38" i="1" a="1"/>
  <c r="P38" i="1" s="1"/>
  <c r="R116" i="1" a="1"/>
  <c r="R116" i="1" s="1"/>
  <c r="Q116" i="1" a="1"/>
  <c r="Q116" i="1" s="1"/>
  <c r="P116" i="1" a="1"/>
  <c r="P116" i="1" s="1"/>
  <c r="R67" i="1" a="1"/>
  <c r="R67" i="1" s="1"/>
  <c r="Q67" i="1" a="1"/>
  <c r="Q67" i="1" s="1"/>
  <c r="P67" i="1" a="1"/>
  <c r="P67" i="1" s="1"/>
  <c r="R13" i="1" a="1"/>
  <c r="R13" i="1" s="1"/>
  <c r="Q13" i="1" a="1"/>
  <c r="Q13" i="1" s="1"/>
  <c r="P13" i="1" a="1"/>
  <c r="P13" i="1" s="1"/>
  <c r="R132" i="1" a="1"/>
  <c r="R132" i="1" s="1"/>
  <c r="Q132" i="1" a="1"/>
  <c r="Q132" i="1" s="1"/>
  <c r="P132" i="1" a="1"/>
  <c r="P132" i="1" s="1"/>
  <c r="R72" i="1" a="1"/>
  <c r="R72" i="1" s="1"/>
  <c r="Q72" i="1" a="1"/>
  <c r="Q72" i="1" s="1"/>
  <c r="P72" i="1" a="1"/>
  <c r="P72" i="1" s="1"/>
  <c r="R16" i="1" a="1"/>
  <c r="R16" i="1" s="1"/>
  <c r="Q16" i="1" a="1"/>
  <c r="Q16" i="1" s="1"/>
  <c r="P16" i="1" a="1"/>
  <c r="P16" i="1" s="1"/>
  <c r="R137" i="1" a="1"/>
  <c r="R137" i="1" s="1"/>
  <c r="Q137" i="1" a="1"/>
  <c r="Q137" i="1" s="1"/>
  <c r="P137" i="1" a="1"/>
  <c r="P137" i="1" s="1"/>
  <c r="R71" i="1" a="1"/>
  <c r="R71" i="1" s="1"/>
  <c r="Q71" i="1" a="1"/>
  <c r="Q71" i="1" s="1"/>
  <c r="P71" i="1" a="1"/>
  <c r="P71" i="1" s="1"/>
  <c r="R583" i="1" a="1"/>
  <c r="R583" i="1" s="1"/>
  <c r="Q583" i="1" a="1"/>
  <c r="Q583" i="1" s="1"/>
  <c r="P583" i="1" a="1"/>
  <c r="P583" i="1" s="1"/>
  <c r="R726" i="1" a="1"/>
  <c r="R726" i="1" s="1"/>
  <c r="Q726" i="1" a="1"/>
  <c r="Q726" i="1" s="1"/>
  <c r="P726" i="1" a="1"/>
  <c r="P726" i="1" s="1"/>
  <c r="R710" i="1" a="1"/>
  <c r="R710" i="1" s="1"/>
  <c r="Q710" i="1" a="1"/>
  <c r="Q710" i="1" s="1"/>
  <c r="P710" i="1" a="1"/>
  <c r="P710" i="1" s="1"/>
  <c r="R609" i="1" a="1"/>
  <c r="R609" i="1" s="1"/>
  <c r="Q609" i="1" a="1"/>
  <c r="Q609" i="1" s="1"/>
  <c r="P609" i="1" a="1"/>
  <c r="P609" i="1" s="1"/>
  <c r="R592" i="1" a="1"/>
  <c r="R592" i="1" s="1"/>
  <c r="Q592" i="1" a="1"/>
  <c r="Q592" i="1" s="1"/>
  <c r="P592" i="1" a="1"/>
  <c r="P592" i="1" s="1"/>
  <c r="R689" i="1" a="1"/>
  <c r="R689" i="1" s="1"/>
  <c r="P689" i="1" a="1"/>
  <c r="P689" i="1" s="1"/>
  <c r="Q689" i="1" a="1"/>
  <c r="Q689" i="1" s="1"/>
  <c r="R575" i="1" a="1"/>
  <c r="R575" i="1" s="1"/>
  <c r="Q575" i="1" a="1"/>
  <c r="Q575" i="1" s="1"/>
  <c r="P575" i="1" a="1"/>
  <c r="P575" i="1" s="1"/>
  <c r="R602" i="1" a="1"/>
  <c r="R602" i="1" s="1"/>
  <c r="Q602" i="1" a="1"/>
  <c r="Q602" i="1" s="1"/>
  <c r="P602" i="1" a="1"/>
  <c r="P602" i="1" s="1"/>
  <c r="R657" i="1" a="1"/>
  <c r="R657" i="1" s="1"/>
  <c r="Q657" i="1" a="1"/>
  <c r="Q657" i="1" s="1"/>
  <c r="P657" i="1" a="1"/>
  <c r="P657" i="1" s="1"/>
  <c r="R694" i="1" a="1"/>
  <c r="R694" i="1" s="1"/>
  <c r="Q694" i="1" a="1"/>
  <c r="Q694" i="1" s="1"/>
  <c r="P694" i="1" a="1"/>
  <c r="P694" i="1" s="1"/>
  <c r="R621" i="1" a="1"/>
  <c r="R621" i="1" s="1"/>
  <c r="Q621" i="1" a="1"/>
  <c r="Q621" i="1" s="1"/>
  <c r="P621" i="1" a="1"/>
  <c r="P621" i="1" s="1"/>
  <c r="R549" i="1" a="1"/>
  <c r="R549" i="1" s="1"/>
  <c r="Q549" i="1" a="1"/>
  <c r="Q549" i="1" s="1"/>
  <c r="P549" i="1" a="1"/>
  <c r="P549" i="1" s="1"/>
  <c r="R437" i="1" a="1"/>
  <c r="R437" i="1" s="1"/>
  <c r="Q437" i="1" a="1"/>
  <c r="Q437" i="1" s="1"/>
  <c r="P437" i="1" a="1"/>
  <c r="P437" i="1" s="1"/>
  <c r="R719" i="1" a="1"/>
  <c r="R719" i="1" s="1"/>
  <c r="Q719" i="1" a="1"/>
  <c r="Q719" i="1" s="1"/>
  <c r="P719" i="1" a="1"/>
  <c r="P719" i="1" s="1"/>
  <c r="R661" i="1" a="1"/>
  <c r="R661" i="1" s="1"/>
  <c r="Q661" i="1" a="1"/>
  <c r="Q661" i="1" s="1"/>
  <c r="P661" i="1" a="1"/>
  <c r="P661" i="1" s="1"/>
  <c r="R591" i="1" a="1"/>
  <c r="R591" i="1" s="1"/>
  <c r="Q591" i="1" a="1"/>
  <c r="Q591" i="1" s="1"/>
  <c r="P591" i="1" a="1"/>
  <c r="P591" i="1" s="1"/>
  <c r="Q535" i="1" a="1"/>
  <c r="Q535" i="1" s="1"/>
  <c r="R535" i="1" a="1"/>
  <c r="R535" i="1" s="1"/>
  <c r="P535" i="1" a="1"/>
  <c r="P535" i="1" s="1"/>
  <c r="Q691" i="1" a="1"/>
  <c r="Q691" i="1" s="1"/>
  <c r="R691" i="1" a="1"/>
  <c r="R691" i="1" s="1"/>
  <c r="P691" i="1" a="1"/>
  <c r="P691" i="1" s="1"/>
  <c r="R634" i="1" a="1"/>
  <c r="R634" i="1" s="1"/>
  <c r="Q634" i="1" a="1"/>
  <c r="Q634" i="1" s="1"/>
  <c r="P634" i="1" a="1"/>
  <c r="P634" i="1" s="1"/>
  <c r="R568" i="1" a="1"/>
  <c r="R568" i="1" s="1"/>
  <c r="Q568" i="1" a="1"/>
  <c r="Q568" i="1" s="1"/>
  <c r="P568" i="1" a="1"/>
  <c r="P568" i="1" s="1"/>
  <c r="R448" i="1" a="1"/>
  <c r="R448" i="1" s="1"/>
  <c r="Q448" i="1" a="1"/>
  <c r="Q448" i="1" s="1"/>
  <c r="P448" i="1" a="1"/>
  <c r="P448" i="1" s="1"/>
  <c r="R654" i="1" a="1"/>
  <c r="R654" i="1" s="1"/>
  <c r="Q654" i="1" a="1"/>
  <c r="Q654" i="1" s="1"/>
  <c r="P654" i="1" a="1"/>
  <c r="P654" i="1" s="1"/>
  <c r="Q584" i="1" a="1"/>
  <c r="Q584" i="1" s="1"/>
  <c r="R584" i="1" a="1"/>
  <c r="R584" i="1" s="1"/>
  <c r="P584" i="1" a="1"/>
  <c r="P584" i="1" s="1"/>
  <c r="R539" i="1" a="1"/>
  <c r="R539" i="1" s="1"/>
  <c r="Q539" i="1" a="1"/>
  <c r="Q539" i="1" s="1"/>
  <c r="P539" i="1" a="1"/>
  <c r="P539" i="1" s="1"/>
  <c r="R722" i="1" a="1"/>
  <c r="R722" i="1" s="1"/>
  <c r="Q722" i="1" a="1"/>
  <c r="Q722" i="1" s="1"/>
  <c r="P722" i="1" a="1"/>
  <c r="P722" i="1" s="1"/>
  <c r="R659" i="1" a="1"/>
  <c r="R659" i="1" s="1"/>
  <c r="Q659" i="1" a="1"/>
  <c r="Q659" i="1" s="1"/>
  <c r="P659" i="1" a="1"/>
  <c r="P659" i="1" s="1"/>
  <c r="R600" i="1" a="1"/>
  <c r="R600" i="1" s="1"/>
  <c r="Q600" i="1" a="1"/>
  <c r="Q600" i="1" s="1"/>
  <c r="P600" i="1" a="1"/>
  <c r="P600" i="1" s="1"/>
  <c r="R533" i="1" a="1"/>
  <c r="R533" i="1" s="1"/>
  <c r="Q533" i="1" a="1"/>
  <c r="Q533" i="1" s="1"/>
  <c r="P533" i="1" a="1"/>
  <c r="P533" i="1" s="1"/>
  <c r="R482" i="1" a="1"/>
  <c r="R482" i="1" s="1"/>
  <c r="Q482" i="1" a="1"/>
  <c r="Q482" i="1" s="1"/>
  <c r="P482" i="1" a="1"/>
  <c r="P482" i="1" s="1"/>
  <c r="Q432" i="1" a="1"/>
  <c r="Q432" i="1" s="1"/>
  <c r="R432" i="1" a="1"/>
  <c r="R432" i="1" s="1"/>
  <c r="P432" i="1" a="1"/>
  <c r="P432" i="1" s="1"/>
  <c r="Q487" i="1" a="1"/>
  <c r="Q487" i="1" s="1"/>
  <c r="R487" i="1" a="1"/>
  <c r="R487" i="1" s="1"/>
  <c r="P487" i="1" a="1"/>
  <c r="P487" i="1" s="1"/>
  <c r="R420" i="1" a="1"/>
  <c r="R420" i="1" s="1"/>
  <c r="Q420" i="1" a="1"/>
  <c r="Q420" i="1" s="1"/>
  <c r="P420" i="1" a="1"/>
  <c r="P420" i="1" s="1"/>
  <c r="R469" i="1" a="1"/>
  <c r="R469" i="1" s="1"/>
  <c r="Q469" i="1" a="1"/>
  <c r="Q469" i="1" s="1"/>
  <c r="P469" i="1" a="1"/>
  <c r="P469" i="1" s="1"/>
  <c r="R402" i="1" a="1"/>
  <c r="R402" i="1" s="1"/>
  <c r="Q402" i="1" a="1"/>
  <c r="Q402" i="1" s="1"/>
  <c r="P402" i="1" a="1"/>
  <c r="P402" i="1" s="1"/>
  <c r="R463" i="1" a="1"/>
  <c r="R463" i="1" s="1"/>
  <c r="Q463" i="1" a="1"/>
  <c r="Q463" i="1" s="1"/>
  <c r="P463" i="1" a="1"/>
  <c r="P463" i="1" s="1"/>
  <c r="R397" i="1" a="1"/>
  <c r="R397" i="1" s="1"/>
  <c r="Q397" i="1" a="1"/>
  <c r="Q397" i="1" s="1"/>
  <c r="P397" i="1" a="1"/>
  <c r="P397" i="1" s="1"/>
  <c r="R523" i="1" a="1"/>
  <c r="R523" i="1" s="1"/>
  <c r="Q523" i="1" a="1"/>
  <c r="Q523" i="1" s="1"/>
  <c r="P523" i="1" a="1"/>
  <c r="P523" i="1" s="1"/>
  <c r="R467" i="1" a="1"/>
  <c r="R467" i="1" s="1"/>
  <c r="Q467" i="1" a="1"/>
  <c r="Q467" i="1" s="1"/>
  <c r="P467" i="1" a="1"/>
  <c r="P467" i="1" s="1"/>
  <c r="R396" i="1" a="1"/>
  <c r="R396" i="1" s="1"/>
  <c r="Q396" i="1" a="1"/>
  <c r="Q396" i="1" s="1"/>
  <c r="P396" i="1" a="1"/>
  <c r="P396" i="1" s="1"/>
  <c r="R522" i="1" a="1"/>
  <c r="R522" i="1" s="1"/>
  <c r="Q522" i="1" a="1"/>
  <c r="Q522" i="1" s="1"/>
  <c r="P522" i="1" a="1"/>
  <c r="P522" i="1" s="1"/>
  <c r="R450" i="1" a="1"/>
  <c r="R450" i="1" s="1"/>
  <c r="Q450" i="1" a="1"/>
  <c r="Q450" i="1" s="1"/>
  <c r="P450" i="1" a="1"/>
  <c r="P450" i="1" s="1"/>
  <c r="R406" i="1" a="1"/>
  <c r="R406" i="1" s="1"/>
  <c r="Q406" i="1" a="1"/>
  <c r="Q406" i="1" s="1"/>
  <c r="P406" i="1" a="1"/>
  <c r="P406" i="1" s="1"/>
  <c r="R230" i="1" a="1"/>
  <c r="R230" i="1" s="1"/>
  <c r="Q230" i="1" a="1"/>
  <c r="Q230" i="1" s="1"/>
  <c r="P230" i="1" a="1"/>
  <c r="P230" i="1" s="1"/>
  <c r="R27" i="1" a="1"/>
  <c r="R27" i="1" s="1"/>
  <c r="Q27" i="1" a="1"/>
  <c r="Q27" i="1" s="1"/>
  <c r="P27" i="1" a="1"/>
  <c r="P27" i="1" s="1"/>
  <c r="R301" i="1" a="1"/>
  <c r="R301" i="1" s="1"/>
  <c r="Q301" i="1" a="1"/>
  <c r="Q301" i="1" s="1"/>
  <c r="P301" i="1" a="1"/>
  <c r="P301" i="1" s="1"/>
  <c r="R15" i="1" a="1"/>
  <c r="R15" i="1" s="1"/>
  <c r="Q15" i="1" a="1"/>
  <c r="Q15" i="1" s="1"/>
  <c r="P15" i="1" a="1"/>
  <c r="P15" i="1" s="1"/>
  <c r="R122" i="1" a="1"/>
  <c r="R122" i="1" s="1"/>
  <c r="Q122" i="1" a="1"/>
  <c r="Q122" i="1" s="1"/>
  <c r="P122" i="1" a="1"/>
  <c r="P122" i="1" s="1"/>
  <c r="R220" i="1" a="1"/>
  <c r="R220" i="1" s="1"/>
  <c r="Q220" i="1" a="1"/>
  <c r="Q220" i="1" s="1"/>
  <c r="P220" i="1" a="1"/>
  <c r="P220" i="1" s="1"/>
  <c r="R372" i="1" a="1"/>
  <c r="R372" i="1" s="1"/>
  <c r="Q372" i="1" a="1"/>
  <c r="Q372" i="1" s="1"/>
  <c r="P372" i="1" a="1"/>
  <c r="P372" i="1" s="1"/>
  <c r="R209" i="1" a="1"/>
  <c r="R209" i="1" s="1"/>
  <c r="Q209" i="1" a="1"/>
  <c r="Q209" i="1" s="1"/>
  <c r="P209" i="1" a="1"/>
  <c r="P209" i="1" s="1"/>
  <c r="R378" i="1" a="1"/>
  <c r="R378" i="1" s="1"/>
  <c r="Q378" i="1" a="1"/>
  <c r="Q378" i="1" s="1"/>
  <c r="P378" i="1" a="1"/>
  <c r="P378" i="1" s="1"/>
  <c r="R354" i="1" a="1"/>
  <c r="R354" i="1" s="1"/>
  <c r="Q354" i="1" a="1"/>
  <c r="Q354" i="1" s="1"/>
  <c r="P354" i="1" a="1"/>
  <c r="P354" i="1" s="1"/>
  <c r="R60" i="1" a="1"/>
  <c r="R60" i="1" s="1"/>
  <c r="Q60" i="1" a="1"/>
  <c r="Q60" i="1" s="1"/>
  <c r="P60" i="1" a="1"/>
  <c r="P60" i="1" s="1"/>
  <c r="R127" i="1" a="1"/>
  <c r="R127" i="1" s="1"/>
  <c r="Q127" i="1" a="1"/>
  <c r="Q127" i="1" s="1"/>
  <c r="P127" i="1" a="1"/>
  <c r="P127" i="1" s="1"/>
  <c r="R65" i="1" a="1"/>
  <c r="R65" i="1" s="1"/>
  <c r="Q65" i="1" a="1"/>
  <c r="Q65" i="1" s="1"/>
  <c r="P65" i="1" a="1"/>
  <c r="P65" i="1" s="1"/>
  <c r="R11" i="1" a="1"/>
  <c r="R11" i="1" s="1"/>
  <c r="Q11" i="1" a="1"/>
  <c r="Q11" i="1" s="1"/>
  <c r="P11" i="1" a="1"/>
  <c r="P11" i="1" s="1"/>
  <c r="R126" i="1" a="1"/>
  <c r="R126" i="1" s="1"/>
  <c r="Q126" i="1" a="1"/>
  <c r="Q126" i="1" s="1"/>
  <c r="P126" i="1" a="1"/>
  <c r="P126" i="1" s="1"/>
  <c r="R64" i="1" a="1"/>
  <c r="R64" i="1" s="1"/>
  <c r="Q64" i="1" a="1"/>
  <c r="Q64" i="1" s="1"/>
  <c r="P64" i="1" a="1"/>
  <c r="P64" i="1" s="1"/>
  <c r="R642" i="1" a="1"/>
  <c r="R642" i="1" s="1"/>
  <c r="Q642" i="1" a="1"/>
  <c r="Q642" i="1" s="1"/>
  <c r="P642" i="1" a="1"/>
  <c r="P642" i="1" s="1"/>
  <c r="R669" i="1" a="1"/>
  <c r="R669" i="1" s="1"/>
  <c r="Q669" i="1" a="1"/>
  <c r="Q669" i="1" s="1"/>
  <c r="P669" i="1" a="1"/>
  <c r="P669" i="1" s="1"/>
  <c r="Q656" i="1" a="1"/>
  <c r="Q656" i="1" s="1"/>
  <c r="R656" i="1" a="1"/>
  <c r="R656" i="1" s="1"/>
  <c r="P656" i="1" a="1"/>
  <c r="P656" i="1" s="1"/>
  <c r="R709" i="1" a="1"/>
  <c r="R709" i="1" s="1"/>
  <c r="Q709" i="1" a="1"/>
  <c r="Q709" i="1" s="1"/>
  <c r="P709" i="1" a="1"/>
  <c r="P709" i="1" s="1"/>
  <c r="R593" i="1" a="1"/>
  <c r="R593" i="1" s="1"/>
  <c r="Q593" i="1" a="1"/>
  <c r="Q593" i="1" s="1"/>
  <c r="P593" i="1" a="1"/>
  <c r="P593" i="1" s="1"/>
  <c r="R720" i="1" a="1"/>
  <c r="R720" i="1" s="1"/>
  <c r="Q720" i="1" a="1"/>
  <c r="Q720" i="1" s="1"/>
  <c r="P720" i="1" a="1"/>
  <c r="P720" i="1" s="1"/>
  <c r="R577" i="1" a="1"/>
  <c r="R577" i="1" s="1"/>
  <c r="Q577" i="1" a="1"/>
  <c r="Q577" i="1" s="1"/>
  <c r="P577" i="1" a="1"/>
  <c r="P577" i="1" s="1"/>
  <c r="R662" i="1" a="1"/>
  <c r="R662" i="1" s="1"/>
  <c r="Q662" i="1" a="1"/>
  <c r="Q662" i="1" s="1"/>
  <c r="P662" i="1" a="1"/>
  <c r="P662" i="1" s="1"/>
  <c r="R559" i="1" a="1"/>
  <c r="R559" i="1" s="1"/>
  <c r="Q559" i="1" a="1"/>
  <c r="Q559" i="1" s="1"/>
  <c r="P559" i="1" a="1"/>
  <c r="P559" i="1" s="1"/>
  <c r="R715" i="1" a="1"/>
  <c r="R715" i="1" s="1"/>
  <c r="Q715" i="1" a="1"/>
  <c r="Q715" i="1" s="1"/>
  <c r="P715" i="1" a="1"/>
  <c r="P715" i="1" s="1"/>
  <c r="R586" i="1" a="1"/>
  <c r="R586" i="1" s="1"/>
  <c r="Q586" i="1" a="1"/>
  <c r="Q586" i="1" s="1"/>
  <c r="P586" i="1" a="1"/>
  <c r="P586" i="1" s="1"/>
  <c r="R630" i="1" a="1"/>
  <c r="R630" i="1" s="1"/>
  <c r="Q630" i="1" a="1"/>
  <c r="Q630" i="1" s="1"/>
  <c r="P630" i="1" a="1"/>
  <c r="P630" i="1" s="1"/>
  <c r="R684" i="1" a="1"/>
  <c r="R684" i="1" s="1"/>
  <c r="Q684" i="1" a="1"/>
  <c r="Q684" i="1" s="1"/>
  <c r="P684" i="1" a="1"/>
  <c r="P684" i="1" s="1"/>
  <c r="R604" i="1" a="1"/>
  <c r="R604" i="1" s="1"/>
  <c r="Q604" i="1" a="1"/>
  <c r="Q604" i="1" s="1"/>
  <c r="P604" i="1" a="1"/>
  <c r="P604" i="1" s="1"/>
  <c r="R543" i="1" a="1"/>
  <c r="R543" i="1" s="1"/>
  <c r="Q543" i="1" a="1"/>
  <c r="Q543" i="1" s="1"/>
  <c r="P543" i="1" a="1"/>
  <c r="P543" i="1" s="1"/>
  <c r="R415" i="1" a="1"/>
  <c r="R415" i="1" s="1"/>
  <c r="Q415" i="1" a="1"/>
  <c r="Q415" i="1" s="1"/>
  <c r="P415" i="1" a="1"/>
  <c r="P415" i="1" s="1"/>
  <c r="R708" i="1" a="1"/>
  <c r="R708" i="1" s="1"/>
  <c r="P708" i="1" a="1"/>
  <c r="P708" i="1" s="1"/>
  <c r="Q708" i="1" a="1"/>
  <c r="Q708" i="1" s="1"/>
  <c r="R651" i="1" a="1"/>
  <c r="R651" i="1" s="1"/>
  <c r="Q651" i="1" a="1"/>
  <c r="Q651" i="1" s="1"/>
  <c r="P651" i="1" a="1"/>
  <c r="P651" i="1" s="1"/>
  <c r="R585" i="1" a="1"/>
  <c r="R585" i="1" s="1"/>
  <c r="Q585" i="1" a="1"/>
  <c r="Q585" i="1" s="1"/>
  <c r="P585" i="1" a="1"/>
  <c r="P585" i="1" s="1"/>
  <c r="R508" i="1" a="1"/>
  <c r="R508" i="1" s="1"/>
  <c r="Q508" i="1" a="1"/>
  <c r="Q508" i="1" s="1"/>
  <c r="P508" i="1" a="1"/>
  <c r="P508" i="1" s="1"/>
  <c r="R686" i="1" a="1"/>
  <c r="R686" i="1" s="1"/>
  <c r="Q686" i="1" a="1"/>
  <c r="Q686" i="1" s="1"/>
  <c r="P686" i="1" a="1"/>
  <c r="P686" i="1" s="1"/>
  <c r="R629" i="1" a="1"/>
  <c r="R629" i="1" s="1"/>
  <c r="Q629" i="1" a="1"/>
  <c r="Q629" i="1" s="1"/>
  <c r="P629" i="1" a="1"/>
  <c r="P629" i="1" s="1"/>
  <c r="R557" i="1" a="1"/>
  <c r="R557" i="1" s="1"/>
  <c r="P557" i="1" a="1"/>
  <c r="P557" i="1" s="1"/>
  <c r="Q557" i="1" a="1"/>
  <c r="Q557" i="1" s="1"/>
  <c r="R404" i="1" a="1"/>
  <c r="R404" i="1" s="1"/>
  <c r="Q404" i="1" a="1"/>
  <c r="Q404" i="1" s="1"/>
  <c r="P404" i="1" a="1"/>
  <c r="P404" i="1" s="1"/>
  <c r="R723" i="1" a="1"/>
  <c r="R723" i="1" s="1"/>
  <c r="Q723" i="1" a="1"/>
  <c r="Q723" i="1" s="1"/>
  <c r="P723" i="1" a="1"/>
  <c r="P723" i="1" s="1"/>
  <c r="R645" i="1" a="1"/>
  <c r="R645" i="1" s="1"/>
  <c r="Q645" i="1" a="1"/>
  <c r="Q645" i="1" s="1"/>
  <c r="P645" i="1" a="1"/>
  <c r="P645" i="1" s="1"/>
  <c r="R578" i="1" a="1"/>
  <c r="R578" i="1" s="1"/>
  <c r="Q578" i="1" a="1"/>
  <c r="Q578" i="1" s="1"/>
  <c r="P578" i="1" a="1"/>
  <c r="P578" i="1" s="1"/>
  <c r="R526" i="1" a="1"/>
  <c r="R526" i="1" s="1"/>
  <c r="Q526" i="1" a="1"/>
  <c r="Q526" i="1" s="1"/>
  <c r="P526" i="1" a="1"/>
  <c r="P526" i="1" s="1"/>
  <c r="R717" i="1" a="1"/>
  <c r="R717" i="1" s="1"/>
  <c r="Q717" i="1" a="1"/>
  <c r="Q717" i="1" s="1"/>
  <c r="P717" i="1" a="1"/>
  <c r="P717" i="1" s="1"/>
  <c r="R649" i="1" a="1"/>
  <c r="R649" i="1" s="1"/>
  <c r="Q649" i="1" a="1"/>
  <c r="Q649" i="1" s="1"/>
  <c r="P649" i="1" a="1"/>
  <c r="P649" i="1" s="1"/>
  <c r="R589" i="1" a="1"/>
  <c r="R589" i="1" s="1"/>
  <c r="Q589" i="1" a="1"/>
  <c r="Q589" i="1" s="1"/>
  <c r="P589" i="1" a="1"/>
  <c r="P589" i="1" s="1"/>
  <c r="R515" i="1" a="1"/>
  <c r="R515" i="1" s="1"/>
  <c r="Q515" i="1" a="1"/>
  <c r="Q515" i="1" s="1"/>
  <c r="P515" i="1" a="1"/>
  <c r="P515" i="1" s="1"/>
  <c r="R532" i="1" a="1"/>
  <c r="R532" i="1" s="1"/>
  <c r="Q532" i="1" a="1"/>
  <c r="Q532" i="1" s="1"/>
  <c r="P532" i="1" a="1"/>
  <c r="P532" i="1" s="1"/>
  <c r="R477" i="1" a="1"/>
  <c r="R477" i="1" s="1"/>
  <c r="Q477" i="1" a="1"/>
  <c r="Q477" i="1" s="1"/>
  <c r="P477" i="1" a="1"/>
  <c r="P477" i="1" s="1"/>
  <c r="R426" i="1" a="1"/>
  <c r="R426" i="1" s="1"/>
  <c r="Q426" i="1" a="1"/>
  <c r="Q426" i="1" s="1"/>
  <c r="P426" i="1" a="1"/>
  <c r="P426" i="1" s="1"/>
  <c r="R481" i="1" a="1"/>
  <c r="R481" i="1" s="1"/>
  <c r="Q481" i="1" a="1"/>
  <c r="Q481" i="1" s="1"/>
  <c r="P481" i="1" a="1"/>
  <c r="P481" i="1" s="1"/>
  <c r="R414" i="1" a="1"/>
  <c r="R414" i="1" s="1"/>
  <c r="Q414" i="1" a="1"/>
  <c r="Q414" i="1" s="1"/>
  <c r="P414" i="1" a="1"/>
  <c r="P414" i="1" s="1"/>
  <c r="R453" i="1" a="1"/>
  <c r="R453" i="1" s="1"/>
  <c r="Q453" i="1" a="1"/>
  <c r="Q453" i="1" s="1"/>
  <c r="P453" i="1" a="1"/>
  <c r="P453" i="1" s="1"/>
  <c r="R393" i="1" a="1"/>
  <c r="R393" i="1" s="1"/>
  <c r="Q393" i="1" a="1"/>
  <c r="Q393" i="1" s="1"/>
  <c r="P393" i="1" a="1"/>
  <c r="P393" i="1" s="1"/>
  <c r="R457" i="1" a="1"/>
  <c r="R457" i="1" s="1"/>
  <c r="Q457" i="1" a="1"/>
  <c r="Q457" i="1" s="1"/>
  <c r="P457" i="1" a="1"/>
  <c r="P457" i="1" s="1"/>
  <c r="R392" i="1" a="1"/>
  <c r="R392" i="1" s="1"/>
  <c r="Q392" i="1" a="1"/>
  <c r="Q392" i="1" s="1"/>
  <c r="P392" i="1" a="1"/>
  <c r="P392" i="1" s="1"/>
  <c r="R518" i="1" a="1"/>
  <c r="R518" i="1" s="1"/>
  <c r="Q518" i="1" a="1"/>
  <c r="Q518" i="1" s="1"/>
  <c r="P518" i="1" a="1"/>
  <c r="P518" i="1" s="1"/>
  <c r="R462" i="1" a="1"/>
  <c r="R462" i="1" s="1"/>
  <c r="Q462" i="1" a="1"/>
  <c r="Q462" i="1" s="1"/>
  <c r="P462" i="1" a="1"/>
  <c r="P462" i="1" s="1"/>
  <c r="R500" i="1" a="1"/>
  <c r="R500" i="1" s="1"/>
  <c r="Q500" i="1" a="1"/>
  <c r="Q500" i="1" s="1"/>
  <c r="P500" i="1" a="1"/>
  <c r="P500" i="1" s="1"/>
  <c r="R445" i="1" a="1"/>
  <c r="R445" i="1" s="1"/>
  <c r="Q445" i="1" a="1"/>
  <c r="Q445" i="1" s="1"/>
  <c r="P445" i="1" a="1"/>
  <c r="P445" i="1" s="1"/>
  <c r="R391" i="1" a="1"/>
  <c r="R391" i="1" s="1"/>
  <c r="Q391" i="1" a="1"/>
  <c r="Q391" i="1" s="1"/>
  <c r="P391" i="1" a="1"/>
  <c r="P391" i="1" s="1"/>
  <c r="R254" i="1" a="1"/>
  <c r="R254" i="1" s="1"/>
  <c r="Q254" i="1" a="1"/>
  <c r="Q254" i="1" s="1"/>
  <c r="P254" i="1" a="1"/>
  <c r="P254" i="1" s="1"/>
  <c r="R61" i="1" a="1"/>
  <c r="R61" i="1" s="1"/>
  <c r="Q61" i="1" a="1"/>
  <c r="Q61" i="1" s="1"/>
  <c r="P61" i="1" a="1"/>
  <c r="P61" i="1" s="1"/>
  <c r="R293" i="1" a="1"/>
  <c r="R293" i="1" s="1"/>
  <c r="Q293" i="1" a="1"/>
  <c r="Q293" i="1" s="1"/>
  <c r="P293" i="1" a="1"/>
  <c r="P293" i="1" s="1"/>
  <c r="Q93" i="1" a="1"/>
  <c r="Q93" i="1" s="1"/>
  <c r="R93" i="1" a="1"/>
  <c r="R93" i="1" s="1"/>
  <c r="P93" i="1" a="1"/>
  <c r="P93" i="1" s="1"/>
  <c r="R351" i="1" a="1"/>
  <c r="R351" i="1" s="1"/>
  <c r="Q351" i="1" a="1"/>
  <c r="Q351" i="1" s="1"/>
  <c r="P351" i="1" a="1"/>
  <c r="P351" i="1" s="1"/>
  <c r="R199" i="1" a="1"/>
  <c r="R199" i="1" s="1"/>
  <c r="Q199" i="1" a="1"/>
  <c r="Q199" i="1" s="1"/>
  <c r="P199" i="1" a="1"/>
  <c r="P199" i="1" s="1"/>
  <c r="R367" i="1" a="1"/>
  <c r="R367" i="1" s="1"/>
  <c r="Q367" i="1" a="1"/>
  <c r="Q367" i="1" s="1"/>
  <c r="P367" i="1" a="1"/>
  <c r="P367" i="1" s="1"/>
  <c r="R197" i="1" a="1"/>
  <c r="R197" i="1" s="1"/>
  <c r="Q197" i="1" a="1"/>
  <c r="Q197" i="1" s="1"/>
  <c r="P197" i="1" a="1"/>
  <c r="P197" i="1" s="1"/>
  <c r="R271" i="1" a="1"/>
  <c r="R271" i="1" s="1"/>
  <c r="Q271" i="1" a="1"/>
  <c r="Q271" i="1" s="1"/>
  <c r="P271" i="1" a="1"/>
  <c r="P271" i="1" s="1"/>
  <c r="R360" i="1" a="1"/>
  <c r="R360" i="1" s="1"/>
  <c r="Q360" i="1" a="1"/>
  <c r="Q360" i="1" s="1"/>
  <c r="P360" i="1" a="1"/>
  <c r="P360" i="1" s="1"/>
  <c r="R222" i="1" a="1"/>
  <c r="R222" i="1" s="1"/>
  <c r="Q222" i="1" a="1"/>
  <c r="Q222" i="1" s="1"/>
  <c r="P222" i="1" a="1"/>
  <c r="P222" i="1" s="1"/>
  <c r="R377" i="1" a="1"/>
  <c r="R377" i="1" s="1"/>
  <c r="Q377" i="1" a="1"/>
  <c r="Q377" i="1" s="1"/>
  <c r="P377" i="1" a="1"/>
  <c r="P377" i="1" s="1"/>
  <c r="Q205" i="1" a="1"/>
  <c r="Q205" i="1" s="1"/>
  <c r="R205" i="1" a="1"/>
  <c r="R205" i="1" s="1"/>
  <c r="P205" i="1" a="1"/>
  <c r="P205" i="1" s="1"/>
  <c r="R355" i="1" a="1"/>
  <c r="R355" i="1" s="1"/>
  <c r="Q355" i="1" a="1"/>
  <c r="Q355" i="1" s="1"/>
  <c r="P355" i="1" a="1"/>
  <c r="P355" i="1" s="1"/>
  <c r="R187" i="1" a="1"/>
  <c r="R187" i="1" s="1"/>
  <c r="Q187" i="1" a="1"/>
  <c r="Q187" i="1" s="1"/>
  <c r="P187" i="1" a="1"/>
  <c r="P187" i="1" s="1"/>
  <c r="R353" i="1" a="1"/>
  <c r="R353" i="1" s="1"/>
  <c r="Q353" i="1" a="1"/>
  <c r="Q353" i="1" s="1"/>
  <c r="P353" i="1" a="1"/>
  <c r="P353" i="1" s="1"/>
  <c r="R185" i="1" a="1"/>
  <c r="R185" i="1" s="1"/>
  <c r="Q185" i="1" a="1"/>
  <c r="Q185" i="1" s="1"/>
  <c r="P185" i="1" a="1"/>
  <c r="P185" i="1" s="1"/>
  <c r="R374" i="1" a="1"/>
  <c r="R374" i="1" s="1"/>
  <c r="Q374" i="1" a="1"/>
  <c r="Q374" i="1" s="1"/>
  <c r="P374" i="1" a="1"/>
  <c r="P374" i="1" s="1"/>
  <c r="R324" i="1" a="1"/>
  <c r="R324" i="1" s="1"/>
  <c r="Q324" i="1" a="1"/>
  <c r="Q324" i="1" s="1"/>
  <c r="P324" i="1" a="1"/>
  <c r="P324" i="1" s="1"/>
  <c r="R262" i="1" a="1"/>
  <c r="R262" i="1" s="1"/>
  <c r="Q262" i="1" a="1"/>
  <c r="Q262" i="1" s="1"/>
  <c r="P262" i="1" a="1"/>
  <c r="P262" i="1" s="1"/>
  <c r="R204" i="1" a="1"/>
  <c r="R204" i="1" s="1"/>
  <c r="Q204" i="1" a="1"/>
  <c r="Q204" i="1" s="1"/>
  <c r="P204" i="1" a="1"/>
  <c r="P204" i="1" s="1"/>
  <c r="R142" i="1" a="1"/>
  <c r="R142" i="1" s="1"/>
  <c r="Q142" i="1" a="1"/>
  <c r="Q142" i="1" s="1"/>
  <c r="P142" i="1" a="1"/>
  <c r="P142" i="1" s="1"/>
  <c r="R48" i="1" a="1"/>
  <c r="R48" i="1" s="1"/>
  <c r="Q48" i="1" a="1"/>
  <c r="Q48" i="1" s="1"/>
  <c r="P48" i="1" a="1"/>
  <c r="P48" i="1" s="1"/>
  <c r="R306" i="1" a="1"/>
  <c r="R306" i="1" s="1"/>
  <c r="Q306" i="1" a="1"/>
  <c r="Q306" i="1" s="1"/>
  <c r="P306" i="1" a="1"/>
  <c r="P306" i="1" s="1"/>
  <c r="R238" i="1" a="1"/>
  <c r="R238" i="1" s="1"/>
  <c r="Q238" i="1" a="1"/>
  <c r="Q238" i="1" s="1"/>
  <c r="P238" i="1" a="1"/>
  <c r="P238" i="1" s="1"/>
  <c r="R164" i="1" a="1"/>
  <c r="R164" i="1" s="1"/>
  <c r="Q164" i="1" a="1"/>
  <c r="Q164" i="1" s="1"/>
  <c r="P164" i="1" a="1"/>
  <c r="P164" i="1" s="1"/>
  <c r="Q37" i="1" a="1"/>
  <c r="Q37" i="1" s="1"/>
  <c r="R37" i="1" a="1"/>
  <c r="R37" i="1" s="1"/>
  <c r="P37" i="1" a="1"/>
  <c r="P37" i="1" s="1"/>
  <c r="R371" i="1" a="1"/>
  <c r="R371" i="1" s="1"/>
  <c r="Q371" i="1" a="1"/>
  <c r="Q371" i="1" s="1"/>
  <c r="P371" i="1" a="1"/>
  <c r="P371" i="1" s="1"/>
  <c r="R316" i="1" a="1"/>
  <c r="R316" i="1" s="1"/>
  <c r="Q316" i="1" a="1"/>
  <c r="Q316" i="1" s="1"/>
  <c r="P316" i="1" a="1"/>
  <c r="P316" i="1" s="1"/>
  <c r="R249" i="1" a="1"/>
  <c r="R249" i="1" s="1"/>
  <c r="Q249" i="1" a="1"/>
  <c r="Q249" i="1" s="1"/>
  <c r="P249" i="1" a="1"/>
  <c r="P249" i="1" s="1"/>
  <c r="Q196" i="1" a="1"/>
  <c r="Q196" i="1" s="1"/>
  <c r="R196" i="1" a="1"/>
  <c r="R196" i="1" s="1"/>
  <c r="P196" i="1" a="1"/>
  <c r="P196" i="1" s="1"/>
  <c r="R139" i="1" a="1"/>
  <c r="R139" i="1" s="1"/>
  <c r="Q139" i="1" a="1"/>
  <c r="Q139" i="1" s="1"/>
  <c r="P139" i="1" a="1"/>
  <c r="P139" i="1" s="1"/>
  <c r="Q45" i="1" a="1"/>
  <c r="Q45" i="1" s="1"/>
  <c r="R45" i="1" a="1"/>
  <c r="R45" i="1" s="1"/>
  <c r="P45" i="1" a="1"/>
  <c r="P45" i="1" s="1"/>
  <c r="Q349" i="1" a="1"/>
  <c r="Q349" i="1" s="1"/>
  <c r="R349" i="1" a="1"/>
  <c r="R349" i="1" s="1"/>
  <c r="P349" i="1" a="1"/>
  <c r="P349" i="1" s="1"/>
  <c r="R282" i="1" a="1"/>
  <c r="R282" i="1" s="1"/>
  <c r="Q282" i="1" a="1"/>
  <c r="Q282" i="1" s="1"/>
  <c r="P282" i="1" a="1"/>
  <c r="P282" i="1" s="1"/>
  <c r="Q218" i="1" a="1"/>
  <c r="Q218" i="1" s="1"/>
  <c r="R218" i="1" a="1"/>
  <c r="R218" i="1" s="1"/>
  <c r="P218" i="1" a="1"/>
  <c r="P218" i="1" s="1"/>
  <c r="R153" i="1" a="1"/>
  <c r="R153" i="1" s="1"/>
  <c r="Q153" i="1" a="1"/>
  <c r="Q153" i="1" s="1"/>
  <c r="P153" i="1" a="1"/>
  <c r="P153" i="1" s="1"/>
  <c r="R18" i="1" a="1"/>
  <c r="R18" i="1" s="1"/>
  <c r="Q18" i="1" a="1"/>
  <c r="Q18" i="1" s="1"/>
  <c r="P18" i="1" a="1"/>
  <c r="P18" i="1" s="1"/>
  <c r="R348" i="1" a="1"/>
  <c r="R348" i="1" s="1"/>
  <c r="Q348" i="1" a="1"/>
  <c r="Q348" i="1" s="1"/>
  <c r="P348" i="1" a="1"/>
  <c r="P348" i="1" s="1"/>
  <c r="R281" i="1" a="1"/>
  <c r="R281" i="1" s="1"/>
  <c r="Q281" i="1" a="1"/>
  <c r="Q281" i="1" s="1"/>
  <c r="P281" i="1" a="1"/>
  <c r="P281" i="1" s="1"/>
  <c r="R223" i="1" a="1"/>
  <c r="R223" i="1" s="1"/>
  <c r="Q223" i="1" a="1"/>
  <c r="Q223" i="1" s="1"/>
  <c r="P223" i="1" a="1"/>
  <c r="P223" i="1" s="1"/>
  <c r="R171" i="1" a="1"/>
  <c r="R171" i="1" s="1"/>
  <c r="Q171" i="1" a="1"/>
  <c r="Q171" i="1" s="1"/>
  <c r="P171" i="1" a="1"/>
  <c r="P171" i="1" s="1"/>
  <c r="R80" i="1" a="1"/>
  <c r="R80" i="1" s="1"/>
  <c r="P80" i="1" a="1"/>
  <c r="P80" i="1" s="1"/>
  <c r="Q80" i="1" a="1"/>
  <c r="Q80" i="1" s="1"/>
  <c r="R147" i="1" a="1"/>
  <c r="R147" i="1" s="1"/>
  <c r="Q147" i="1" a="1"/>
  <c r="Q147" i="1" s="1"/>
  <c r="P147" i="1" a="1"/>
  <c r="P147" i="1" s="1"/>
  <c r="R77" i="1" a="1"/>
  <c r="R77" i="1" s="1"/>
  <c r="Q77" i="1" a="1"/>
  <c r="Q77" i="1" s="1"/>
  <c r="P77" i="1" a="1"/>
  <c r="P77" i="1" s="1"/>
  <c r="R20" i="1" a="1"/>
  <c r="R20" i="1" s="1"/>
  <c r="Q20" i="1" a="1"/>
  <c r="Q20" i="1" s="1"/>
  <c r="P20" i="1" a="1"/>
  <c r="P20" i="1" s="1"/>
  <c r="R104" i="1" a="1"/>
  <c r="R104" i="1" s="1"/>
  <c r="Q104" i="1" a="1"/>
  <c r="Q104" i="1" s="1"/>
  <c r="P104" i="1" a="1"/>
  <c r="P104" i="1" s="1"/>
  <c r="R53" i="1" a="1"/>
  <c r="R53" i="1" s="1"/>
  <c r="Q53" i="1" a="1"/>
  <c r="Q53" i="1" s="1"/>
  <c r="P53" i="1" a="1"/>
  <c r="P53" i="1" s="1"/>
  <c r="R121" i="1" a="1"/>
  <c r="R121" i="1" s="1"/>
  <c r="Q121" i="1" a="1"/>
  <c r="Q121" i="1" s="1"/>
  <c r="P121" i="1" a="1"/>
  <c r="P121" i="1" s="1"/>
  <c r="R58" i="1" a="1"/>
  <c r="R58" i="1" s="1"/>
  <c r="Q58" i="1" a="1"/>
  <c r="Q58" i="1" s="1"/>
  <c r="P58" i="1" a="1"/>
  <c r="P58" i="1" s="1"/>
  <c r="R120" i="1" a="1"/>
  <c r="R120" i="1" s="1"/>
  <c r="Q120" i="1" a="1"/>
  <c r="Q120" i="1" s="1"/>
  <c r="P120" i="1" a="1"/>
  <c r="P120" i="1" s="1"/>
  <c r="R57" i="1" a="1"/>
  <c r="R57" i="1" s="1"/>
  <c r="P57" i="1" a="1"/>
  <c r="P57" i="1" s="1"/>
  <c r="Q57" i="1" a="1"/>
  <c r="Q57" i="1" s="1"/>
  <c r="R476" i="1" a="1"/>
  <c r="R476" i="1" s="1"/>
  <c r="Q476" i="1" a="1"/>
  <c r="Q476" i="1" s="1"/>
  <c r="P476" i="1" a="1"/>
  <c r="P476" i="1" s="1"/>
  <c r="R614" i="1" a="1"/>
  <c r="R614" i="1" s="1"/>
  <c r="Q614" i="1" a="1"/>
  <c r="Q614" i="1" s="1"/>
  <c r="P614" i="1" a="1"/>
  <c r="P614" i="1" s="1"/>
  <c r="R653" i="1" a="1"/>
  <c r="R653" i="1" s="1"/>
  <c r="Q653" i="1" a="1"/>
  <c r="Q653" i="1" s="1"/>
  <c r="P653" i="1" a="1"/>
  <c r="P653" i="1" s="1"/>
  <c r="R581" i="1" a="1"/>
  <c r="R581" i="1" s="1"/>
  <c r="Q581" i="1" a="1"/>
  <c r="Q581" i="1" s="1"/>
  <c r="P581" i="1" a="1"/>
  <c r="P581" i="1" s="1"/>
  <c r="R705" i="1" a="1"/>
  <c r="R705" i="1" s="1"/>
  <c r="Q705" i="1" a="1"/>
  <c r="Q705" i="1" s="1"/>
  <c r="P705" i="1" a="1"/>
  <c r="P705" i="1" s="1"/>
  <c r="R563" i="1" a="1"/>
  <c r="R563" i="1" s="1"/>
  <c r="Q563" i="1" a="1"/>
  <c r="Q563" i="1" s="1"/>
  <c r="P563" i="1" a="1"/>
  <c r="P563" i="1" s="1"/>
  <c r="R636" i="1" a="1"/>
  <c r="R636" i="1" s="1"/>
  <c r="Q636" i="1" a="1"/>
  <c r="Q636" i="1" s="1"/>
  <c r="P636" i="1" a="1"/>
  <c r="P636" i="1" s="1"/>
  <c r="R529" i="1" a="1"/>
  <c r="R529" i="1" s="1"/>
  <c r="Q529" i="1" a="1"/>
  <c r="Q529" i="1" s="1"/>
  <c r="P529" i="1" a="1"/>
  <c r="P529" i="1" s="1"/>
  <c r="R700" i="1" a="1"/>
  <c r="R700" i="1" s="1"/>
  <c r="Q700" i="1" a="1"/>
  <c r="Q700" i="1" s="1"/>
  <c r="P700" i="1" a="1"/>
  <c r="P700" i="1" s="1"/>
  <c r="Q571" i="1" a="1"/>
  <c r="Q571" i="1" s="1"/>
  <c r="R571" i="1" a="1"/>
  <c r="R571" i="1" s="1"/>
  <c r="P571" i="1" a="1"/>
  <c r="P571" i="1" s="1"/>
  <c r="R615" i="1" a="1"/>
  <c r="R615" i="1" s="1"/>
  <c r="Q615" i="1" a="1"/>
  <c r="Q615" i="1" s="1"/>
  <c r="P615" i="1" a="1"/>
  <c r="P615" i="1" s="1"/>
  <c r="R679" i="1" a="1"/>
  <c r="R679" i="1" s="1"/>
  <c r="Q679" i="1" a="1"/>
  <c r="Q679" i="1" s="1"/>
  <c r="P679" i="1" a="1"/>
  <c r="P679" i="1" s="1"/>
  <c r="R598" i="1" a="1"/>
  <c r="R598" i="1" s="1"/>
  <c r="Q598" i="1" a="1"/>
  <c r="Q598" i="1" s="1"/>
  <c r="P598" i="1" a="1"/>
  <c r="P598" i="1" s="1"/>
  <c r="R537" i="1" a="1"/>
  <c r="R537" i="1" s="1"/>
  <c r="Q537" i="1" a="1"/>
  <c r="Q537" i="1" s="1"/>
  <c r="P537" i="1" a="1"/>
  <c r="P537" i="1" s="1"/>
  <c r="R394" i="1" a="1"/>
  <c r="R394" i="1" s="1"/>
  <c r="Q394" i="1" a="1"/>
  <c r="Q394" i="1" s="1"/>
  <c r="P394" i="1" a="1"/>
  <c r="P394" i="1" s="1"/>
  <c r="R703" i="1" a="1"/>
  <c r="R703" i="1" s="1"/>
  <c r="Q703" i="1" a="1"/>
  <c r="Q703" i="1" s="1"/>
  <c r="P703" i="1" a="1"/>
  <c r="P703" i="1" s="1"/>
  <c r="R646" i="1" a="1"/>
  <c r="R646" i="1" s="1"/>
  <c r="Q646" i="1" a="1"/>
  <c r="Q646" i="1" s="1"/>
  <c r="P646" i="1" a="1"/>
  <c r="P646" i="1" s="1"/>
  <c r="R580" i="1" a="1"/>
  <c r="R580" i="1" s="1"/>
  <c r="Q580" i="1" a="1"/>
  <c r="Q580" i="1" s="1"/>
  <c r="P580" i="1" a="1"/>
  <c r="P580" i="1" s="1"/>
  <c r="R494" i="1" a="1"/>
  <c r="R494" i="1" s="1"/>
  <c r="Q494" i="1" a="1"/>
  <c r="Q494" i="1" s="1"/>
  <c r="P494" i="1" a="1"/>
  <c r="P494" i="1" s="1"/>
  <c r="R724" i="1" a="1"/>
  <c r="R724" i="1" s="1"/>
  <c r="Q724" i="1" a="1"/>
  <c r="Q724" i="1" s="1"/>
  <c r="P724" i="1" a="1"/>
  <c r="P724" i="1" s="1"/>
  <c r="R681" i="1" a="1"/>
  <c r="R681" i="1" s="1"/>
  <c r="Q681" i="1" a="1"/>
  <c r="Q681" i="1" s="1"/>
  <c r="P681" i="1" a="1"/>
  <c r="P681" i="1" s="1"/>
  <c r="R613" i="1" a="1"/>
  <c r="R613" i="1" s="1"/>
  <c r="Q613" i="1" a="1"/>
  <c r="Q613" i="1" s="1"/>
  <c r="P613" i="1" a="1"/>
  <c r="P613" i="1" s="1"/>
  <c r="R540" i="1" a="1"/>
  <c r="R540" i="1" s="1"/>
  <c r="Q540" i="1" a="1"/>
  <c r="Q540" i="1" s="1"/>
  <c r="P540" i="1" a="1"/>
  <c r="P540" i="1" s="1"/>
  <c r="R712" i="1" a="1"/>
  <c r="R712" i="1" s="1"/>
  <c r="Q712" i="1" a="1"/>
  <c r="Q712" i="1" s="1"/>
  <c r="P712" i="1" a="1"/>
  <c r="P712" i="1" s="1"/>
  <c r="R628" i="1" a="1"/>
  <c r="R628" i="1" s="1"/>
  <c r="Q628" i="1" a="1"/>
  <c r="Q628" i="1" s="1"/>
  <c r="P628" i="1" a="1"/>
  <c r="P628" i="1" s="1"/>
  <c r="R573" i="1" a="1"/>
  <c r="R573" i="1" s="1"/>
  <c r="Q573" i="1" a="1"/>
  <c r="Q573" i="1" s="1"/>
  <c r="P573" i="1" a="1"/>
  <c r="P573" i="1" s="1"/>
  <c r="R517" i="1" a="1"/>
  <c r="R517" i="1" s="1"/>
  <c r="Q517" i="1" a="1"/>
  <c r="Q517" i="1" s="1"/>
  <c r="P517" i="1" a="1"/>
  <c r="P517" i="1" s="1"/>
  <c r="R711" i="1" a="1"/>
  <c r="R711" i="1" s="1"/>
  <c r="Q711" i="1" a="1"/>
  <c r="Q711" i="1" s="1"/>
  <c r="P711" i="1" a="1"/>
  <c r="P711" i="1" s="1"/>
  <c r="R644" i="1" a="1"/>
  <c r="R644" i="1" s="1"/>
  <c r="P644" i="1" a="1"/>
  <c r="P644" i="1" s="1"/>
  <c r="Q644" i="1" a="1"/>
  <c r="Q644" i="1" s="1"/>
  <c r="R572" i="1" a="1"/>
  <c r="R572" i="1" s="1"/>
  <c r="Q572" i="1" a="1"/>
  <c r="Q572" i="1" s="1"/>
  <c r="P572" i="1" a="1"/>
  <c r="P572" i="1" s="1"/>
  <c r="R504" i="1" a="1"/>
  <c r="R504" i="1" s="1"/>
  <c r="Q504" i="1" a="1"/>
  <c r="Q504" i="1" s="1"/>
  <c r="P504" i="1" a="1"/>
  <c r="P504" i="1" s="1"/>
  <c r="R527" i="1" a="1"/>
  <c r="R527" i="1" s="1"/>
  <c r="Q527" i="1" a="1"/>
  <c r="Q527" i="1" s="1"/>
  <c r="P527" i="1" a="1"/>
  <c r="P527" i="1" s="1"/>
  <c r="Q471" i="1" a="1"/>
  <c r="Q471" i="1" s="1"/>
  <c r="R471" i="1" a="1"/>
  <c r="R471" i="1" s="1"/>
  <c r="P471" i="1" a="1"/>
  <c r="P471" i="1" s="1"/>
  <c r="R405" i="1" a="1"/>
  <c r="R405" i="1" s="1"/>
  <c r="Q405" i="1" a="1"/>
  <c r="Q405" i="1" s="1"/>
  <c r="P405" i="1" a="1"/>
  <c r="P405" i="1" s="1"/>
  <c r="R520" i="1" a="1"/>
  <c r="R520" i="1" s="1"/>
  <c r="Q520" i="1" a="1"/>
  <c r="Q520" i="1" s="1"/>
  <c r="P520" i="1" a="1"/>
  <c r="P520" i="1" s="1"/>
  <c r="R475" i="1" a="1"/>
  <c r="R475" i="1" s="1"/>
  <c r="Q475" i="1" a="1"/>
  <c r="Q475" i="1" s="1"/>
  <c r="P475" i="1" a="1"/>
  <c r="P475" i="1" s="1"/>
  <c r="R403" i="1" a="1"/>
  <c r="R403" i="1" s="1"/>
  <c r="Q403" i="1" a="1"/>
  <c r="Q403" i="1" s="1"/>
  <c r="P403" i="1" a="1"/>
  <c r="P403" i="1" s="1"/>
  <c r="R447" i="1" a="1"/>
  <c r="R447" i="1" s="1"/>
  <c r="Q447" i="1" a="1"/>
  <c r="Q447" i="1" s="1"/>
  <c r="P447" i="1" a="1"/>
  <c r="P447" i="1" s="1"/>
  <c r="R388" i="1" a="1"/>
  <c r="R388" i="1" s="1"/>
  <c r="Q388" i="1" a="1"/>
  <c r="Q388" i="1" s="1"/>
  <c r="P388" i="1" a="1"/>
  <c r="P388" i="1" s="1"/>
  <c r="R452" i="1" a="1"/>
  <c r="R452" i="1" s="1"/>
  <c r="Q452" i="1" a="1"/>
  <c r="Q452" i="1" s="1"/>
  <c r="P452" i="1" a="1"/>
  <c r="P452" i="1" s="1"/>
  <c r="R512" i="1" a="1"/>
  <c r="R512" i="1" s="1"/>
  <c r="Q512" i="1" a="1"/>
  <c r="Q512" i="1" s="1"/>
  <c r="P512" i="1" a="1"/>
  <c r="P512" i="1" s="1"/>
  <c r="R451" i="1" a="1"/>
  <c r="R451" i="1" s="1"/>
  <c r="Q451" i="1" a="1"/>
  <c r="Q451" i="1" s="1"/>
  <c r="P451" i="1" a="1"/>
  <c r="P451" i="1" s="1"/>
  <c r="R495" i="1" a="1"/>
  <c r="R495" i="1" s="1"/>
  <c r="Q495" i="1" a="1"/>
  <c r="Q495" i="1" s="1"/>
  <c r="P495" i="1" a="1"/>
  <c r="P495" i="1" s="1"/>
  <c r="R439" i="1" a="1"/>
  <c r="R439" i="1" s="1"/>
  <c r="Q439" i="1" a="1"/>
  <c r="Q439" i="1" s="1"/>
  <c r="P439" i="1" a="1"/>
  <c r="P439" i="1" s="1"/>
  <c r="L656" i="1"/>
  <c r="K656" i="1" a="1"/>
  <c r="K656" i="1" s="1"/>
  <c r="L720" i="1"/>
  <c r="K720" i="1" a="1"/>
  <c r="K720" i="1" s="1"/>
  <c r="K559" i="1" a="1"/>
  <c r="K559" i="1" s="1"/>
  <c r="L559" i="1"/>
  <c r="K684" i="1" a="1"/>
  <c r="K684" i="1" s="1"/>
  <c r="L684" i="1"/>
  <c r="K651" i="1" a="1"/>
  <c r="K651" i="1" s="1"/>
  <c r="L651" i="1"/>
  <c r="K629" i="1" a="1"/>
  <c r="K629" i="1" s="1"/>
  <c r="L629" i="1"/>
  <c r="K723" i="1" a="1"/>
  <c r="K723" i="1" s="1"/>
  <c r="L723" i="1"/>
  <c r="K649" i="1" a="1"/>
  <c r="K649" i="1" s="1"/>
  <c r="L649" i="1"/>
  <c r="L481" i="1"/>
  <c r="K481" i="1" a="1"/>
  <c r="K481" i="1" s="1"/>
  <c r="L393" i="1"/>
  <c r="K393" i="1" a="1"/>
  <c r="K393" i="1" s="1"/>
  <c r="K500" i="1" a="1"/>
  <c r="K500" i="1" s="1"/>
  <c r="L500" i="1"/>
  <c r="L682" i="1"/>
  <c r="K682" i="1" a="1"/>
  <c r="K682" i="1" s="1"/>
  <c r="K553" i="1" a="1"/>
  <c r="K553" i="1" s="1"/>
  <c r="L553" i="1"/>
  <c r="L597" i="1"/>
  <c r="K597" i="1" a="1"/>
  <c r="K597" i="1" s="1"/>
  <c r="L564" i="1"/>
  <c r="K564" i="1" a="1"/>
  <c r="K564" i="1" s="1"/>
  <c r="L693" i="1"/>
  <c r="K693" i="1" a="1"/>
  <c r="K693" i="1" s="1"/>
  <c r="K548" i="1" a="1"/>
  <c r="K548" i="1" s="1"/>
  <c r="L548" i="1"/>
  <c r="K620" i="1" a="1"/>
  <c r="K620" i="1" s="1"/>
  <c r="L620" i="1"/>
  <c r="K688" i="1" a="1"/>
  <c r="K688" i="1" s="1"/>
  <c r="L688" i="1"/>
  <c r="K438" i="1" a="1"/>
  <c r="K438" i="1" s="1"/>
  <c r="L438" i="1"/>
  <c r="K673" i="1" a="1"/>
  <c r="K673" i="1" s="1"/>
  <c r="L673" i="1"/>
  <c r="L558" i="1"/>
  <c r="K558" i="1" a="1"/>
  <c r="K558" i="1" s="1"/>
  <c r="K599" i="1" a="1"/>
  <c r="K599" i="1" s="1"/>
  <c r="L599" i="1"/>
  <c r="K668" i="1" a="1"/>
  <c r="K668" i="1" s="1"/>
  <c r="L668" i="1"/>
  <c r="K587" i="1" a="1"/>
  <c r="K587" i="1" s="1"/>
  <c r="L587" i="1"/>
  <c r="K530" i="1" a="1"/>
  <c r="K530" i="1" s="1"/>
  <c r="L530" i="1"/>
  <c r="K692" i="1" a="1"/>
  <c r="K692" i="1" s="1"/>
  <c r="L692" i="1"/>
  <c r="K641" i="1" a="1"/>
  <c r="K641" i="1" s="1"/>
  <c r="L641" i="1"/>
  <c r="K574" i="1" a="1"/>
  <c r="K574" i="1" s="1"/>
  <c r="L574" i="1"/>
  <c r="L472" i="1"/>
  <c r="K472" i="1" a="1"/>
  <c r="K472" i="1" s="1"/>
  <c r="K718" i="1" a="1"/>
  <c r="K718" i="1" s="1"/>
  <c r="L718" i="1"/>
  <c r="K676" i="1" a="1"/>
  <c r="K676" i="1" s="1"/>
  <c r="L676" i="1"/>
  <c r="K607" i="1" a="1"/>
  <c r="K607" i="1" s="1"/>
  <c r="L607" i="1"/>
  <c r="L534" i="1"/>
  <c r="K534" i="1" a="1"/>
  <c r="K534" i="1" s="1"/>
  <c r="L706" i="1"/>
  <c r="K706" i="1" a="1"/>
  <c r="K706" i="1" s="1"/>
  <c r="K623" i="1" a="1"/>
  <c r="K623" i="1" s="1"/>
  <c r="L623" i="1"/>
  <c r="K567" i="1" a="1"/>
  <c r="K567" i="1" s="1"/>
  <c r="L567" i="1"/>
  <c r="K505" i="1" a="1"/>
  <c r="K505" i="1" s="1"/>
  <c r="L505" i="1"/>
  <c r="K701" i="1" a="1"/>
  <c r="K701" i="1" s="1"/>
  <c r="L701" i="1"/>
  <c r="K639" i="1" a="1"/>
  <c r="K639" i="1" s="1"/>
  <c r="L639" i="1"/>
  <c r="L566" i="1"/>
  <c r="K566" i="1" a="1"/>
  <c r="K566" i="1" s="1"/>
  <c r="K442" i="1" a="1"/>
  <c r="K442" i="1" s="1"/>
  <c r="L442" i="1"/>
  <c r="K521" i="1" a="1"/>
  <c r="K521" i="1" s="1"/>
  <c r="L521" i="1"/>
  <c r="L465" i="1"/>
  <c r="K465" i="1" a="1"/>
  <c r="K465" i="1" s="1"/>
  <c r="L390" i="1"/>
  <c r="K390" i="1" a="1"/>
  <c r="K390" i="1" s="1"/>
  <c r="K514" i="1" a="1"/>
  <c r="K514" i="1" s="1"/>
  <c r="L514" i="1"/>
  <c r="L464" i="1"/>
  <c r="K464" i="1" a="1"/>
  <c r="K464" i="1" s="1"/>
  <c r="K398" i="1" a="1"/>
  <c r="K398" i="1" s="1"/>
  <c r="L398" i="1"/>
  <c r="K502" i="1" a="1"/>
  <c r="K502" i="1" s="1"/>
  <c r="L502" i="1"/>
  <c r="K441" i="1" a="1"/>
  <c r="K441" i="1" s="1"/>
  <c r="L441" i="1"/>
  <c r="L446" i="1"/>
  <c r="K446" i="1" a="1"/>
  <c r="K446" i="1" s="1"/>
  <c r="K506" i="1" a="1"/>
  <c r="K506" i="1" s="1"/>
  <c r="L506" i="1"/>
  <c r="L440" i="1"/>
  <c r="K440" i="1" a="1"/>
  <c r="K440" i="1" s="1"/>
  <c r="K489" i="1" a="1"/>
  <c r="K489" i="1" s="1"/>
  <c r="L489" i="1"/>
  <c r="K433" i="1" a="1"/>
  <c r="K433" i="1" s="1"/>
  <c r="L433" i="1"/>
  <c r="K577" i="1" a="1"/>
  <c r="K577" i="1" s="1"/>
  <c r="L577" i="1"/>
  <c r="K604" i="1" a="1"/>
  <c r="K604" i="1" s="1"/>
  <c r="L604" i="1"/>
  <c r="K477" i="1" a="1"/>
  <c r="K477" i="1" s="1"/>
  <c r="L477" i="1"/>
  <c r="K445" i="1" a="1"/>
  <c r="K445" i="1" s="1"/>
  <c r="L445" i="1"/>
  <c r="K698" i="1" a="1"/>
  <c r="K698" i="1" s="1"/>
  <c r="L698" i="1"/>
  <c r="K625" i="1" a="1"/>
  <c r="K625" i="1" s="1"/>
  <c r="L625" i="1"/>
  <c r="K695" i="1" a="1"/>
  <c r="K695" i="1" s="1"/>
  <c r="L695" i="1"/>
  <c r="K416" i="1" a="1"/>
  <c r="K416" i="1" s="1"/>
  <c r="L416" i="1"/>
  <c r="L536" i="1"/>
  <c r="K536" i="1" a="1"/>
  <c r="K536" i="1" s="1"/>
  <c r="K678" i="1" a="1"/>
  <c r="K678" i="1" s="1"/>
  <c r="L678" i="1"/>
  <c r="K531" i="1" a="1"/>
  <c r="K531" i="1" s="1"/>
  <c r="L531" i="1"/>
  <c r="K605" i="1" a="1"/>
  <c r="K605" i="1" s="1"/>
  <c r="L605" i="1"/>
  <c r="K674" i="1" a="1"/>
  <c r="K674" i="1" s="1"/>
  <c r="L674" i="1"/>
  <c r="K658" i="1" a="1"/>
  <c r="K658" i="1" s="1"/>
  <c r="L658" i="1"/>
  <c r="K542" i="1" a="1"/>
  <c r="K542" i="1" s="1"/>
  <c r="L542" i="1"/>
  <c r="K554" i="1" a="1"/>
  <c r="K554" i="1" s="1"/>
  <c r="L554" i="1"/>
  <c r="L663" i="1"/>
  <c r="K663" i="1" a="1"/>
  <c r="K663" i="1" s="1"/>
  <c r="K582" i="1" a="1"/>
  <c r="K582" i="1" s="1"/>
  <c r="L582" i="1"/>
  <c r="L524" i="1"/>
  <c r="K524" i="1" a="1"/>
  <c r="K524" i="1" s="1"/>
  <c r="K687" i="1" a="1"/>
  <c r="K687" i="1" s="1"/>
  <c r="L687" i="1"/>
  <c r="K635" i="1" a="1"/>
  <c r="K635" i="1" s="1"/>
  <c r="L635" i="1"/>
  <c r="K562" i="1" a="1"/>
  <c r="K562" i="1" s="1"/>
  <c r="L562" i="1"/>
  <c r="K427" i="1" a="1"/>
  <c r="K427" i="1" s="1"/>
  <c r="L427" i="1"/>
  <c r="K713" i="1" a="1"/>
  <c r="K713" i="1" s="1"/>
  <c r="L713" i="1"/>
  <c r="L671" i="1"/>
  <c r="K671" i="1" a="1"/>
  <c r="K671" i="1" s="1"/>
  <c r="K601" i="1" a="1"/>
  <c r="K601" i="1" s="1"/>
  <c r="L601" i="1"/>
  <c r="K519" i="1" a="1"/>
  <c r="K519" i="1" s="1"/>
  <c r="L519" i="1"/>
  <c r="K690" i="1" a="1"/>
  <c r="K690" i="1" s="1"/>
  <c r="L690" i="1"/>
  <c r="L617" i="1"/>
  <c r="K617" i="1" a="1"/>
  <c r="K617" i="1" s="1"/>
  <c r="K561" i="1" a="1"/>
  <c r="K561" i="1" s="1"/>
  <c r="L561" i="1"/>
  <c r="K444" i="1" a="1"/>
  <c r="K444" i="1" s="1"/>
  <c r="L444" i="1"/>
  <c r="K696" i="1" a="1"/>
  <c r="K696" i="1" s="1"/>
  <c r="L696" i="1"/>
  <c r="L633" i="1"/>
  <c r="K633" i="1" a="1"/>
  <c r="K633" i="1" s="1"/>
  <c r="K555" i="1" a="1"/>
  <c r="K555" i="1" s="1"/>
  <c r="L555" i="1"/>
  <c r="K421" i="1" a="1"/>
  <c r="K421" i="1" s="1"/>
  <c r="L421" i="1"/>
  <c r="K516" i="1" a="1"/>
  <c r="K516" i="1" s="1"/>
  <c r="L516" i="1"/>
  <c r="K460" i="1" a="1"/>
  <c r="K460" i="1" s="1"/>
  <c r="L460" i="1"/>
  <c r="L509" i="1"/>
  <c r="K509" i="1" a="1"/>
  <c r="K509" i="1" s="1"/>
  <c r="L458" i="1"/>
  <c r="K458" i="1" a="1"/>
  <c r="K458" i="1" s="1"/>
  <c r="L389" i="1"/>
  <c r="K389" i="1" a="1"/>
  <c r="K389" i="1" s="1"/>
  <c r="K491" i="1" a="1"/>
  <c r="K491" i="1" s="1"/>
  <c r="L491" i="1"/>
  <c r="K435" i="1" a="1"/>
  <c r="K435" i="1" s="1"/>
  <c r="L435" i="1"/>
  <c r="K434" i="1" a="1"/>
  <c r="K434" i="1" s="1"/>
  <c r="L434" i="1"/>
  <c r="K501" i="1" a="1"/>
  <c r="K501" i="1" s="1"/>
  <c r="L501" i="1"/>
  <c r="K429" i="1" a="1"/>
  <c r="K429" i="1" s="1"/>
  <c r="L429" i="1"/>
  <c r="K484" i="1" a="1"/>
  <c r="K484" i="1" s="1"/>
  <c r="L484" i="1"/>
  <c r="L428" i="1"/>
  <c r="K428" i="1" a="1"/>
  <c r="K428" i="1" s="1"/>
  <c r="K662" i="1" a="1"/>
  <c r="K662" i="1" s="1"/>
  <c r="L662" i="1"/>
  <c r="K586" i="1" a="1"/>
  <c r="K586" i="1" s="1"/>
  <c r="L586" i="1"/>
  <c r="K543" i="1" a="1"/>
  <c r="K543" i="1" s="1"/>
  <c r="L543" i="1"/>
  <c r="K585" i="1" a="1"/>
  <c r="K585" i="1" s="1"/>
  <c r="L585" i="1"/>
  <c r="K686" i="1" a="1"/>
  <c r="K686" i="1" s="1"/>
  <c r="L686" i="1"/>
  <c r="K645" i="1" a="1"/>
  <c r="K645" i="1" s="1"/>
  <c r="L645" i="1"/>
  <c r="L518" i="1"/>
  <c r="K518" i="1" a="1"/>
  <c r="K518" i="1" s="1"/>
  <c r="K626" i="1" a="1"/>
  <c r="K626" i="1" s="1"/>
  <c r="L626" i="1"/>
  <c r="K610" i="1" a="1"/>
  <c r="K610" i="1" s="1"/>
  <c r="L610" i="1"/>
  <c r="K667" i="1" a="1"/>
  <c r="K667" i="1" s="1"/>
  <c r="L667" i="1"/>
  <c r="K511" i="1" a="1"/>
  <c r="K511" i="1" s="1"/>
  <c r="L511" i="1"/>
  <c r="K664" i="1" a="1"/>
  <c r="K664" i="1" s="1"/>
  <c r="L664" i="1"/>
  <c r="K395" i="1" a="1"/>
  <c r="K395" i="1" s="1"/>
  <c r="L395" i="1"/>
  <c r="K560" i="1" a="1"/>
  <c r="K560" i="1" s="1"/>
  <c r="L560" i="1"/>
  <c r="K619" i="1" a="1"/>
  <c r="K619" i="1" s="1"/>
  <c r="L619" i="1"/>
  <c r="K647" i="1" a="1"/>
  <c r="K647" i="1" s="1"/>
  <c r="L647" i="1"/>
  <c r="K525" i="1" a="1"/>
  <c r="K525" i="1" s="1"/>
  <c r="L525" i="1"/>
  <c r="K483" i="1" a="1"/>
  <c r="K483" i="1" s="1"/>
  <c r="L483" i="1"/>
  <c r="K727" i="1" a="1"/>
  <c r="K727" i="1" s="1"/>
  <c r="L727" i="1"/>
  <c r="L648" i="1"/>
  <c r="K648" i="1" a="1"/>
  <c r="K648" i="1" s="1"/>
  <c r="K576" i="1" a="1"/>
  <c r="K576" i="1" s="1"/>
  <c r="L576" i="1"/>
  <c r="L513" i="1"/>
  <c r="K513" i="1" a="1"/>
  <c r="K513" i="1" s="1"/>
  <c r="K677" i="1" a="1"/>
  <c r="K677" i="1" s="1"/>
  <c r="L677" i="1"/>
  <c r="K624" i="1" a="1"/>
  <c r="K624" i="1" s="1"/>
  <c r="L624" i="1"/>
  <c r="K552" i="1" a="1"/>
  <c r="K552" i="1" s="1"/>
  <c r="L552" i="1"/>
  <c r="K707" i="1" a="1"/>
  <c r="K707" i="1" s="1"/>
  <c r="L707" i="1"/>
  <c r="K655" i="1" a="1"/>
  <c r="K655" i="1" s="1"/>
  <c r="L655" i="1"/>
  <c r="K595" i="1" a="1"/>
  <c r="K595" i="1" s="1"/>
  <c r="L595" i="1"/>
  <c r="K507" i="1" a="1"/>
  <c r="K507" i="1" s="1"/>
  <c r="L507" i="1"/>
  <c r="K670" i="1" a="1"/>
  <c r="K670" i="1" s="1"/>
  <c r="L670" i="1"/>
  <c r="K612" i="1" a="1"/>
  <c r="K612" i="1" s="1"/>
  <c r="L612" i="1"/>
  <c r="L556" i="1"/>
  <c r="K556" i="1" a="1"/>
  <c r="K556" i="1" s="1"/>
  <c r="L422" i="1"/>
  <c r="K422" i="1" a="1"/>
  <c r="K422" i="1" s="1"/>
  <c r="K685" i="1" a="1"/>
  <c r="K685" i="1" s="1"/>
  <c r="L685" i="1"/>
  <c r="K627" i="1" a="1"/>
  <c r="K627" i="1" s="1"/>
  <c r="L627" i="1"/>
  <c r="L550" i="1"/>
  <c r="K550" i="1" a="1"/>
  <c r="K550" i="1" s="1"/>
  <c r="K399" i="1" a="1"/>
  <c r="K399" i="1" s="1"/>
  <c r="L399" i="1"/>
  <c r="L510" i="1"/>
  <c r="K510" i="1" a="1"/>
  <c r="K510" i="1" s="1"/>
  <c r="K455" i="1" a="1"/>
  <c r="K455" i="1" s="1"/>
  <c r="L455" i="1"/>
  <c r="K503" i="1" a="1"/>
  <c r="K503" i="1" s="1"/>
  <c r="L503" i="1"/>
  <c r="K436" i="1" a="1"/>
  <c r="K436" i="1" s="1"/>
  <c r="L436" i="1"/>
  <c r="K486" i="1" a="1"/>
  <c r="K486" i="1" s="1"/>
  <c r="L486" i="1"/>
  <c r="K430" i="1" a="1"/>
  <c r="K430" i="1" s="1"/>
  <c r="L430" i="1"/>
  <c r="K424" i="1" a="1"/>
  <c r="K424" i="1" s="1"/>
  <c r="L424" i="1"/>
  <c r="K485" i="1" a="1"/>
  <c r="K485" i="1" s="1"/>
  <c r="L485" i="1"/>
  <c r="K412" i="1" a="1"/>
  <c r="K412" i="1" s="1"/>
  <c r="L412" i="1"/>
  <c r="K478" i="1" a="1"/>
  <c r="K478" i="1" s="1"/>
  <c r="L478" i="1"/>
  <c r="K423" i="1" a="1"/>
  <c r="K423" i="1" s="1"/>
  <c r="L423" i="1"/>
  <c r="K715" i="1" a="1"/>
  <c r="K715" i="1" s="1"/>
  <c r="L715" i="1"/>
  <c r="K708" i="1" a="1"/>
  <c r="K708" i="1" s="1"/>
  <c r="L708" i="1"/>
  <c r="L557" i="1"/>
  <c r="K557" i="1" a="1"/>
  <c r="K557" i="1" s="1"/>
  <c r="L532" i="1"/>
  <c r="K532" i="1" a="1"/>
  <c r="K532" i="1" s="1"/>
  <c r="K392" i="1" a="1"/>
  <c r="K392" i="1" s="1"/>
  <c r="L392" i="1"/>
  <c r="K410" i="1" a="1"/>
  <c r="K410" i="1" s="1"/>
  <c r="L410" i="1"/>
  <c r="K652" i="1" a="1"/>
  <c r="K652" i="1" s="1"/>
  <c r="L652" i="1"/>
  <c r="K461" i="1" a="1"/>
  <c r="K461" i="1" s="1"/>
  <c r="L461" i="1"/>
  <c r="K637" i="1" a="1"/>
  <c r="K637" i="1" s="1"/>
  <c r="L637" i="1"/>
  <c r="K547" i="1" a="1"/>
  <c r="K547" i="1" s="1"/>
  <c r="L547" i="1"/>
  <c r="K603" i="1" a="1"/>
  <c r="K603" i="1" s="1"/>
  <c r="L603" i="1"/>
  <c r="K631" i="1" a="1"/>
  <c r="K631" i="1" s="1"/>
  <c r="L631" i="1"/>
  <c r="K496" i="1" a="1"/>
  <c r="K496" i="1" s="1"/>
  <c r="L496" i="1"/>
  <c r="K714" i="1" a="1"/>
  <c r="K714" i="1" s="1"/>
  <c r="L714" i="1"/>
  <c r="K721" i="1" a="1"/>
  <c r="K721" i="1" s="1"/>
  <c r="L721" i="1"/>
  <c r="K643" i="1" a="1"/>
  <c r="K643" i="1" s="1"/>
  <c r="L643" i="1"/>
  <c r="K570" i="1" a="1"/>
  <c r="K570" i="1" s="1"/>
  <c r="L570" i="1"/>
  <c r="K499" i="1" a="1"/>
  <c r="K499" i="1" s="1"/>
  <c r="L499" i="1"/>
  <c r="L672" i="1"/>
  <c r="K672" i="1" a="1"/>
  <c r="K672" i="1" s="1"/>
  <c r="L618" i="1"/>
  <c r="K618" i="1" a="1"/>
  <c r="K618" i="1" s="1"/>
  <c r="K546" i="1" a="1"/>
  <c r="K546" i="1" s="1"/>
  <c r="L546" i="1"/>
  <c r="K702" i="1" a="1"/>
  <c r="K702" i="1" s="1"/>
  <c r="L702" i="1"/>
  <c r="L650" i="1"/>
  <c r="K650" i="1" a="1"/>
  <c r="K650" i="1" s="1"/>
  <c r="K590" i="1" a="1"/>
  <c r="K590" i="1" s="1"/>
  <c r="L590" i="1"/>
  <c r="K493" i="1" a="1"/>
  <c r="K493" i="1" s="1"/>
  <c r="L493" i="1"/>
  <c r="K665" i="1" a="1"/>
  <c r="K665" i="1" s="1"/>
  <c r="L665" i="1"/>
  <c r="K606" i="1" a="1"/>
  <c r="K606" i="1" s="1"/>
  <c r="L606" i="1"/>
  <c r="K551" i="1" a="1"/>
  <c r="K551" i="1" s="1"/>
  <c r="L551" i="1"/>
  <c r="K400" i="1" a="1"/>
  <c r="K400" i="1" s="1"/>
  <c r="L400" i="1"/>
  <c r="L680" i="1"/>
  <c r="K680" i="1" a="1"/>
  <c r="K680" i="1" s="1"/>
  <c r="K622" i="1" a="1"/>
  <c r="K622" i="1" s="1"/>
  <c r="L622" i="1"/>
  <c r="K544" i="1" a="1"/>
  <c r="K544" i="1" s="1"/>
  <c r="L544" i="1"/>
  <c r="L498" i="1"/>
  <c r="K498" i="1" a="1"/>
  <c r="K498" i="1" s="1"/>
  <c r="L449" i="1"/>
  <c r="K449" i="1" a="1"/>
  <c r="K449" i="1" s="1"/>
  <c r="K497" i="1" a="1"/>
  <c r="K497" i="1" s="1"/>
  <c r="L497" i="1"/>
  <c r="K431" i="1" a="1"/>
  <c r="K431" i="1" s="1"/>
  <c r="L431" i="1"/>
  <c r="K480" i="1" a="1"/>
  <c r="K480" i="1" s="1"/>
  <c r="L480" i="1"/>
  <c r="K419" i="1" a="1"/>
  <c r="K419" i="1" s="1"/>
  <c r="L419" i="1"/>
  <c r="L490" i="1"/>
  <c r="K490" i="1" a="1"/>
  <c r="K490" i="1" s="1"/>
  <c r="K418" i="1" a="1"/>
  <c r="K418" i="1" s="1"/>
  <c r="L418" i="1"/>
  <c r="K479" i="1" a="1"/>
  <c r="K479" i="1" s="1"/>
  <c r="L479" i="1"/>
  <c r="K407" i="1" a="1"/>
  <c r="K407" i="1" s="1"/>
  <c r="L407" i="1"/>
  <c r="L466" i="1"/>
  <c r="K466" i="1" a="1"/>
  <c r="K466" i="1" s="1"/>
  <c r="K417" i="1" a="1"/>
  <c r="K417" i="1" s="1"/>
  <c r="L417" i="1"/>
  <c r="K669" i="1" a="1"/>
  <c r="K669" i="1" s="1"/>
  <c r="L669" i="1"/>
  <c r="K593" i="1" a="1"/>
  <c r="K593" i="1" s="1"/>
  <c r="L593" i="1"/>
  <c r="K415" i="1" a="1"/>
  <c r="K415" i="1" s="1"/>
  <c r="L415" i="1"/>
  <c r="L508" i="1"/>
  <c r="K508" i="1" a="1"/>
  <c r="K508" i="1" s="1"/>
  <c r="K717" i="1" a="1"/>
  <c r="K717" i="1" s="1"/>
  <c r="L717" i="1"/>
  <c r="K569" i="1" a="1"/>
  <c r="K569" i="1" s="1"/>
  <c r="L569" i="1"/>
  <c r="K683" i="1" a="1"/>
  <c r="K683" i="1" s="1"/>
  <c r="L683" i="1"/>
  <c r="K638" i="1" a="1"/>
  <c r="K638" i="1" s="1"/>
  <c r="L638" i="1"/>
  <c r="K409" i="1" a="1"/>
  <c r="K409" i="1" s="1"/>
  <c r="L409" i="1"/>
  <c r="L608" i="1"/>
  <c r="K608" i="1" a="1"/>
  <c r="K608" i="1" s="1"/>
  <c r="L704" i="1"/>
  <c r="K704" i="1" a="1"/>
  <c r="K704" i="1" s="1"/>
  <c r="K454" i="1" a="1"/>
  <c r="K454" i="1" s="1"/>
  <c r="L454" i="1"/>
  <c r="K588" i="1" a="1"/>
  <c r="K588" i="1" s="1"/>
  <c r="L588" i="1"/>
  <c r="K616" i="1" a="1"/>
  <c r="K616" i="1" s="1"/>
  <c r="L616" i="1"/>
  <c r="K699" i="1" a="1"/>
  <c r="K699" i="1" s="1"/>
  <c r="L699" i="1"/>
  <c r="K716" i="1" a="1"/>
  <c r="K716" i="1" s="1"/>
  <c r="L716" i="1"/>
  <c r="L632" i="1"/>
  <c r="K632" i="1" a="1"/>
  <c r="K632" i="1" s="1"/>
  <c r="K565" i="1" a="1"/>
  <c r="K565" i="1" s="1"/>
  <c r="L565" i="1"/>
  <c r="K459" i="1" a="1"/>
  <c r="K459" i="1" s="1"/>
  <c r="L459" i="1"/>
  <c r="K725" i="1" a="1"/>
  <c r="K725" i="1" s="1"/>
  <c r="L725" i="1"/>
  <c r="K666" i="1" a="1"/>
  <c r="K666" i="1" s="1"/>
  <c r="L666" i="1"/>
  <c r="K596" i="1" a="1"/>
  <c r="K596" i="1" s="1"/>
  <c r="L596" i="1"/>
  <c r="L541" i="1"/>
  <c r="K541" i="1" a="1"/>
  <c r="K541" i="1" s="1"/>
  <c r="K697" i="1" a="1"/>
  <c r="K697" i="1" s="1"/>
  <c r="L697" i="1"/>
  <c r="L640" i="1"/>
  <c r="K640" i="1" a="1"/>
  <c r="K640" i="1" s="1"/>
  <c r="K579" i="1" a="1"/>
  <c r="K579" i="1" s="1"/>
  <c r="L579" i="1"/>
  <c r="K470" i="1" a="1"/>
  <c r="K470" i="1" s="1"/>
  <c r="L470" i="1"/>
  <c r="K660" i="1" a="1"/>
  <c r="K660" i="1" s="1"/>
  <c r="L660" i="1"/>
  <c r="L594" i="1"/>
  <c r="K594" i="1" a="1"/>
  <c r="K594" i="1" s="1"/>
  <c r="K545" i="1" a="1"/>
  <c r="K545" i="1" s="1"/>
  <c r="L545" i="1"/>
  <c r="L728" i="1"/>
  <c r="K728" i="1" a="1"/>
  <c r="K728" i="1" s="1"/>
  <c r="K675" i="1" a="1"/>
  <c r="K675" i="1" s="1"/>
  <c r="L675" i="1"/>
  <c r="K611" i="1" a="1"/>
  <c r="K611" i="1" s="1"/>
  <c r="L611" i="1"/>
  <c r="K538" i="1" a="1"/>
  <c r="K538" i="1" s="1"/>
  <c r="L538" i="1"/>
  <c r="L488" i="1"/>
  <c r="K488" i="1" a="1"/>
  <c r="K488" i="1" s="1"/>
  <c r="K443" i="1" a="1"/>
  <c r="K443" i="1" s="1"/>
  <c r="L443" i="1"/>
  <c r="K492" i="1" a="1"/>
  <c r="K492" i="1" s="1"/>
  <c r="L492" i="1"/>
  <c r="K425" i="1" a="1"/>
  <c r="K425" i="1" s="1"/>
  <c r="L425" i="1"/>
  <c r="L474" i="1"/>
  <c r="K474" i="1" a="1"/>
  <c r="K474" i="1" s="1"/>
  <c r="L408" i="1"/>
  <c r="K408" i="1" a="1"/>
  <c r="K408" i="1" s="1"/>
  <c r="K468" i="1" a="1"/>
  <c r="K468" i="1" s="1"/>
  <c r="L468" i="1"/>
  <c r="K413" i="1" a="1"/>
  <c r="K413" i="1" s="1"/>
  <c r="L413" i="1"/>
  <c r="L473" i="1"/>
  <c r="K473" i="1" a="1"/>
  <c r="K473" i="1" s="1"/>
  <c r="K401" i="1" a="1"/>
  <c r="K401" i="1" s="1"/>
  <c r="L401" i="1"/>
  <c r="K528" i="1" a="1"/>
  <c r="K528" i="1" s="1"/>
  <c r="L528" i="1"/>
  <c r="L456" i="1"/>
  <c r="K456" i="1" a="1"/>
  <c r="K456" i="1" s="1"/>
  <c r="K411" i="1" a="1"/>
  <c r="K411" i="1" s="1"/>
  <c r="L411" i="1"/>
  <c r="K642" i="1" a="1"/>
  <c r="K642" i="1" s="1"/>
  <c r="L642" i="1"/>
  <c r="K630" i="1" a="1"/>
  <c r="K630" i="1" s="1"/>
  <c r="L630" i="1"/>
  <c r="K404" i="1" a="1"/>
  <c r="K404" i="1" s="1"/>
  <c r="L404" i="1"/>
  <c r="L526" i="1"/>
  <c r="K526" i="1" a="1"/>
  <c r="K526" i="1" s="1"/>
  <c r="K515" i="1" a="1"/>
  <c r="K515" i="1" s="1"/>
  <c r="L515" i="1"/>
  <c r="K462" i="1" a="1"/>
  <c r="K462" i="1" s="1"/>
  <c r="L462" i="1"/>
  <c r="K583" i="1" a="1"/>
  <c r="K583" i="1" s="1"/>
  <c r="L583" i="1"/>
  <c r="K726" i="1" a="1"/>
  <c r="K726" i="1" s="1"/>
  <c r="L726" i="1"/>
  <c r="K710" i="1" a="1"/>
  <c r="K710" i="1" s="1"/>
  <c r="L710" i="1"/>
  <c r="K609" i="1" a="1"/>
  <c r="K609" i="1" s="1"/>
  <c r="L609" i="1"/>
  <c r="K592" i="1" a="1"/>
  <c r="K592" i="1" s="1"/>
  <c r="L592" i="1"/>
  <c r="K689" i="1" a="1"/>
  <c r="K689" i="1" s="1"/>
  <c r="L689" i="1"/>
  <c r="K575" i="1" a="1"/>
  <c r="K575" i="1" s="1"/>
  <c r="L575" i="1"/>
  <c r="K602" i="1" a="1"/>
  <c r="K602" i="1" s="1"/>
  <c r="L602" i="1"/>
  <c r="K657" i="1" a="1"/>
  <c r="K657" i="1" s="1"/>
  <c r="L657" i="1"/>
  <c r="K694" i="1" a="1"/>
  <c r="K694" i="1" s="1"/>
  <c r="L694" i="1"/>
  <c r="K621" i="1" a="1"/>
  <c r="K621" i="1" s="1"/>
  <c r="L621" i="1"/>
  <c r="L549" i="1"/>
  <c r="K549" i="1" a="1"/>
  <c r="K549" i="1" s="1"/>
  <c r="K437" i="1" a="1"/>
  <c r="K437" i="1" s="1"/>
  <c r="L437" i="1"/>
  <c r="K719" i="1" a="1"/>
  <c r="K719" i="1" s="1"/>
  <c r="L719" i="1"/>
  <c r="K661" i="1" a="1"/>
  <c r="K661" i="1" s="1"/>
  <c r="L661" i="1"/>
  <c r="K591" i="1" a="1"/>
  <c r="K591" i="1" s="1"/>
  <c r="L591" i="1"/>
  <c r="K535" i="1" a="1"/>
  <c r="K535" i="1" s="1"/>
  <c r="L535" i="1"/>
  <c r="K691" i="1" a="1"/>
  <c r="K691" i="1" s="1"/>
  <c r="L691" i="1"/>
  <c r="K634" i="1" a="1"/>
  <c r="K634" i="1" s="1"/>
  <c r="L634" i="1"/>
  <c r="K568" i="1" a="1"/>
  <c r="K568" i="1" s="1"/>
  <c r="L568" i="1"/>
  <c r="L448" i="1"/>
  <c r="K448" i="1" a="1"/>
  <c r="K448" i="1" s="1"/>
  <c r="K654" i="1" a="1"/>
  <c r="K654" i="1" s="1"/>
  <c r="L654" i="1"/>
  <c r="K584" i="1" a="1"/>
  <c r="K584" i="1" s="1"/>
  <c r="L584" i="1"/>
  <c r="K539" i="1" a="1"/>
  <c r="K539" i="1" s="1"/>
  <c r="L539" i="1"/>
  <c r="K722" i="1" a="1"/>
  <c r="K722" i="1" s="1"/>
  <c r="L722" i="1"/>
  <c r="K659" i="1" a="1"/>
  <c r="K659" i="1" s="1"/>
  <c r="L659" i="1"/>
  <c r="K600" i="1" a="1"/>
  <c r="K600" i="1" s="1"/>
  <c r="L600" i="1"/>
  <c r="L533" i="1"/>
  <c r="K533" i="1" a="1"/>
  <c r="K533" i="1" s="1"/>
  <c r="L482" i="1"/>
  <c r="K482" i="1" a="1"/>
  <c r="K482" i="1" s="1"/>
  <c r="K432" i="1" a="1"/>
  <c r="K432" i="1" s="1"/>
  <c r="L432" i="1"/>
  <c r="K487" i="1" a="1"/>
  <c r="K487" i="1" s="1"/>
  <c r="L487" i="1"/>
  <c r="K420" i="1" a="1"/>
  <c r="K420" i="1" s="1"/>
  <c r="L420" i="1"/>
  <c r="K469" i="1" a="1"/>
  <c r="K469" i="1" s="1"/>
  <c r="L469" i="1"/>
  <c r="K402" i="1" a="1"/>
  <c r="K402" i="1" s="1"/>
  <c r="L402" i="1"/>
  <c r="K463" i="1" a="1"/>
  <c r="K463" i="1" s="1"/>
  <c r="L463" i="1"/>
  <c r="L397" i="1"/>
  <c r="K397" i="1" a="1"/>
  <c r="K397" i="1" s="1"/>
  <c r="K523" i="1" a="1"/>
  <c r="K523" i="1" s="1"/>
  <c r="L523" i="1"/>
  <c r="K467" i="1" a="1"/>
  <c r="K467" i="1" s="1"/>
  <c r="L467" i="1"/>
  <c r="K396" i="1" a="1"/>
  <c r="K396" i="1" s="1"/>
  <c r="L396" i="1"/>
  <c r="K522" i="1" a="1"/>
  <c r="K522" i="1" s="1"/>
  <c r="L522" i="1"/>
  <c r="K450" i="1" a="1"/>
  <c r="K450" i="1" s="1"/>
  <c r="L450" i="1"/>
  <c r="L406" i="1"/>
  <c r="K406" i="1" a="1"/>
  <c r="K406" i="1" s="1"/>
  <c r="K709" i="1" a="1"/>
  <c r="K709" i="1" s="1"/>
  <c r="L709" i="1"/>
  <c r="K578" i="1" a="1"/>
  <c r="K578" i="1" s="1"/>
  <c r="L578" i="1"/>
  <c r="K589" i="1" a="1"/>
  <c r="K589" i="1" s="1"/>
  <c r="L589" i="1"/>
  <c r="L426" i="1"/>
  <c r="K426" i="1" a="1"/>
  <c r="K426" i="1" s="1"/>
  <c r="L414" i="1"/>
  <c r="K414" i="1" a="1"/>
  <c r="K414" i="1" s="1"/>
  <c r="K453" i="1" a="1"/>
  <c r="K453" i="1" s="1"/>
  <c r="L453" i="1"/>
  <c r="L457" i="1"/>
  <c r="K457" i="1" a="1"/>
  <c r="K457" i="1" s="1"/>
  <c r="K391" i="1" a="1"/>
  <c r="K391" i="1" s="1"/>
  <c r="L391" i="1"/>
  <c r="K476" i="1" a="1"/>
  <c r="K476" i="1" s="1"/>
  <c r="L476" i="1"/>
  <c r="K614" i="1" a="1"/>
  <c r="K614" i="1" s="1"/>
  <c r="L614" i="1"/>
  <c r="K653" i="1" a="1"/>
  <c r="K653" i="1" s="1"/>
  <c r="L653" i="1"/>
  <c r="K581" i="1" a="1"/>
  <c r="K581" i="1" s="1"/>
  <c r="L581" i="1"/>
  <c r="K705" i="1" a="1"/>
  <c r="K705" i="1" s="1"/>
  <c r="L705" i="1"/>
  <c r="K563" i="1" a="1"/>
  <c r="K563" i="1" s="1"/>
  <c r="L563" i="1"/>
  <c r="K636" i="1" a="1"/>
  <c r="K636" i="1" s="1"/>
  <c r="L636" i="1"/>
  <c r="K529" i="1" a="1"/>
  <c r="K529" i="1" s="1"/>
  <c r="L529" i="1"/>
  <c r="K700" i="1" a="1"/>
  <c r="K700" i="1" s="1"/>
  <c r="L700" i="1"/>
  <c r="K571" i="1" a="1"/>
  <c r="K571" i="1" s="1"/>
  <c r="L571" i="1"/>
  <c r="K615" i="1" a="1"/>
  <c r="K615" i="1" s="1"/>
  <c r="L615" i="1"/>
  <c r="K679" i="1" a="1"/>
  <c r="K679" i="1" s="1"/>
  <c r="L679" i="1"/>
  <c r="K598" i="1" a="1"/>
  <c r="K598" i="1" s="1"/>
  <c r="L598" i="1"/>
  <c r="K537" i="1" a="1"/>
  <c r="K537" i="1" s="1"/>
  <c r="L537" i="1"/>
  <c r="K394" i="1" a="1"/>
  <c r="K394" i="1" s="1"/>
  <c r="L394" i="1"/>
  <c r="K703" i="1" a="1"/>
  <c r="K703" i="1" s="1"/>
  <c r="L703" i="1"/>
  <c r="K646" i="1" a="1"/>
  <c r="K646" i="1" s="1"/>
  <c r="L646" i="1"/>
  <c r="K580" i="1" a="1"/>
  <c r="K580" i="1" s="1"/>
  <c r="L580" i="1"/>
  <c r="K494" i="1" a="1"/>
  <c r="K494" i="1" s="1"/>
  <c r="L494" i="1"/>
  <c r="K724" i="1" a="1"/>
  <c r="K724" i="1" s="1"/>
  <c r="L724" i="1"/>
  <c r="L681" i="1"/>
  <c r="K681" i="1" a="1"/>
  <c r="K681" i="1" s="1"/>
  <c r="K613" i="1" a="1"/>
  <c r="K613" i="1" s="1"/>
  <c r="L613" i="1"/>
  <c r="K540" i="1" a="1"/>
  <c r="K540" i="1" s="1"/>
  <c r="L540" i="1"/>
  <c r="L712" i="1"/>
  <c r="K712" i="1" a="1"/>
  <c r="K712" i="1" s="1"/>
  <c r="K628" i="1" a="1"/>
  <c r="K628" i="1" s="1"/>
  <c r="L628" i="1"/>
  <c r="K573" i="1" a="1"/>
  <c r="K573" i="1" s="1"/>
  <c r="L573" i="1"/>
  <c r="L517" i="1"/>
  <c r="K517" i="1" a="1"/>
  <c r="K517" i="1" s="1"/>
  <c r="K711" i="1" a="1"/>
  <c r="K711" i="1" s="1"/>
  <c r="L711" i="1"/>
  <c r="K644" i="1" a="1"/>
  <c r="K644" i="1" s="1"/>
  <c r="L644" i="1"/>
  <c r="K572" i="1" a="1"/>
  <c r="K572" i="1" s="1"/>
  <c r="L572" i="1"/>
  <c r="K504" i="1" a="1"/>
  <c r="K504" i="1" s="1"/>
  <c r="L504" i="1"/>
  <c r="K527" i="1" a="1"/>
  <c r="K527" i="1" s="1"/>
  <c r="L527" i="1"/>
  <c r="K471" i="1" a="1"/>
  <c r="K471" i="1" s="1"/>
  <c r="L471" i="1"/>
  <c r="L405" i="1"/>
  <c r="K405" i="1" a="1"/>
  <c r="K405" i="1" s="1"/>
  <c r="K520" i="1" a="1"/>
  <c r="K520" i="1" s="1"/>
  <c r="L520" i="1"/>
  <c r="K475" i="1" a="1"/>
  <c r="K475" i="1" s="1"/>
  <c r="L475" i="1"/>
  <c r="K403" i="1" a="1"/>
  <c r="K403" i="1" s="1"/>
  <c r="L403" i="1"/>
  <c r="K447" i="1" a="1"/>
  <c r="K447" i="1" s="1"/>
  <c r="L447" i="1"/>
  <c r="K388" i="1" a="1"/>
  <c r="K388" i="1" s="1"/>
  <c r="L388" i="1"/>
  <c r="K452" i="1" a="1"/>
  <c r="K452" i="1" s="1"/>
  <c r="L452" i="1"/>
  <c r="K512" i="1" a="1"/>
  <c r="K512" i="1" s="1"/>
  <c r="L512" i="1"/>
  <c r="K451" i="1" a="1"/>
  <c r="K451" i="1" s="1"/>
  <c r="L451" i="1"/>
  <c r="K495" i="1" a="1"/>
  <c r="K495" i="1" s="1"/>
  <c r="L495" i="1"/>
  <c r="K439" i="1" a="1"/>
  <c r="K439" i="1" s="1"/>
  <c r="L439" i="1"/>
  <c r="K9" i="1" a="1"/>
  <c r="K9" i="1" s="1"/>
  <c r="L9" i="1"/>
  <c r="L341" i="1"/>
  <c r="K341" i="1" a="1"/>
  <c r="K341" i="1" s="1"/>
  <c r="K267" i="1" a="1"/>
  <c r="K267" i="1" s="1"/>
  <c r="L267" i="1"/>
  <c r="K266" i="1" a="1"/>
  <c r="K266" i="1" s="1"/>
  <c r="L266" i="1"/>
  <c r="K320" i="1" a="1"/>
  <c r="K320" i="1" s="1"/>
  <c r="L320" i="1"/>
  <c r="K136" i="1" a="1"/>
  <c r="K136" i="1" s="1"/>
  <c r="L136" i="1"/>
  <c r="K272" i="1" a="1"/>
  <c r="K272" i="1" s="1"/>
  <c r="L272" i="1"/>
  <c r="K365" i="1" a="1"/>
  <c r="K365" i="1" s="1"/>
  <c r="L365" i="1"/>
  <c r="K292" i="1" a="1"/>
  <c r="K292" i="1" s="1"/>
  <c r="L292" i="1"/>
  <c r="L169" i="1"/>
  <c r="K169" i="1" a="1"/>
  <c r="K169" i="1" s="1"/>
  <c r="K319" i="1" a="1"/>
  <c r="K319" i="1" s="1"/>
  <c r="L319" i="1"/>
  <c r="K167" i="1" a="1"/>
  <c r="K167" i="1" s="1"/>
  <c r="L167" i="1"/>
  <c r="K382" i="1" a="1"/>
  <c r="K382" i="1" s="1"/>
  <c r="L382" i="1"/>
  <c r="K224" i="1" a="1"/>
  <c r="K224" i="1" s="1"/>
  <c r="L224" i="1"/>
  <c r="K329" i="1" a="1"/>
  <c r="K329" i="1" s="1"/>
  <c r="L329" i="1"/>
  <c r="K162" i="1" a="1"/>
  <c r="K162" i="1" s="1"/>
  <c r="L162" i="1"/>
  <c r="L342" i="1"/>
  <c r="K342" i="1" a="1"/>
  <c r="K342" i="1" s="1"/>
  <c r="K43" i="1" a="1"/>
  <c r="K43" i="1" s="1"/>
  <c r="L43" i="1"/>
  <c r="K325" i="1" a="1"/>
  <c r="K325" i="1" s="1"/>
  <c r="L325" i="1"/>
  <c r="K157" i="1" a="1"/>
  <c r="K157" i="1" s="1"/>
  <c r="L157" i="1"/>
  <c r="K307" i="1" a="1"/>
  <c r="K307" i="1" s="1"/>
  <c r="L307" i="1"/>
  <c r="K101" i="1" a="1"/>
  <c r="K101" i="1" s="1"/>
  <c r="L101" i="1"/>
  <c r="L359" i="1"/>
  <c r="K359" i="1" a="1"/>
  <c r="K359" i="1" s="1"/>
  <c r="K312" i="1" a="1"/>
  <c r="K312" i="1" s="1"/>
  <c r="L312" i="1"/>
  <c r="K251" i="1" a="1"/>
  <c r="K251" i="1" s="1"/>
  <c r="L251" i="1"/>
  <c r="K192" i="1" a="1"/>
  <c r="K192" i="1" s="1"/>
  <c r="L192" i="1"/>
  <c r="L124" i="1"/>
  <c r="K124" i="1" a="1"/>
  <c r="K124" i="1" s="1"/>
  <c r="K14" i="1" a="1"/>
  <c r="K14" i="1" s="1"/>
  <c r="L14" i="1"/>
  <c r="K291" i="1" a="1"/>
  <c r="K291" i="1" s="1"/>
  <c r="L291" i="1"/>
  <c r="K226" i="1" a="1"/>
  <c r="K226" i="1" s="1"/>
  <c r="L226" i="1"/>
  <c r="L150" i="1"/>
  <c r="K150" i="1" a="1"/>
  <c r="K150" i="1" s="1"/>
  <c r="K356" i="1" a="1"/>
  <c r="K356" i="1" s="1"/>
  <c r="L356" i="1"/>
  <c r="K300" i="1" a="1"/>
  <c r="K300" i="1" s="1"/>
  <c r="L300" i="1"/>
  <c r="L237" i="1"/>
  <c r="K237" i="1" a="1"/>
  <c r="K237" i="1" s="1"/>
  <c r="K184" i="1" a="1"/>
  <c r="K184" i="1" s="1"/>
  <c r="L184" i="1"/>
  <c r="K119" i="1" a="1"/>
  <c r="K119" i="1" s="1"/>
  <c r="L119" i="1"/>
  <c r="K21" i="1" a="1"/>
  <c r="K21" i="1" s="1"/>
  <c r="L21" i="1"/>
  <c r="K337" i="1" a="1"/>
  <c r="K337" i="1" s="1"/>
  <c r="L337" i="1"/>
  <c r="L264" i="1"/>
  <c r="K264" i="1" a="1"/>
  <c r="K264" i="1" s="1"/>
  <c r="K206" i="1" a="1"/>
  <c r="K206" i="1" s="1"/>
  <c r="L206" i="1"/>
  <c r="K138" i="1" a="1"/>
  <c r="K138" i="1" s="1"/>
  <c r="L138" i="1"/>
  <c r="K331" i="1" a="1"/>
  <c r="K331" i="1" s="1"/>
  <c r="L331" i="1"/>
  <c r="L263" i="1"/>
  <c r="K263" i="1" a="1"/>
  <c r="K263" i="1" s="1"/>
  <c r="K210" i="1" a="1"/>
  <c r="K210" i="1" s="1"/>
  <c r="L210" i="1"/>
  <c r="K161" i="1" a="1"/>
  <c r="K161" i="1" s="1"/>
  <c r="L161" i="1"/>
  <c r="K52" i="1" a="1"/>
  <c r="K52" i="1" s="1"/>
  <c r="L52" i="1"/>
  <c r="K130" i="1" a="1"/>
  <c r="K130" i="1" s="1"/>
  <c r="L130" i="1"/>
  <c r="K63" i="1" a="1"/>
  <c r="K63" i="1" s="1"/>
  <c r="L63" i="1"/>
  <c r="L91" i="1"/>
  <c r="K91" i="1" a="1"/>
  <c r="K91" i="1" s="1"/>
  <c r="K42" i="1" a="1"/>
  <c r="K42" i="1" s="1"/>
  <c r="L42" i="1"/>
  <c r="K109" i="1" a="1"/>
  <c r="K109" i="1" s="1"/>
  <c r="L109" i="1"/>
  <c r="K46" i="1" a="1"/>
  <c r="K46" i="1" s="1"/>
  <c r="L46" i="1"/>
  <c r="K102" i="1" a="1"/>
  <c r="K102" i="1" s="1"/>
  <c r="L102" i="1"/>
  <c r="K40" i="1" a="1"/>
  <c r="K40" i="1" s="1"/>
  <c r="L40" i="1"/>
  <c r="K227" i="1" a="1"/>
  <c r="K227" i="1" s="1"/>
  <c r="L227" i="1"/>
  <c r="L373" i="1"/>
  <c r="K373" i="1" a="1"/>
  <c r="K373" i="1" s="1"/>
  <c r="L105" i="1"/>
  <c r="K105" i="1" a="1"/>
  <c r="K105" i="1" s="1"/>
  <c r="L88" i="1"/>
  <c r="K88" i="1" a="1"/>
  <c r="K88" i="1" s="1"/>
  <c r="K276" i="1" a="1"/>
  <c r="K276" i="1" s="1"/>
  <c r="L276" i="1"/>
  <c r="K151" i="1" a="1"/>
  <c r="K151" i="1" s="1"/>
  <c r="L151" i="1"/>
  <c r="K304" i="1" a="1"/>
  <c r="K304" i="1" s="1"/>
  <c r="L304" i="1"/>
  <c r="K148" i="1" a="1"/>
  <c r="K148" i="1" s="1"/>
  <c r="L148" i="1"/>
  <c r="K363" i="1" a="1"/>
  <c r="K363" i="1" s="1"/>
  <c r="L363" i="1"/>
  <c r="L193" i="1"/>
  <c r="K193" i="1" a="1"/>
  <c r="K193" i="1" s="1"/>
  <c r="K313" i="1" a="1"/>
  <c r="K313" i="1" s="1"/>
  <c r="L313" i="1"/>
  <c r="L140" i="1"/>
  <c r="K140" i="1" a="1"/>
  <c r="K140" i="1" s="1"/>
  <c r="K327" i="1" a="1"/>
  <c r="K327" i="1" s="1"/>
  <c r="L327" i="1"/>
  <c r="L12" i="1"/>
  <c r="K12" i="1" a="1"/>
  <c r="K12" i="1" s="1"/>
  <c r="K310" i="1" a="1"/>
  <c r="K310" i="1" s="1"/>
  <c r="L310" i="1"/>
  <c r="L73" i="1"/>
  <c r="K73" i="1" a="1"/>
  <c r="K73" i="1" s="1"/>
  <c r="K294" i="1" a="1"/>
  <c r="K294" i="1" s="1"/>
  <c r="L294" i="1"/>
  <c r="L68" i="1"/>
  <c r="K68" i="1" a="1"/>
  <c r="K68" i="1" s="1"/>
  <c r="K352" i="1" a="1"/>
  <c r="K352" i="1" s="1"/>
  <c r="L352" i="1"/>
  <c r="K302" i="1" a="1"/>
  <c r="K302" i="1" s="1"/>
  <c r="L302" i="1"/>
  <c r="L245" i="1"/>
  <c r="K245" i="1" a="1"/>
  <c r="K245" i="1" s="1"/>
  <c r="K180" i="1" a="1"/>
  <c r="K180" i="1" s="1"/>
  <c r="L180" i="1"/>
  <c r="K111" i="1" a="1"/>
  <c r="K111" i="1" s="1"/>
  <c r="L111" i="1"/>
  <c r="K387" i="1" a="1"/>
  <c r="K387" i="1" s="1"/>
  <c r="L387" i="1"/>
  <c r="L285" i="1"/>
  <c r="K285" i="1" a="1"/>
  <c r="K285" i="1" s="1"/>
  <c r="L221" i="1"/>
  <c r="K221" i="1" a="1"/>
  <c r="K221" i="1" s="1"/>
  <c r="K141" i="1" a="1"/>
  <c r="K141" i="1" s="1"/>
  <c r="L141" i="1"/>
  <c r="K350" i="1" a="1"/>
  <c r="K350" i="1" s="1"/>
  <c r="L350" i="1"/>
  <c r="K283" i="1" a="1"/>
  <c r="K283" i="1" s="1"/>
  <c r="L283" i="1"/>
  <c r="K225" i="1" a="1"/>
  <c r="K225" i="1" s="1"/>
  <c r="L225" i="1"/>
  <c r="K178" i="1" a="1"/>
  <c r="K178" i="1" s="1"/>
  <c r="L178" i="1"/>
  <c r="L107" i="1"/>
  <c r="K107" i="1" a="1"/>
  <c r="K107" i="1" s="1"/>
  <c r="K10" i="1" a="1"/>
  <c r="K10" i="1" s="1"/>
  <c r="L10" i="1"/>
  <c r="K332" i="1" a="1"/>
  <c r="K332" i="1" s="1"/>
  <c r="L332" i="1"/>
  <c r="K259" i="1" a="1"/>
  <c r="K259" i="1" s="1"/>
  <c r="L259" i="1"/>
  <c r="K201" i="1" a="1"/>
  <c r="K201" i="1" s="1"/>
  <c r="L201" i="1"/>
  <c r="L129" i="1"/>
  <c r="K129" i="1" a="1"/>
  <c r="K129" i="1" s="1"/>
  <c r="K314" i="1" a="1"/>
  <c r="K314" i="1" s="1"/>
  <c r="L314" i="1"/>
  <c r="K258" i="1" a="1"/>
  <c r="K258" i="1" s="1"/>
  <c r="L258" i="1"/>
  <c r="K200" i="1" a="1"/>
  <c r="K200" i="1" s="1"/>
  <c r="L200" i="1"/>
  <c r="K152" i="1" a="1"/>
  <c r="K152" i="1" s="1"/>
  <c r="L152" i="1"/>
  <c r="K17" i="1" a="1"/>
  <c r="K17" i="1" s="1"/>
  <c r="L17" i="1"/>
  <c r="K125" i="1" a="1"/>
  <c r="K125" i="1" s="1"/>
  <c r="L125" i="1"/>
  <c r="K55" i="1" a="1"/>
  <c r="K55" i="1" s="1"/>
  <c r="L55" i="1"/>
  <c r="K86" i="1" a="1"/>
  <c r="K86" i="1" s="1"/>
  <c r="L86" i="1"/>
  <c r="K36" i="1" a="1"/>
  <c r="K36" i="1" s="1"/>
  <c r="L36" i="1"/>
  <c r="K90" i="1" a="1"/>
  <c r="K90" i="1" s="1"/>
  <c r="L90" i="1"/>
  <c r="K41" i="1" a="1"/>
  <c r="K41" i="1" s="1"/>
  <c r="L41" i="1"/>
  <c r="K155" i="1" a="1"/>
  <c r="K155" i="1" s="1"/>
  <c r="L155" i="1"/>
  <c r="K95" i="1" a="1"/>
  <c r="K95" i="1" s="1"/>
  <c r="L95" i="1"/>
  <c r="K34" i="1" a="1"/>
  <c r="K34" i="1" s="1"/>
  <c r="L34" i="1"/>
  <c r="K85" i="1" a="1"/>
  <c r="K85" i="1" s="1"/>
  <c r="L85" i="1"/>
  <c r="K286" i="1" a="1"/>
  <c r="K286" i="1" s="1"/>
  <c r="L286" i="1"/>
  <c r="K213" i="1" a="1"/>
  <c r="K213" i="1" s="1"/>
  <c r="L213" i="1"/>
  <c r="K317" i="1" a="1"/>
  <c r="K317" i="1" s="1"/>
  <c r="L317" i="1"/>
  <c r="K261" i="1" a="1"/>
  <c r="K261" i="1" s="1"/>
  <c r="L261" i="1"/>
  <c r="K96" i="1" a="1"/>
  <c r="K96" i="1" s="1"/>
  <c r="L96" i="1"/>
  <c r="K290" i="1" a="1"/>
  <c r="K290" i="1" s="1"/>
  <c r="L290" i="1"/>
  <c r="K92" i="1" a="1"/>
  <c r="K92" i="1" s="1"/>
  <c r="L92" i="1"/>
  <c r="K346" i="1" a="1"/>
  <c r="K346" i="1" s="1"/>
  <c r="L346" i="1"/>
  <c r="K118" i="1" a="1"/>
  <c r="K118" i="1" s="1"/>
  <c r="L118" i="1"/>
  <c r="K299" i="1" a="1"/>
  <c r="K299" i="1" s="1"/>
  <c r="L299" i="1"/>
  <c r="L113" i="1"/>
  <c r="K113" i="1" a="1"/>
  <c r="K113" i="1" s="1"/>
  <c r="K311" i="1" a="1"/>
  <c r="K311" i="1" s="1"/>
  <c r="L311" i="1"/>
  <c r="K295" i="1" a="1"/>
  <c r="K295" i="1" s="1"/>
  <c r="L295" i="1"/>
  <c r="K39" i="1" a="1"/>
  <c r="K39" i="1" s="1"/>
  <c r="L39" i="1"/>
  <c r="L278" i="1"/>
  <c r="K278" i="1" a="1"/>
  <c r="K278" i="1" s="1"/>
  <c r="K347" i="1" a="1"/>
  <c r="K347" i="1" s="1"/>
  <c r="L347" i="1"/>
  <c r="K297" i="1" a="1"/>
  <c r="K297" i="1" s="1"/>
  <c r="L297" i="1"/>
  <c r="K233" i="1" a="1"/>
  <c r="K233" i="1" s="1"/>
  <c r="L233" i="1"/>
  <c r="K175" i="1" a="1"/>
  <c r="K175" i="1" s="1"/>
  <c r="L175" i="1"/>
  <c r="K99" i="1" a="1"/>
  <c r="K99" i="1" s="1"/>
  <c r="L99" i="1"/>
  <c r="L380" i="1"/>
  <c r="K380" i="1" a="1"/>
  <c r="K380" i="1" s="1"/>
  <c r="K273" i="1" a="1"/>
  <c r="K273" i="1" s="1"/>
  <c r="L273" i="1"/>
  <c r="K208" i="1" a="1"/>
  <c r="K208" i="1" s="1"/>
  <c r="L208" i="1"/>
  <c r="L123" i="1"/>
  <c r="K123" i="1" a="1"/>
  <c r="K123" i="1" s="1"/>
  <c r="K345" i="1" a="1"/>
  <c r="K345" i="1" s="1"/>
  <c r="L345" i="1"/>
  <c r="L277" i="1"/>
  <c r="K277" i="1" a="1"/>
  <c r="K277" i="1" s="1"/>
  <c r="K219" i="1" a="1"/>
  <c r="K219" i="1" s="1"/>
  <c r="L219" i="1"/>
  <c r="K168" i="1" a="1"/>
  <c r="K168" i="1" s="1"/>
  <c r="L168" i="1"/>
  <c r="K94" i="1" a="1"/>
  <c r="K94" i="1" s="1"/>
  <c r="L94" i="1"/>
  <c r="K376" i="1" a="1"/>
  <c r="K376" i="1" s="1"/>
  <c r="L376" i="1"/>
  <c r="K326" i="1" a="1"/>
  <c r="K326" i="1" s="1"/>
  <c r="L326" i="1"/>
  <c r="K247" i="1" a="1"/>
  <c r="K247" i="1" s="1"/>
  <c r="L247" i="1"/>
  <c r="L195" i="1"/>
  <c r="K195" i="1" a="1"/>
  <c r="K195" i="1" s="1"/>
  <c r="L117" i="1"/>
  <c r="K117" i="1" a="1"/>
  <c r="K117" i="1" s="1"/>
  <c r="K383" i="1" a="1"/>
  <c r="K383" i="1" s="1"/>
  <c r="L383" i="1"/>
  <c r="K308" i="1" a="1"/>
  <c r="K308" i="1" s="1"/>
  <c r="L308" i="1"/>
  <c r="K253" i="1" a="1"/>
  <c r="K253" i="1" s="1"/>
  <c r="L253" i="1"/>
  <c r="K194" i="1" a="1"/>
  <c r="K194" i="1" s="1"/>
  <c r="L194" i="1"/>
  <c r="K144" i="1" a="1"/>
  <c r="K144" i="1" s="1"/>
  <c r="L144" i="1"/>
  <c r="K112" i="1" a="1"/>
  <c r="K112" i="1" s="1"/>
  <c r="L112" i="1"/>
  <c r="K49" i="1" a="1"/>
  <c r="K49" i="1" s="1"/>
  <c r="L49" i="1"/>
  <c r="L81" i="1"/>
  <c r="K81" i="1" a="1"/>
  <c r="K81" i="1" s="1"/>
  <c r="K30" i="1" a="1"/>
  <c r="K30" i="1" s="1"/>
  <c r="L30" i="1"/>
  <c r="L84" i="1"/>
  <c r="K84" i="1" a="1"/>
  <c r="K84" i="1" s="1"/>
  <c r="K35" i="1" a="1"/>
  <c r="K35" i="1" s="1"/>
  <c r="L35" i="1"/>
  <c r="L149" i="1"/>
  <c r="K149" i="1" a="1"/>
  <c r="K149" i="1" s="1"/>
  <c r="K89" i="1" a="1"/>
  <c r="K89" i="1" s="1"/>
  <c r="L89" i="1"/>
  <c r="K28" i="1" a="1"/>
  <c r="K28" i="1" s="1"/>
  <c r="L28" i="1"/>
  <c r="K128" i="1" a="1"/>
  <c r="K128" i="1" s="1"/>
  <c r="L128" i="1"/>
  <c r="K74" i="1" a="1"/>
  <c r="K74" i="1" s="1"/>
  <c r="L74" i="1"/>
  <c r="L24" i="1"/>
  <c r="K24" i="1" a="1"/>
  <c r="K24" i="1" s="1"/>
  <c r="K79" i="1" a="1"/>
  <c r="K79" i="1" s="1"/>
  <c r="L79" i="1"/>
  <c r="K29" i="1" a="1"/>
  <c r="K29" i="1" s="1"/>
  <c r="L29" i="1"/>
  <c r="K143" i="1" a="1"/>
  <c r="K143" i="1" s="1"/>
  <c r="L143" i="1"/>
  <c r="K78" i="1" a="1"/>
  <c r="K78" i="1" s="1"/>
  <c r="L78" i="1"/>
  <c r="K22" i="1" a="1"/>
  <c r="K22" i="1" s="1"/>
  <c r="L22" i="1"/>
  <c r="K274" i="1" a="1"/>
  <c r="K274" i="1" s="1"/>
  <c r="L274" i="1"/>
  <c r="K82" i="1" a="1"/>
  <c r="K82" i="1" s="1"/>
  <c r="L82" i="1"/>
  <c r="L87" i="1"/>
  <c r="K87" i="1" a="1"/>
  <c r="K87" i="1" s="1"/>
  <c r="L98" i="1"/>
  <c r="K98" i="1" a="1"/>
  <c r="K98" i="1" s="1"/>
  <c r="L83" i="1"/>
  <c r="K83" i="1" a="1"/>
  <c r="K83" i="1" s="1"/>
  <c r="K369" i="1" a="1"/>
  <c r="K369" i="1" s="1"/>
  <c r="L369" i="1"/>
  <c r="K375" i="1" a="1"/>
  <c r="K375" i="1" s="1"/>
  <c r="L375" i="1"/>
  <c r="K384" i="1" a="1"/>
  <c r="K384" i="1" s="1"/>
  <c r="L384" i="1"/>
  <c r="K230" i="1" a="1"/>
  <c r="K230" i="1" s="1"/>
  <c r="L230" i="1"/>
  <c r="K243" i="1" a="1"/>
  <c r="K243" i="1" s="1"/>
  <c r="L243" i="1"/>
  <c r="L27" i="1"/>
  <c r="K27" i="1" a="1"/>
  <c r="K27" i="1" s="1"/>
  <c r="L301" i="1"/>
  <c r="K301" i="1" a="1"/>
  <c r="K301" i="1" s="1"/>
  <c r="K19" i="1" a="1"/>
  <c r="K19" i="1" s="1"/>
  <c r="L19" i="1"/>
  <c r="L269" i="1"/>
  <c r="K269" i="1" a="1"/>
  <c r="K269" i="1" s="1"/>
  <c r="K15" i="1" a="1"/>
  <c r="K15" i="1" s="1"/>
  <c r="L15" i="1"/>
  <c r="K236" i="1" a="1"/>
  <c r="K236" i="1" s="1"/>
  <c r="L236" i="1"/>
  <c r="L265" i="1"/>
  <c r="K265" i="1" a="1"/>
  <c r="K265" i="1" s="1"/>
  <c r="K231" i="1" a="1"/>
  <c r="K231" i="1" s="1"/>
  <c r="L231" i="1"/>
  <c r="K335" i="1" a="1"/>
  <c r="K335" i="1" s="1"/>
  <c r="L335" i="1"/>
  <c r="K279" i="1" a="1"/>
  <c r="K279" i="1" s="1"/>
  <c r="L279" i="1"/>
  <c r="K215" i="1" a="1"/>
  <c r="K215" i="1" s="1"/>
  <c r="L215" i="1"/>
  <c r="K165" i="1" a="1"/>
  <c r="K165" i="1" s="1"/>
  <c r="L165" i="1"/>
  <c r="K76" i="1" a="1"/>
  <c r="K76" i="1" s="1"/>
  <c r="L76" i="1"/>
  <c r="L358" i="1"/>
  <c r="K358" i="1" a="1"/>
  <c r="K358" i="1" s="1"/>
  <c r="K256" i="1" a="1"/>
  <c r="K256" i="1" s="1"/>
  <c r="L256" i="1"/>
  <c r="K186" i="1" a="1"/>
  <c r="K186" i="1" s="1"/>
  <c r="L186" i="1"/>
  <c r="K75" i="1" a="1"/>
  <c r="K75" i="1" s="1"/>
  <c r="L75" i="1"/>
  <c r="K385" i="1" a="1"/>
  <c r="K385" i="1" s="1"/>
  <c r="L385" i="1"/>
  <c r="L328" i="1"/>
  <c r="K328" i="1" a="1"/>
  <c r="K328" i="1" s="1"/>
  <c r="K260" i="1" a="1"/>
  <c r="K260" i="1" s="1"/>
  <c r="L260" i="1"/>
  <c r="L207" i="1"/>
  <c r="K207" i="1" a="1"/>
  <c r="K207" i="1" s="1"/>
  <c r="K156" i="1" a="1"/>
  <c r="K156" i="1" s="1"/>
  <c r="L156" i="1"/>
  <c r="K70" i="1" a="1"/>
  <c r="K70" i="1" s="1"/>
  <c r="L70" i="1"/>
  <c r="K362" i="1" a="1"/>
  <c r="K362" i="1" s="1"/>
  <c r="L362" i="1"/>
  <c r="K309" i="1" a="1"/>
  <c r="K309" i="1" s="1"/>
  <c r="L309" i="1"/>
  <c r="K235" i="1" a="1"/>
  <c r="K235" i="1" s="1"/>
  <c r="L235" i="1"/>
  <c r="K177" i="1" a="1"/>
  <c r="K177" i="1" s="1"/>
  <c r="L177" i="1"/>
  <c r="K54" i="1" a="1"/>
  <c r="K54" i="1" s="1"/>
  <c r="L54" i="1"/>
  <c r="K368" i="1" a="1"/>
  <c r="K368" i="1" s="1"/>
  <c r="L368" i="1"/>
  <c r="K298" i="1" a="1"/>
  <c r="K298" i="1" s="1"/>
  <c r="L298" i="1"/>
  <c r="K234" i="1" a="1"/>
  <c r="K234" i="1" s="1"/>
  <c r="L234" i="1"/>
  <c r="L182" i="1"/>
  <c r="K182" i="1" a="1"/>
  <c r="K182" i="1" s="1"/>
  <c r="L115" i="1"/>
  <c r="K115" i="1" a="1"/>
  <c r="K115" i="1" s="1"/>
  <c r="K160" i="1" a="1"/>
  <c r="K160" i="1" s="1"/>
  <c r="L160" i="1"/>
  <c r="K100" i="1" a="1"/>
  <c r="K100" i="1" s="1"/>
  <c r="L100" i="1"/>
  <c r="K38" i="1" a="1"/>
  <c r="K38" i="1" s="1"/>
  <c r="L38" i="1"/>
  <c r="L116" i="1"/>
  <c r="K116" i="1" a="1"/>
  <c r="K116" i="1" s="1"/>
  <c r="L67" i="1"/>
  <c r="K67" i="1" a="1"/>
  <c r="K67" i="1" s="1"/>
  <c r="K13" i="1" a="1"/>
  <c r="K13" i="1" s="1"/>
  <c r="L13" i="1"/>
  <c r="L132" i="1"/>
  <c r="K132" i="1" a="1"/>
  <c r="K132" i="1" s="1"/>
  <c r="K72" i="1" a="1"/>
  <c r="K72" i="1" s="1"/>
  <c r="L72" i="1"/>
  <c r="K16" i="1" a="1"/>
  <c r="K16" i="1" s="1"/>
  <c r="L16" i="1"/>
  <c r="L137" i="1"/>
  <c r="K137" i="1" a="1"/>
  <c r="K137" i="1" s="1"/>
  <c r="K71" i="1" a="1"/>
  <c r="K71" i="1" s="1"/>
  <c r="L71" i="1"/>
  <c r="K170" i="1" a="1"/>
  <c r="K170" i="1" s="1"/>
  <c r="L170" i="1"/>
  <c r="L189" i="1"/>
  <c r="K189" i="1" a="1"/>
  <c r="K189" i="1" s="1"/>
  <c r="K188" i="1" a="1"/>
  <c r="K188" i="1" s="1"/>
  <c r="L188" i="1"/>
  <c r="K44" i="1" a="1"/>
  <c r="K44" i="1" s="1"/>
  <c r="L44" i="1"/>
  <c r="K122" i="1" a="1"/>
  <c r="K122" i="1" s="1"/>
  <c r="L122" i="1"/>
  <c r="K333" i="1" a="1"/>
  <c r="K333" i="1" s="1"/>
  <c r="L333" i="1"/>
  <c r="K370" i="1" a="1"/>
  <c r="K370" i="1" s="1"/>
  <c r="L370" i="1"/>
  <c r="K214" i="1" a="1"/>
  <c r="K214" i="1" s="1"/>
  <c r="L214" i="1"/>
  <c r="K386" i="1" a="1"/>
  <c r="K386" i="1" s="1"/>
  <c r="L386" i="1"/>
  <c r="L212" i="1"/>
  <c r="K212" i="1" a="1"/>
  <c r="K212" i="1" s="1"/>
  <c r="L287" i="1"/>
  <c r="K287" i="1" a="1"/>
  <c r="K287" i="1" s="1"/>
  <c r="K379" i="1" a="1"/>
  <c r="K379" i="1" s="1"/>
  <c r="L379" i="1"/>
  <c r="K254" i="1" a="1"/>
  <c r="K254" i="1" s="1"/>
  <c r="L254" i="1"/>
  <c r="K220" i="1" a="1"/>
  <c r="K220" i="1" s="1"/>
  <c r="L220" i="1"/>
  <c r="L250" i="1"/>
  <c r="K250" i="1" a="1"/>
  <c r="K250" i="1" s="1"/>
  <c r="K372" i="1" a="1"/>
  <c r="K372" i="1" s="1"/>
  <c r="L372" i="1"/>
  <c r="K216" i="1" a="1"/>
  <c r="K216" i="1" s="1"/>
  <c r="L216" i="1"/>
  <c r="K381" i="1" a="1"/>
  <c r="K381" i="1" s="1"/>
  <c r="L381" i="1"/>
  <c r="K330" i="1" a="1"/>
  <c r="K330" i="1" s="1"/>
  <c r="L330" i="1"/>
  <c r="K268" i="1" a="1"/>
  <c r="K268" i="1" s="1"/>
  <c r="L268" i="1"/>
  <c r="K209" i="1" a="1"/>
  <c r="K209" i="1" s="1"/>
  <c r="L209" i="1"/>
  <c r="K159" i="1" a="1"/>
  <c r="K159" i="1" s="1"/>
  <c r="L159" i="1"/>
  <c r="K62" i="1" a="1"/>
  <c r="K62" i="1" s="1"/>
  <c r="L62" i="1"/>
  <c r="L340" i="1"/>
  <c r="K340" i="1" a="1"/>
  <c r="K340" i="1" s="1"/>
  <c r="K244" i="1" a="1"/>
  <c r="K244" i="1" s="1"/>
  <c r="L244" i="1"/>
  <c r="K179" i="1" a="1"/>
  <c r="K179" i="1" s="1"/>
  <c r="L179" i="1"/>
  <c r="K61" i="1" a="1"/>
  <c r="K61" i="1" s="1"/>
  <c r="L61" i="1"/>
  <c r="K378" i="1" a="1"/>
  <c r="K378" i="1" s="1"/>
  <c r="L378" i="1"/>
  <c r="K322" i="1" a="1"/>
  <c r="K322" i="1" s="1"/>
  <c r="L322" i="1"/>
  <c r="K255" i="1" a="1"/>
  <c r="K255" i="1" s="1"/>
  <c r="L255" i="1"/>
  <c r="K202" i="1" a="1"/>
  <c r="K202" i="1" s="1"/>
  <c r="L202" i="1"/>
  <c r="K146" i="1" a="1"/>
  <c r="K146" i="1" s="1"/>
  <c r="L146" i="1"/>
  <c r="L56" i="1"/>
  <c r="K56" i="1" a="1"/>
  <c r="K56" i="1" s="1"/>
  <c r="K354" i="1" a="1"/>
  <c r="K354" i="1" s="1"/>
  <c r="L354" i="1"/>
  <c r="K288" i="1" a="1"/>
  <c r="K288" i="1" s="1"/>
  <c r="L288" i="1"/>
  <c r="K229" i="1" a="1"/>
  <c r="K229" i="1" s="1"/>
  <c r="L229" i="1"/>
  <c r="K172" i="1" a="1"/>
  <c r="K172" i="1" s="1"/>
  <c r="L172" i="1"/>
  <c r="K31" i="1" a="1"/>
  <c r="K31" i="1" s="1"/>
  <c r="L31" i="1"/>
  <c r="K361" i="1" a="1"/>
  <c r="K361" i="1" s="1"/>
  <c r="L361" i="1"/>
  <c r="K293" i="1" a="1"/>
  <c r="K293" i="1" s="1"/>
  <c r="L293" i="1"/>
  <c r="L228" i="1"/>
  <c r="K228" i="1" a="1"/>
  <c r="K228" i="1" s="1"/>
  <c r="K176" i="1" a="1"/>
  <c r="K176" i="1" s="1"/>
  <c r="L176" i="1"/>
  <c r="K103" i="1" a="1"/>
  <c r="K103" i="1" s="1"/>
  <c r="L103" i="1"/>
  <c r="K154" i="1" a="1"/>
  <c r="K154" i="1" s="1"/>
  <c r="L154" i="1"/>
  <c r="K93" i="1" a="1"/>
  <c r="K93" i="1" s="1"/>
  <c r="L93" i="1"/>
  <c r="K32" i="1" a="1"/>
  <c r="K32" i="1" s="1"/>
  <c r="L32" i="1"/>
  <c r="K110" i="1" a="1"/>
  <c r="K110" i="1" s="1"/>
  <c r="L110" i="1"/>
  <c r="L60" i="1"/>
  <c r="K60" i="1" a="1"/>
  <c r="K60" i="1" s="1"/>
  <c r="K127" i="1" a="1"/>
  <c r="K127" i="1" s="1"/>
  <c r="L127" i="1"/>
  <c r="L65" i="1"/>
  <c r="K65" i="1" a="1"/>
  <c r="K65" i="1" s="1"/>
  <c r="K11" i="1" a="1"/>
  <c r="K11" i="1" s="1"/>
  <c r="L11" i="1"/>
  <c r="L126" i="1"/>
  <c r="K126" i="1" a="1"/>
  <c r="K126" i="1" s="1"/>
  <c r="K64" i="1" a="1"/>
  <c r="K64" i="1" s="1"/>
  <c r="L64" i="1"/>
  <c r="K315" i="1" a="1"/>
  <c r="K315" i="1" s="1"/>
  <c r="L315" i="1"/>
  <c r="K203" i="1" a="1"/>
  <c r="K203" i="1" s="1"/>
  <c r="L203" i="1"/>
  <c r="K163" i="1" a="1"/>
  <c r="K163" i="1" s="1"/>
  <c r="L163" i="1"/>
  <c r="K240" i="1" a="1"/>
  <c r="K240" i="1" s="1"/>
  <c r="L240" i="1"/>
  <c r="K106" i="1" a="1"/>
  <c r="K106" i="1" s="1"/>
  <c r="L106" i="1"/>
  <c r="K23" i="1" a="1"/>
  <c r="K23" i="1" s="1"/>
  <c r="L23" i="1"/>
  <c r="K351" i="1" a="1"/>
  <c r="K351" i="1" s="1"/>
  <c r="L351" i="1"/>
  <c r="K199" i="1" a="1"/>
  <c r="K199" i="1" s="1"/>
  <c r="L199" i="1"/>
  <c r="K367" i="1" a="1"/>
  <c r="K367" i="1" s="1"/>
  <c r="L367" i="1"/>
  <c r="K197" i="1" a="1"/>
  <c r="K197" i="1" s="1"/>
  <c r="L197" i="1"/>
  <c r="K271" i="1" a="1"/>
  <c r="K271" i="1" s="1"/>
  <c r="L271" i="1"/>
  <c r="K360" i="1" a="1"/>
  <c r="K360" i="1" s="1"/>
  <c r="L360" i="1"/>
  <c r="L222" i="1"/>
  <c r="K222" i="1" a="1"/>
  <c r="K222" i="1" s="1"/>
  <c r="K377" i="1" a="1"/>
  <c r="K377" i="1" s="1"/>
  <c r="L377" i="1"/>
  <c r="L205" i="1"/>
  <c r="K205" i="1" a="1"/>
  <c r="K205" i="1" s="1"/>
  <c r="K355" i="1" a="1"/>
  <c r="K355" i="1" s="1"/>
  <c r="L355" i="1"/>
  <c r="K187" i="1" a="1"/>
  <c r="K187" i="1" s="1"/>
  <c r="L187" i="1"/>
  <c r="K353" i="1" a="1"/>
  <c r="K353" i="1" s="1"/>
  <c r="L353" i="1"/>
  <c r="K185" i="1" a="1"/>
  <c r="K185" i="1" s="1"/>
  <c r="L185" i="1"/>
  <c r="K374" i="1" a="1"/>
  <c r="K374" i="1" s="1"/>
  <c r="L374" i="1"/>
  <c r="K324" i="1" a="1"/>
  <c r="K324" i="1" s="1"/>
  <c r="L324" i="1"/>
  <c r="K262" i="1" a="1"/>
  <c r="K262" i="1" s="1"/>
  <c r="L262" i="1"/>
  <c r="K204" i="1" a="1"/>
  <c r="K204" i="1" s="1"/>
  <c r="L204" i="1"/>
  <c r="K142" i="1" a="1"/>
  <c r="K142" i="1" s="1"/>
  <c r="L142" i="1"/>
  <c r="K48" i="1" a="1"/>
  <c r="K48" i="1" s="1"/>
  <c r="L48" i="1"/>
  <c r="K306" i="1" a="1"/>
  <c r="K306" i="1" s="1"/>
  <c r="L306" i="1"/>
  <c r="K238" i="1" a="1"/>
  <c r="K238" i="1" s="1"/>
  <c r="L238" i="1"/>
  <c r="K164" i="1" a="1"/>
  <c r="K164" i="1" s="1"/>
  <c r="L164" i="1"/>
  <c r="K37" i="1" a="1"/>
  <c r="K37" i="1" s="1"/>
  <c r="L37" i="1"/>
  <c r="K371" i="1" a="1"/>
  <c r="K371" i="1" s="1"/>
  <c r="L371" i="1"/>
  <c r="L316" i="1"/>
  <c r="K316" i="1" a="1"/>
  <c r="K316" i="1" s="1"/>
  <c r="K249" i="1" a="1"/>
  <c r="K249" i="1" s="1"/>
  <c r="L249" i="1"/>
  <c r="L196" i="1"/>
  <c r="K196" i="1" a="1"/>
  <c r="K196" i="1" s="1"/>
  <c r="L139" i="1"/>
  <c r="K139" i="1" a="1"/>
  <c r="K139" i="1" s="1"/>
  <c r="K45" i="1" a="1"/>
  <c r="K45" i="1" s="1"/>
  <c r="L45" i="1"/>
  <c r="K349" i="1" a="1"/>
  <c r="K349" i="1" s="1"/>
  <c r="L349" i="1"/>
  <c r="K282" i="1" a="1"/>
  <c r="K282" i="1" s="1"/>
  <c r="L282" i="1"/>
  <c r="K218" i="1" a="1"/>
  <c r="K218" i="1" s="1"/>
  <c r="L218" i="1"/>
  <c r="K153" i="1" a="1"/>
  <c r="K153" i="1" s="1"/>
  <c r="L153" i="1"/>
  <c r="K18" i="1" a="1"/>
  <c r="K18" i="1" s="1"/>
  <c r="L18" i="1"/>
  <c r="L348" i="1"/>
  <c r="K348" i="1" a="1"/>
  <c r="K348" i="1" s="1"/>
  <c r="K281" i="1" a="1"/>
  <c r="K281" i="1" s="1"/>
  <c r="L281" i="1"/>
  <c r="K223" i="1" a="1"/>
  <c r="K223" i="1" s="1"/>
  <c r="L223" i="1"/>
  <c r="L171" i="1"/>
  <c r="K171" i="1" a="1"/>
  <c r="K171" i="1" s="1"/>
  <c r="K80" i="1" a="1"/>
  <c r="K80" i="1" s="1"/>
  <c r="L80" i="1"/>
  <c r="L147" i="1"/>
  <c r="K147" i="1" a="1"/>
  <c r="K147" i="1" s="1"/>
  <c r="K77" i="1" a="1"/>
  <c r="K77" i="1" s="1"/>
  <c r="L77" i="1"/>
  <c r="K20" i="1" a="1"/>
  <c r="K20" i="1" s="1"/>
  <c r="L20" i="1"/>
  <c r="K104" i="1" a="1"/>
  <c r="K104" i="1" s="1"/>
  <c r="L104" i="1"/>
  <c r="K53" i="1" a="1"/>
  <c r="K53" i="1" s="1"/>
  <c r="L53" i="1"/>
  <c r="L121" i="1"/>
  <c r="K121" i="1" a="1"/>
  <c r="K121" i="1" s="1"/>
  <c r="K58" i="1" a="1"/>
  <c r="K58" i="1" s="1"/>
  <c r="L58" i="1"/>
  <c r="K120" i="1" a="1"/>
  <c r="K120" i="1" s="1"/>
  <c r="L120" i="1"/>
  <c r="K57" i="1" a="1"/>
  <c r="K57" i="1" s="1"/>
  <c r="L57" i="1"/>
  <c r="K246" i="1" a="1"/>
  <c r="K246" i="1" s="1"/>
  <c r="L246" i="1"/>
  <c r="K59" i="1" a="1"/>
  <c r="K59" i="1" s="1"/>
  <c r="L59" i="1"/>
  <c r="L284" i="1"/>
  <c r="K284" i="1" a="1"/>
  <c r="K284" i="1" s="1"/>
  <c r="K252" i="1" a="1"/>
  <c r="K252" i="1" s="1"/>
  <c r="L252" i="1"/>
  <c r="K280" i="1" a="1"/>
  <c r="K280" i="1" s="1"/>
  <c r="L280" i="1"/>
  <c r="K248" i="1" a="1"/>
  <c r="K248" i="1" s="1"/>
  <c r="L248" i="1"/>
  <c r="K338" i="1" a="1"/>
  <c r="K338" i="1" s="1"/>
  <c r="L338" i="1"/>
  <c r="K241" i="1" a="1"/>
  <c r="K241" i="1" s="1"/>
  <c r="L241" i="1"/>
  <c r="K303" i="1" a="1"/>
  <c r="K303" i="1" s="1"/>
  <c r="L303" i="1"/>
  <c r="K289" i="1" a="1"/>
  <c r="K289" i="1" s="1"/>
  <c r="L289" i="1"/>
  <c r="K321" i="1" a="1"/>
  <c r="K321" i="1" s="1"/>
  <c r="L321" i="1"/>
  <c r="K183" i="1" a="1"/>
  <c r="K183" i="1" s="1"/>
  <c r="L183" i="1"/>
  <c r="K334" i="1" a="1"/>
  <c r="K334" i="1" s="1"/>
  <c r="L334" i="1"/>
  <c r="K181" i="1" a="1"/>
  <c r="K181" i="1" s="1"/>
  <c r="L181" i="1"/>
  <c r="K239" i="1" a="1"/>
  <c r="K239" i="1" s="1"/>
  <c r="L239" i="1"/>
  <c r="K344" i="1" a="1"/>
  <c r="K344" i="1" s="1"/>
  <c r="L344" i="1"/>
  <c r="K191" i="1" a="1"/>
  <c r="K191" i="1" s="1"/>
  <c r="L191" i="1"/>
  <c r="K357" i="1" a="1"/>
  <c r="K357" i="1" s="1"/>
  <c r="L357" i="1"/>
  <c r="K174" i="1" a="1"/>
  <c r="K174" i="1" s="1"/>
  <c r="L174" i="1"/>
  <c r="K339" i="1" a="1"/>
  <c r="K339" i="1" s="1"/>
  <c r="L339" i="1"/>
  <c r="K173" i="1" a="1"/>
  <c r="K173" i="1" s="1"/>
  <c r="L173" i="1"/>
  <c r="K323" i="1" a="1"/>
  <c r="K323" i="1" s="1"/>
  <c r="L323" i="1"/>
  <c r="K133" i="1" a="1"/>
  <c r="K133" i="1" s="1"/>
  <c r="L133" i="1"/>
  <c r="L366" i="1"/>
  <c r="K366" i="1" a="1"/>
  <c r="K366" i="1" s="1"/>
  <c r="K318" i="1" a="1"/>
  <c r="K318" i="1" s="1"/>
  <c r="L318" i="1"/>
  <c r="K257" i="1" a="1"/>
  <c r="K257" i="1" s="1"/>
  <c r="L257" i="1"/>
  <c r="K198" i="1" a="1"/>
  <c r="K198" i="1" s="1"/>
  <c r="L198" i="1"/>
  <c r="K134" i="1" a="1"/>
  <c r="K134" i="1" s="1"/>
  <c r="L134" i="1"/>
  <c r="K26" i="1" a="1"/>
  <c r="K26" i="1" s="1"/>
  <c r="L26" i="1"/>
  <c r="K296" i="1" a="1"/>
  <c r="K296" i="1" s="1"/>
  <c r="L296" i="1"/>
  <c r="K232" i="1" a="1"/>
  <c r="K232" i="1" s="1"/>
  <c r="L232" i="1"/>
  <c r="K158" i="1" a="1"/>
  <c r="K158" i="1" s="1"/>
  <c r="L158" i="1"/>
  <c r="K25" i="1" a="1"/>
  <c r="K25" i="1" s="1"/>
  <c r="L25" i="1"/>
  <c r="L364" i="1"/>
  <c r="K364" i="1" a="1"/>
  <c r="K364" i="1" s="1"/>
  <c r="K305" i="1" a="1"/>
  <c r="K305" i="1" s="1"/>
  <c r="L305" i="1"/>
  <c r="K242" i="1" a="1"/>
  <c r="K242" i="1" s="1"/>
  <c r="L242" i="1"/>
  <c r="L190" i="1"/>
  <c r="K190" i="1" a="1"/>
  <c r="K190" i="1" s="1"/>
  <c r="L131" i="1"/>
  <c r="K131" i="1" a="1"/>
  <c r="K131" i="1" s="1"/>
  <c r="L33" i="1"/>
  <c r="K33" i="1" a="1"/>
  <c r="K33" i="1" s="1"/>
  <c r="K343" i="1" a="1"/>
  <c r="K343" i="1" s="1"/>
  <c r="L343" i="1"/>
  <c r="K270" i="1" a="1"/>
  <c r="K270" i="1" s="1"/>
  <c r="L270" i="1"/>
  <c r="K211" i="1" a="1"/>
  <c r="K211" i="1" s="1"/>
  <c r="L211" i="1"/>
  <c r="L145" i="1"/>
  <c r="K145" i="1" a="1"/>
  <c r="K145" i="1" s="1"/>
  <c r="K336" i="1" a="1"/>
  <c r="K336" i="1" s="1"/>
  <c r="L336" i="1"/>
  <c r="K275" i="1" a="1"/>
  <c r="K275" i="1" s="1"/>
  <c r="L275" i="1"/>
  <c r="K217" i="1" a="1"/>
  <c r="K217" i="1" s="1"/>
  <c r="L217" i="1"/>
  <c r="K166" i="1" a="1"/>
  <c r="K166" i="1" s="1"/>
  <c r="L166" i="1"/>
  <c r="K66" i="1" a="1"/>
  <c r="K66" i="1" s="1"/>
  <c r="L66" i="1"/>
  <c r="L135" i="1"/>
  <c r="K135" i="1" a="1"/>
  <c r="K135" i="1" s="1"/>
  <c r="K69" i="1" a="1"/>
  <c r="K69" i="1" s="1"/>
  <c r="L69" i="1"/>
  <c r="L97" i="1"/>
  <c r="K97" i="1" a="1"/>
  <c r="K97" i="1" s="1"/>
  <c r="K47" i="1" a="1"/>
  <c r="K47" i="1" s="1"/>
  <c r="L47" i="1"/>
  <c r="K114" i="1" a="1"/>
  <c r="K114" i="1" s="1"/>
  <c r="L114" i="1"/>
  <c r="K51" i="1" a="1"/>
  <c r="K51" i="1" s="1"/>
  <c r="L51" i="1"/>
  <c r="L108" i="1"/>
  <c r="K108" i="1" a="1"/>
  <c r="K108" i="1" s="1"/>
  <c r="K50" i="1" a="1"/>
  <c r="K50" i="1" s="1"/>
  <c r="L50" i="1"/>
  <c r="L8" i="1"/>
  <c r="K8" i="1" a="1"/>
  <c r="K8" i="1" s="1"/>
  <c r="K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0E9B4C-E5B7-424B-B9A5-D5BAD223C05F}" keepAlive="1" name="Consulta - Cesion_credito" description="Conexión a la consulta 'Cesion_credito' en el libro." type="5" refreshedVersion="8" background="1">
    <dbPr connection="Provider=Microsoft.Mashup.OleDb.1;Data Source=$Workbook$;Location=Cesion_credito;Extended Properties=&quot;&quot;" command="SELECT * FROM [Cesion_credito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<sst xmlns="http://schemas.openxmlformats.org/spreadsheetml/2006/main" count="17842" uniqueCount="1475">
  <si>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</si>
  <si>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</si>
  <si>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</si>
  <si>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</si>
  <si>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</si>
  <si>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</si>
  <si>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</si>
  <si>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</si>
  <si>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</si>
  <si>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</si>
  <si>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</si>
  <si>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</si>
  <si>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</si>
  <si>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</si>
  <si>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</si>
  <si>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</si>
  <si>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</si>
  <si>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</si>
  <si>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</si>
  <si>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</si>
  <si>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</si>
  <si>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</si>
  <si>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</si>
  <si>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</si>
  <si>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</si>
  <si>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</si>
  <si>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</si>
  <si>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</si>
  <si>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</si>
  <si>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</si>
  <si>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</si>
  <si>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</si>
  <si>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EEPA</t>
  </si>
  <si>
    <t>Elecda</t>
  </si>
  <si>
    <t>Eliqsa</t>
  </si>
  <si>
    <t>Emelari</t>
  </si>
  <si>
    <t>Emelat</t>
  </si>
  <si>
    <t>Emelca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</si>
  <si>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</si>
  <si>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</si>
  <si>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</si>
  <si>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</si>
  <si>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</si>
  <si>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</si>
  <si>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</si>
  <si>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</si>
  <si>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</si>
  <si>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</si>
  <si>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</si>
  <si>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</si>
  <si>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</si>
  <si>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</si>
  <si>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</si>
  <si>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</si>
  <si>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</si>
  <si>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</si>
  <si>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</si>
  <si>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</si>
  <si>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</si>
  <si>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</si>
  <si>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</si>
  <si>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</si>
  <si>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</si>
  <si>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</si>
  <si>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</si>
  <si>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</si>
  <si>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</si>
  <si>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</si>
  <si>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</si>
  <si>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</si>
  <si>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</si>
  <si>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</si>
  <si>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</si>
  <si>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</si>
  <si>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</si>
  <si>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</si>
  <si>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</si>
  <si>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</si>
  <si>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</si>
  <si>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</si>
  <si>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</si>
  <si>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</si>
  <si>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</si>
  <si>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</si>
  <si>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</si>
  <si>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</si>
  <si>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</si>
  <si>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</si>
  <si>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</si>
  <si>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</si>
  <si>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</si>
  <si>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</si>
  <si>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</si>
  <si>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</si>
  <si>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</si>
  <si>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</si>
  <si>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</si>
  <si>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</si>
  <si>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</si>
  <si>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</si>
  <si>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</si>
  <si>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</si>
  <si>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</si>
  <si>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</si>
  <si>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</si>
  <si>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</si>
  <si>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</si>
  <si>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</si>
  <si>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</si>
  <si>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</si>
  <si>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</si>
  <si>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</si>
  <si>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</si>
  <si>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</si>
  <si>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</si>
  <si>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</si>
  <si>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</si>
  <si>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</si>
  <si>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</si>
  <si>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</si>
  <si>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</si>
  <si>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</si>
  <si>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</si>
  <si>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</si>
  <si>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</si>
  <si>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</si>
  <si>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</si>
  <si>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</si>
  <si>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</si>
  <si>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</si>
  <si>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</si>
  <si>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</si>
  <si>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</si>
  <si>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</si>
  <si>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</si>
  <si>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</si>
  <si>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</si>
  <si>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</si>
  <si>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</si>
  <si>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</si>
  <si>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</si>
  <si>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</si>
  <si>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</si>
  <si>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</si>
  <si>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</si>
  <si>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</si>
  <si>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</si>
  <si>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</si>
  <si>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</si>
  <si>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</si>
  <si>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</si>
  <si>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</si>
  <si>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</si>
  <si>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</si>
  <si>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</si>
  <si>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</si>
  <si>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</si>
  <si>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</si>
  <si>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</si>
  <si>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</si>
  <si>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</si>
  <si>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</si>
  <si>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</si>
  <si>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</si>
  <si>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</si>
  <si>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</si>
  <si>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</si>
  <si>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</si>
  <si>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</si>
  <si>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</si>
  <si>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</si>
  <si>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</si>
  <si>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</si>
  <si>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</si>
  <si>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</si>
  <si>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</si>
  <si>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</si>
  <si>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</si>
  <si>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</si>
  <si>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</si>
  <si>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</si>
  <si>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</si>
  <si>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</si>
  <si>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</si>
  <si>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</si>
  <si>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</si>
  <si>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</si>
  <si>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</si>
  <si>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</si>
  <si>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</si>
  <si>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</si>
  <si>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</si>
  <si>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</si>
  <si>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</si>
  <si>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</si>
  <si>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</si>
  <si>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</si>
  <si>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</si>
  <si>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</si>
  <si>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</si>
  <si>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</si>
  <si>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</si>
  <si>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</si>
  <si>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</si>
  <si>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</si>
  <si>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</si>
  <si>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</si>
  <si>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</si>
  <si>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</si>
  <si>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</si>
  <si>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</si>
  <si>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</si>
  <si>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</si>
  <si>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</si>
  <si>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</si>
  <si>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</si>
  <si>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</si>
  <si>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</si>
  <si>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</si>
  <si>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</si>
  <si>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</si>
  <si>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</si>
  <si>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</si>
  <si>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</si>
  <si>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</si>
  <si>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</si>
  <si>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</si>
  <si>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</si>
  <si>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</si>
  <si>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</si>
  <si>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</si>
  <si>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</si>
  <si>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</si>
  <si>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</si>
  <si>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</si>
  <si>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</si>
  <si>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</si>
  <si>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</si>
  <si>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</si>
  <si>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</si>
  <si>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</si>
  <si>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</si>
  <si>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</si>
  <si>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</si>
  <si>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</si>
  <si>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</si>
  <si>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</si>
  <si>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</si>
  <si>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</si>
  <si>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</si>
  <si>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</si>
  <si>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</si>
  <si>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</si>
  <si>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</si>
  <si>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</si>
  <si>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</si>
  <si>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</si>
  <si>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</si>
  <si>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</si>
  <si>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</si>
  <si>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</si>
  <si>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</si>
  <si>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</si>
  <si>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</si>
  <si>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</si>
  <si>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</si>
  <si>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</si>
  <si>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</si>
  <si>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</si>
  <si>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</si>
  <si>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</si>
  <si>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</si>
  <si>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</si>
  <si>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</si>
  <si>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</si>
  <si>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</si>
  <si>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</si>
  <si>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</si>
  <si>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</si>
  <si>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</si>
  <si>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</si>
  <si>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</si>
  <si>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</si>
  <si>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</si>
  <si>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</si>
  <si>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</si>
  <si>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</si>
  <si>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</si>
  <si>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</si>
  <si>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</si>
  <si>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</si>
  <si>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</si>
  <si>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</si>
  <si>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</si>
  <si>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</si>
  <si>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</si>
  <si>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</si>
  <si>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</si>
  <si>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</si>
  <si>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</si>
  <si>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</si>
  <si>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</si>
  <si>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</si>
  <si>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</si>
  <si>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</si>
  <si>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</si>
  <si>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</si>
  <si>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</si>
  <si>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</si>
  <si>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</si>
  <si>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</si>
  <si>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</si>
  <si>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</si>
  <si>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</si>
  <si>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</si>
  <si>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</si>
  <si>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</si>
  <si>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</si>
  <si>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</si>
  <si>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</si>
  <si>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</si>
  <si>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</si>
  <si>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</si>
  <si>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</si>
  <si>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</si>
  <si>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</si>
  <si>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</si>
  <si>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</si>
  <si>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</si>
  <si>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</si>
  <si>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</si>
  <si>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</si>
  <si>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</si>
  <si>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</si>
  <si>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</si>
  <si>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</si>
  <si>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</si>
  <si>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</si>
  <si>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</si>
  <si>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</si>
  <si>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</si>
  <si>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</si>
  <si>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</si>
  <si>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</si>
  <si>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</si>
  <si>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</si>
  <si>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</si>
  <si>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</si>
  <si>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</si>
  <si>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</si>
  <si>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</si>
  <si>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</si>
  <si>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</si>
  <si>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</si>
  <si>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</si>
  <si>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</si>
  <si>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</si>
  <si>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</si>
  <si>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</si>
  <si>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</si>
  <si>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</si>
  <si>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</si>
  <si>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</si>
  <si>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</si>
  <si>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</si>
  <si>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</si>
  <si>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</si>
  <si>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</si>
  <si>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</si>
  <si>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</si>
  <si>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</si>
  <si>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</si>
  <si>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</si>
  <si>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</si>
  <si>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</si>
  <si>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</si>
  <si>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</si>
  <si>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</si>
  <si>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</si>
  <si>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</si>
  <si>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</si>
  <si>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</si>
  <si>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</si>
  <si>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</si>
  <si>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</si>
  <si>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</si>
  <si>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</si>
  <si>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</si>
  <si>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</si>
  <si>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</si>
  <si>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</si>
  <si>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</si>
  <si>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</si>
  <si>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</si>
  <si>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</si>
  <si>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</si>
  <si>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</si>
  <si>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</si>
  <si>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</si>
  <si>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</si>
  <si>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</si>
  <si>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</si>
  <si>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</si>
  <si>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</si>
  <si>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</si>
  <si>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</si>
  <si>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</si>
  <si>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</si>
  <si>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</si>
  <si>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</si>
  <si>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</si>
  <si>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</si>
  <si>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</si>
  <si>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</si>
  <si>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</si>
  <si>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</si>
  <si>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</si>
  <si>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</si>
  <si>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</si>
  <si>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</si>
  <si>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</si>
  <si>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</si>
  <si>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</si>
  <si>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</si>
  <si>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</si>
  <si>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</si>
  <si>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</si>
  <si>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</si>
  <si>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</si>
  <si>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</si>
  <si>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</si>
  <si>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</si>
  <si>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</si>
  <si>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</si>
  <si>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</si>
  <si>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</si>
  <si>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</si>
  <si>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</si>
  <si>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</si>
  <si>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</si>
  <si>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</si>
  <si>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</si>
  <si>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</si>
  <si>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</si>
  <si>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</si>
  <si>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</si>
  <si>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</si>
  <si>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</si>
  <si>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</si>
  <si>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</si>
  <si>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</si>
  <si>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</si>
  <si>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</si>
  <si>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</si>
  <si>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</si>
  <si>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</si>
  <si>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</si>
  <si>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</si>
  <si>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</si>
  <si>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</si>
  <si>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</si>
  <si>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</si>
  <si>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</si>
  <si>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</si>
  <si>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</si>
  <si>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</si>
  <si>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</si>
  <si>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</si>
  <si>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</si>
  <si>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</si>
  <si>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</si>
  <si>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</si>
  <si>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</si>
  <si>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</si>
  <si>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</si>
  <si>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</si>
  <si>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</si>
  <si>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</si>
  <si>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</si>
  <si>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</si>
  <si>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</si>
  <si>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</si>
  <si>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</si>
  <si>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</si>
  <si>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</si>
  <si>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</si>
  <si>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</si>
  <si>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</si>
  <si>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</si>
  <si>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</si>
  <si>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</si>
  <si>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</si>
  <si>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</si>
  <si>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</si>
  <si>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</si>
  <si>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</si>
  <si>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</si>
  <si>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</si>
  <si>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</si>
  <si>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</si>
  <si>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</si>
  <si>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</si>
  <si>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</si>
  <si>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</si>
  <si>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</si>
  <si>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</si>
  <si>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</si>
  <si>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</si>
  <si>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</si>
  <si>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</si>
  <si>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</si>
  <si>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</si>
  <si>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</si>
  <si>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</si>
  <si>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</si>
  <si>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</si>
  <si>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</si>
  <si>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</si>
  <si>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</si>
  <si>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</si>
  <si>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</si>
  <si>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</si>
  <si>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</si>
  <si>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</si>
  <si>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</si>
  <si>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</si>
  <si>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</si>
  <si>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</si>
  <si>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</si>
  <si>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</si>
  <si>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</si>
  <si>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</si>
  <si>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</si>
  <si>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</si>
  <si>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</si>
  <si>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</si>
  <si>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</si>
  <si>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</si>
  <si>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</si>
  <si>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</si>
  <si>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</si>
  <si>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</si>
  <si>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</si>
  <si>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</si>
  <si>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</si>
  <si>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</si>
  <si>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</si>
  <si>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</si>
  <si>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</si>
  <si>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</si>
  <si>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</si>
  <si>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</si>
  <si>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</si>
  <si>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</si>
  <si>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</si>
  <si>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</si>
  <si>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</si>
  <si>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</si>
  <si>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</si>
  <si>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</si>
  <si>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</si>
  <si>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</si>
  <si>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</si>
  <si>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</si>
  <si>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</si>
  <si>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</si>
  <si>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</si>
  <si>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</si>
  <si>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</si>
  <si>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</si>
  <si>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</si>
  <si>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</si>
  <si>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</si>
  <si>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</si>
  <si>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</si>
  <si>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</si>
  <si>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</si>
  <si>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</si>
  <si>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</si>
  <si>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</si>
  <si>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</si>
  <si>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</si>
  <si>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</si>
  <si>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</si>
  <si>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</si>
  <si>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</si>
  <si>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</si>
  <si>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</si>
  <si>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</si>
  <si>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</si>
  <si>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</si>
  <si>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</si>
  <si>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</si>
  <si>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</si>
  <si>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</si>
  <si>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</si>
  <si>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</si>
  <si>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</si>
  <si>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</si>
  <si>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</si>
  <si>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</si>
  <si>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</si>
  <si>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</si>
  <si>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</si>
  <si>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</si>
  <si>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</si>
  <si>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</si>
  <si>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</si>
  <si>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</si>
  <si>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</si>
  <si>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</si>
  <si>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</si>
  <si>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</si>
  <si>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</si>
  <si>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</si>
  <si>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</si>
  <si>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</si>
  <si>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</si>
  <si>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</si>
  <si>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</si>
  <si>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</si>
  <si>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</si>
  <si>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</si>
  <si>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</si>
  <si>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</si>
  <si>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</si>
  <si>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</si>
  <si>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</si>
  <si>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</si>
  <si>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</si>
  <si>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</si>
  <si>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</si>
  <si>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</si>
  <si>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</si>
  <si>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</si>
  <si>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</si>
  <si>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</si>
  <si>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</si>
  <si>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</si>
  <si>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</si>
  <si>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</si>
  <si>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</si>
  <si>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</si>
  <si>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</si>
  <si>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</si>
  <si>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</si>
  <si>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</si>
  <si>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</si>
  <si>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</si>
  <si>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</si>
  <si>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</si>
  <si>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</si>
  <si>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</si>
  <si>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</si>
  <si>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</si>
  <si>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</si>
  <si>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</si>
  <si>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</si>
  <si>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</si>
  <si>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</si>
  <si>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</si>
  <si>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</si>
  <si>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</si>
  <si>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</si>
  <si>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</si>
  <si>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</si>
  <si>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</si>
  <si>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</si>
  <si>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</si>
  <si>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</si>
  <si>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</si>
  <si>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</si>
  <si>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</si>
  <si>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</si>
  <si>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</si>
  <si>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</si>
  <si>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</si>
  <si>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</si>
  <si>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</si>
  <si>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</si>
  <si>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</si>
  <si>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</si>
  <si>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</si>
  <si>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</si>
  <si>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</si>
  <si>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</si>
  <si>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</si>
  <si>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</si>
  <si>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</si>
  <si>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</si>
  <si>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</si>
  <si>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</si>
  <si>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</si>
  <si>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</si>
  <si>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</si>
  <si>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</si>
  <si>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</si>
  <si>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</si>
  <si>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</si>
  <si>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</si>
  <si>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</si>
  <si>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</si>
  <si>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</si>
  <si>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</si>
  <si>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</si>
  <si>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</si>
  <si>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</si>
  <si>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</si>
  <si>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</si>
  <si>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</si>
  <si>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</si>
  <si>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</si>
  <si>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</si>
  <si>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</si>
  <si>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</si>
  <si>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</si>
  <si>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</si>
  <si>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</si>
  <si>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</si>
  <si>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</si>
  <si>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</si>
  <si>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</si>
  <si>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</si>
  <si>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</si>
  <si>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</si>
  <si>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</si>
  <si>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</si>
  <si>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</si>
  <si>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</si>
  <si>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</si>
  <si>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</si>
  <si>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</si>
  <si>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</si>
  <si>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</si>
  <si>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</si>
  <si>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</si>
  <si>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</si>
  <si>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</si>
  <si>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</si>
  <si>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</si>
  <si>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</si>
  <si>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</si>
  <si>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</si>
  <si>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</si>
  <si>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</si>
  <si>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</si>
  <si>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</si>
  <si>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</si>
  <si>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</si>
  <si>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</si>
  <si>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</si>
  <si>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</si>
  <si>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</si>
  <si>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</si>
  <si>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</si>
  <si>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</si>
  <si>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</si>
  <si>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</si>
  <si>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</si>
  <si>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</si>
  <si>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</si>
  <si>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</si>
  <si>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</si>
  <si>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</si>
  <si>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</si>
  <si>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</si>
  <si>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</si>
  <si>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</si>
  <si>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</si>
  <si>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</si>
  <si>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</si>
  <si>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</si>
  <si>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</si>
  <si>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</si>
  <si>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</si>
  <si>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</si>
  <si>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</si>
  <si>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</si>
  <si>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</si>
  <si>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</si>
  <si>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</si>
  <si>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</si>
  <si>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</si>
  <si>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</si>
  <si>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</si>
  <si>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</si>
  <si>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</si>
  <si>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</si>
  <si>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</si>
  <si>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</si>
  <si>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</si>
  <si>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</si>
  <si>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</si>
  <si>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</si>
  <si>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</si>
  <si>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</si>
  <si>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</si>
  <si>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</si>
  <si>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</si>
  <si>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</si>
  <si>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</si>
  <si>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</si>
  <si>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</si>
  <si>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</si>
  <si>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</si>
  <si>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</si>
  <si>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</si>
  <si>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</si>
  <si>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</si>
  <si>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</si>
  <si>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</si>
  <si>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</si>
  <si>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</si>
  <si>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</si>
  <si>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</si>
  <si>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</si>
  <si>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</si>
  <si>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</si>
  <si>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</si>
  <si>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</si>
  <si>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</si>
  <si>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</si>
  <si>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</si>
  <si>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</si>
  <si>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</si>
  <si>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</si>
  <si>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</si>
  <si>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</si>
  <si>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</si>
  <si>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</si>
  <si>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</si>
  <si>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</si>
  <si>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</si>
  <si>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</si>
  <si>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</si>
  <si>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</si>
  <si>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</si>
  <si>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</si>
  <si>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</si>
  <si>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</si>
  <si>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</si>
  <si>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</si>
  <si>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</si>
  <si>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</si>
  <si>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</si>
  <si>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</si>
  <si>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</si>
  <si>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</si>
  <si>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</si>
  <si>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</si>
  <si>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</si>
  <si>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</si>
  <si>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</si>
  <si>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</si>
  <si>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</si>
  <si>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</si>
  <si>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</si>
  <si>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</si>
  <si>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</si>
  <si>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</si>
  <si>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</si>
  <si>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</si>
  <si>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</si>
  <si>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</si>
  <si>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</si>
  <si>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</si>
  <si>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</si>
  <si>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</si>
  <si>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</si>
  <si>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</si>
  <si>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</si>
  <si>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</si>
  <si>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</si>
  <si>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</si>
  <si>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</si>
  <si>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</si>
  <si>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</si>
  <si>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</si>
  <si>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</si>
  <si>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</si>
  <si>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</si>
  <si>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</si>
  <si>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</si>
  <si>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</si>
  <si>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</si>
  <si>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</si>
  <si>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</si>
  <si>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</si>
  <si>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</si>
  <si>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</si>
  <si>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</si>
  <si>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</si>
  <si>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</si>
  <si>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</si>
  <si>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</si>
  <si>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</si>
  <si>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</si>
  <si>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</si>
  <si>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</si>
  <si>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</si>
  <si>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</si>
  <si>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</si>
  <si>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</si>
  <si>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</si>
  <si>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</si>
  <si>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</si>
  <si>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</si>
  <si>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</si>
  <si>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</si>
  <si>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</si>
  <si>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</si>
  <si>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</si>
  <si>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</si>
  <si>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</si>
  <si>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</si>
  <si>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</si>
  <si>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</si>
  <si>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</si>
  <si>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</si>
  <si>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</si>
  <si>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</si>
  <si>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</si>
  <si>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</si>
  <si>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</si>
  <si>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</si>
  <si>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</si>
  <si>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</si>
  <si>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</si>
  <si>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</si>
  <si>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</si>
  <si>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</si>
  <si>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</si>
  <si>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</si>
  <si>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</si>
  <si>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</si>
  <si>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</si>
  <si>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</si>
  <si>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</si>
  <si>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</si>
  <si>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</si>
  <si>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</si>
  <si>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</si>
  <si>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</si>
  <si>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</si>
  <si>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</si>
  <si>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</si>
  <si>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</si>
  <si>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</si>
  <si>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</si>
  <si>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</si>
  <si>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</si>
  <si>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</si>
  <si>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</si>
  <si>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</si>
  <si>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</si>
  <si>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</si>
  <si>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</si>
  <si>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</si>
  <si>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</si>
  <si>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</si>
  <si>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</si>
  <si>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</si>
  <si>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</si>
  <si>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</si>
  <si>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</si>
  <si>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</si>
  <si>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</si>
  <si>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</si>
  <si>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</si>
  <si>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</si>
  <si>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</si>
  <si>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</si>
  <si>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</si>
  <si>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</si>
  <si>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</si>
  <si>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</si>
  <si>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</si>
  <si>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</si>
  <si>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</si>
  <si>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</si>
  <si>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</si>
  <si>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</si>
  <si>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</si>
  <si>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</si>
  <si>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</si>
  <si>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</si>
  <si>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</si>
  <si>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</si>
  <si>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</si>
  <si>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</si>
  <si>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</si>
  <si>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</si>
  <si>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</si>
  <si>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</si>
  <si>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</si>
  <si>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</si>
  <si>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</si>
  <si>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</si>
  <si>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</si>
  <si>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</si>
  <si>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</si>
  <si>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</si>
  <si>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</si>
  <si>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</si>
  <si>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</si>
  <si>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</si>
  <si>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</si>
  <si>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</si>
  <si>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</si>
  <si>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</si>
  <si>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</si>
  <si>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</si>
  <si>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</si>
  <si>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</si>
  <si>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</si>
  <si>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</si>
  <si>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</si>
  <si>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</si>
  <si>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</si>
  <si>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</si>
  <si>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</si>
  <si>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</si>
  <si>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</si>
  <si>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</si>
  <si>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</si>
  <si>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</si>
  <si>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</si>
  <si>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</si>
  <si>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</si>
  <si>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</si>
  <si>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</si>
  <si>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</si>
  <si>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</si>
  <si>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</si>
  <si>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</si>
  <si>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</si>
  <si>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</si>
  <si>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</si>
  <si>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</si>
  <si>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</si>
  <si>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</si>
  <si>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</si>
  <si>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</si>
  <si>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</si>
  <si>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</si>
  <si>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</si>
  <si>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</si>
  <si>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</si>
  <si>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</si>
  <si>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</si>
  <si>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</si>
  <si>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</si>
  <si>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</si>
  <si>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</si>
  <si>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</si>
  <si>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</si>
  <si>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</si>
  <si>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</si>
  <si>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</si>
  <si>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</si>
  <si>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</si>
  <si>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</si>
  <si>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</si>
  <si>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</si>
  <si>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</si>
  <si>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</si>
  <si>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</si>
  <si>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</si>
  <si>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</si>
  <si>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</si>
  <si>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</si>
  <si>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</si>
  <si>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</si>
  <si>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</si>
  <si>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</si>
  <si>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</si>
  <si>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</si>
  <si>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</si>
  <si>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</si>
  <si>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</si>
  <si>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</si>
  <si>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</si>
  <si>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</si>
  <si>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</si>
  <si>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</si>
  <si>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</si>
  <si>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</si>
  <si>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</si>
  <si>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</si>
  <si>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</si>
  <si>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</si>
  <si>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</si>
  <si>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</si>
  <si>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</si>
  <si>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</si>
  <si>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</si>
  <si>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</si>
  <si>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</si>
  <si>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</si>
  <si>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</si>
  <si>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</si>
  <si>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</si>
  <si>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</si>
  <si>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</si>
  <si>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</si>
  <si>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</si>
  <si>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</si>
  <si>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</si>
  <si>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</si>
  <si>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</si>
  <si>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</si>
  <si>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</si>
  <si>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</si>
  <si>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</si>
  <si>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</si>
  <si>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</si>
  <si>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</si>
  <si>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</si>
  <si>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</si>
  <si>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</si>
  <si>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</si>
  <si>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</si>
  <si>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</si>
  <si>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</si>
  <si>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</si>
  <si>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</si>
  <si>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</si>
  <si>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</si>
  <si>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</si>
  <si>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</si>
  <si>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</si>
  <si>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</si>
  <si>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</si>
  <si>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</si>
  <si>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</si>
  <si>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</si>
  <si>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</si>
  <si>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</si>
  <si>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</si>
  <si>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</si>
  <si>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</si>
  <si>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</si>
  <si>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</si>
  <si>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</si>
  <si>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</si>
  <si>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</si>
  <si>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</si>
  <si>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</si>
  <si>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</si>
  <si>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</si>
  <si>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</si>
  <si>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</si>
  <si>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</si>
  <si>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</si>
  <si>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</si>
  <si>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</si>
  <si>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</si>
  <si>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</si>
  <si>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</si>
  <si>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</si>
  <si>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</si>
  <si>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</si>
  <si>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</si>
  <si>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</si>
  <si>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</si>
  <si>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</si>
  <si>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</si>
  <si>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</si>
  <si>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</si>
  <si>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</si>
  <si>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</si>
  <si>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</si>
  <si>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</si>
  <si>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</si>
  <si>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</si>
  <si>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</si>
  <si>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</si>
  <si>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</si>
  <si>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</si>
  <si>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</si>
  <si>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</si>
  <si>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</si>
  <si>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</si>
  <si>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</si>
  <si>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</si>
  <si>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</si>
  <si>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</si>
  <si>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</si>
  <si>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</si>
  <si>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</si>
  <si>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</si>
  <si>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</si>
  <si>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</si>
  <si>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</si>
  <si>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</si>
  <si>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</si>
  <si>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</si>
  <si>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</si>
  <si>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</si>
  <si>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</si>
  <si>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</si>
  <si>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</si>
  <si>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</si>
  <si>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</si>
  <si>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</si>
  <si>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</si>
  <si>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</si>
  <si>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</si>
  <si>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</si>
  <si>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</si>
  <si>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</si>
  <si>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</si>
  <si>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</si>
  <si>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</si>
  <si>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</si>
  <si>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</si>
  <si>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</si>
  <si>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</si>
  <si>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</si>
  <si>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</si>
  <si>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</si>
  <si>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</si>
  <si>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</si>
  <si>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</si>
  <si>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</si>
  <si>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</si>
  <si>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AÑO</t>
  </si>
  <si>
    <t>SEMESTRE (1-2)</t>
  </si>
  <si>
    <t>INFORMANTE</t>
  </si>
  <si>
    <t>Id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</si>
  <si>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</si>
  <si>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</si>
  <si>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</si>
  <si>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</si>
  <si>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</si>
  <si>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</si>
  <si>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</si>
  <si>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BANCO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</si>
  <si>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</si>
  <si>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</si>
  <si>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</si>
  <si>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</si>
  <si>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</si>
  <si>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</si>
  <si>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</si>
  <si>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</si>
  <si>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</si>
  <si>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</si>
  <si>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</si>
  <si>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</si>
  <si>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</si>
  <si>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</si>
  <si>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</si>
  <si>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</si>
  <si>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</si>
  <si>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</si>
  <si>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</si>
  <si>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</si>
  <si>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</si>
  <si>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</si>
  <si>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</si>
  <si>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</si>
  <si>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</si>
  <si>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</si>
  <si>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</si>
  <si>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</si>
  <si>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</si>
  <si>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</si>
  <si>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</si>
  <si>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</si>
  <si>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</si>
  <si>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</si>
  <si>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</si>
  <si>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</si>
  <si>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</si>
  <si>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TIPO_CUENTA</t>
  </si>
  <si>
    <t>NUMERO_CUENTA</t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</si>
  <si>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</si>
  <si>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</si>
  <si>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</si>
  <si>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</si>
  <si>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</si>
  <si>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</si>
  <si>
    <t>PARÁMETROS DE DIVISIÓN DE PAGOS ENTRE BENEFICIARIOS</t>
  </si>
  <si>
    <t>Pago_Semestral_US$</t>
  </si>
  <si>
    <t>RAZÓN SOCIAL BENEFICIARIO</t>
  </si>
  <si>
    <t>RUT BENEFICIARIO</t>
  </si>
  <si>
    <t>ROL BENEFICIARIO (SUMINISTRADOR/CESIONARIO)</t>
  </si>
  <si>
    <t>ROL_BENEFICIARIO</t>
  </si>
  <si>
    <t>Empresa Suministradora en el formato de Balance de Energía</t>
  </si>
  <si>
    <t>Rol de la empresa beneficiaria cuyos datos se informan. Puede ser SUMINISTRADOR o CESIONARIO</t>
  </si>
  <si>
    <t>Razón Social de la empresa de la empresa beneficiaria del pago</t>
  </si>
  <si>
    <t>RUT de la empresa beneficiaria del pago</t>
  </si>
  <si>
    <t>Banco de la Cuenta de la empresa beneficiaria</t>
  </si>
  <si>
    <t>Tipo de Cuenta de la empresa beneficiaria</t>
  </si>
  <si>
    <t>Número de Cuenta de la empresa beneficiaria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</si>
  <si>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Monto en US$ del Pago  Semestral de Saldos PEC</t>
    </r>
  </si>
  <si>
    <t>ID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</si>
  <si>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Identificador de registro</t>
    </r>
  </si>
  <si>
    <t>Corporación Interamericana de Inversiones</t>
  </si>
  <si>
    <t>59.054.440-K</t>
  </si>
  <si>
    <t>Banco de Chile</t>
  </si>
  <si>
    <t>Cuenta Corriente</t>
  </si>
  <si>
    <t>Carlos Leiva</t>
  </si>
  <si>
    <t>carlos.leiva@tmf-group.com</t>
  </si>
  <si>
    <t>BID Invest</t>
  </si>
  <si>
    <t>monitor@iadb.org</t>
  </si>
  <si>
    <t>Banco Santander</t>
  </si>
  <si>
    <t>Corriente</t>
  </si>
  <si>
    <t>3100034530</t>
  </si>
  <si>
    <t>Pamela Chicao</t>
  </si>
  <si>
    <t>pamela.chicao@cerrodominador.com</t>
  </si>
  <si>
    <t>Sebastian Parra</t>
  </si>
  <si>
    <t>sebastian.parra@cerrodominador.com</t>
  </si>
  <si>
    <t>1410401068</t>
  </si>
  <si>
    <t>Maria Paz Rivadeneira</t>
  </si>
  <si>
    <t>Carlos.leiva@tmf-group.cl</t>
  </si>
  <si>
    <t>Chile Electricity PEC SpA</t>
  </si>
  <si>
    <t>77.266.571-7</t>
  </si>
  <si>
    <t>cuenta contable o de orden</t>
  </si>
  <si>
    <t>PEC Management SpA</t>
  </si>
  <si>
    <t>pecm@baraona.cl</t>
  </si>
  <si>
    <t>Trinidad Saenz Nally</t>
  </si>
  <si>
    <t>tsaenzl@baraona.cl</t>
  </si>
  <si>
    <t>Enel Generación Chile SA</t>
  </si>
  <si>
    <t>91081000-6</t>
  </si>
  <si>
    <t xml:space="preserve">	Banco Santander - Chile</t>
  </si>
  <si>
    <t>cuenta corriente</t>
  </si>
  <si>
    <t>Maria Alejandra Leon</t>
  </si>
  <si>
    <t>maria.leonm@enel.com</t>
  </si>
  <si>
    <t xml:space="preserve"> Yessenia Borcosqui Astudillo</t>
  </si>
  <si>
    <t>yessenia.borcosqui@enel.com</t>
  </si>
  <si>
    <t>76412562-2</t>
  </si>
  <si>
    <t>Banco de Crédito e Inversiones</t>
  </si>
  <si>
    <t>María Paz Rivadeneira</t>
  </si>
  <si>
    <t>mariapazri@iadb.org</t>
  </si>
  <si>
    <t>Ignacio Rodriguez-Vina</t>
  </si>
  <si>
    <t>ignacior@iadb.org</t>
  </si>
  <si>
    <t>Cuenta corriente</t>
  </si>
  <si>
    <t>N° 1112650101</t>
  </si>
  <si>
    <t>Trinidad Sáenz Nally</t>
  </si>
  <si>
    <t>tsaenz@baraona.cl</t>
  </si>
  <si>
    <t>Itau</t>
  </si>
  <si>
    <t>Yessenia Reyes</t>
  </si>
  <si>
    <t>yessenia.reyes@edf-re.cl</t>
  </si>
  <si>
    <t>Liz Ayala</t>
  </si>
  <si>
    <t>finanzas@edf-re.cl</t>
  </si>
  <si>
    <t>1112650098 -Initial Collection Account #AES Gener</t>
  </si>
  <si>
    <t>FALTA REPORTAR</t>
  </si>
  <si>
    <t>Etiquetas de columna</t>
  </si>
  <si>
    <t>Total general</t>
  </si>
  <si>
    <t>Etiquetas de fila</t>
  </si>
  <si>
    <t>Suma de Pago_Semestral_US$</t>
  </si>
  <si>
    <t>(0: Falta - 1: Reportado)</t>
  </si>
  <si>
    <t>BCI</t>
  </si>
  <si>
    <t>Alejandra González</t>
  </si>
  <si>
    <t>alejandra.gonzalez@enfragen.com</t>
  </si>
  <si>
    <t>Yasmin Rodriguez</t>
  </si>
  <si>
    <t>tesoreria.chile@enfragen.com</t>
  </si>
  <si>
    <t>Banco de Crédito e Inversiones (BCI)</t>
  </si>
  <si>
    <t>Matías Galetovic</t>
  </si>
  <si>
    <t>matias.galetovic@toesca.com</t>
  </si>
  <si>
    <t>Matias Burton</t>
  </si>
  <si>
    <t>mburton@bluetree.group</t>
  </si>
  <si>
    <t>Eléctrica Puntilla S.A</t>
  </si>
  <si>
    <t>96817230-1</t>
  </si>
  <si>
    <t>Karen Beltrán</t>
  </si>
  <si>
    <t>kbeltran@electricapuntilla.cl</t>
  </si>
  <si>
    <t>Isadora Santelices</t>
  </si>
  <si>
    <t>isantelices@scmaipo.cl</t>
  </si>
  <si>
    <t>59054440-K</t>
  </si>
  <si>
    <t>BANCO DE CHILE</t>
  </si>
  <si>
    <t>CORRIENTE</t>
  </si>
  <si>
    <t>MARIA PAZ RIVADENEIRA</t>
  </si>
  <si>
    <t>MARIAPAZRI@IADB.ORG</t>
  </si>
  <si>
    <t>JOSE ALEGRIA</t>
  </si>
  <si>
    <t>jalegria@ame.cl</t>
  </si>
  <si>
    <t>SANTIAGO SOLAR S.A.</t>
  </si>
  <si>
    <t>76378017-1</t>
  </si>
  <si>
    <t>B.CHILE / CITIBANK</t>
  </si>
  <si>
    <t>1111744056</t>
  </si>
  <si>
    <t>MARIA DE LOS ANGELES GONZALEZ</t>
  </si>
  <si>
    <t>maria.gonzalez@ame.cl</t>
  </si>
  <si>
    <t>Banco Santander Chile</t>
  </si>
  <si>
    <t>Jorge Perez-Pla Cuadra</t>
  </si>
  <si>
    <t>jperezpla@acciona.com</t>
  </si>
  <si>
    <t>Solange Loreto Sepulveda Torres</t>
  </si>
  <si>
    <t>solangeloreto.sepulveda.torres@acciona.com</t>
  </si>
  <si>
    <t>Carlos.leiva@tmf-group.com</t>
  </si>
  <si>
    <t>N° 1112650128 "Initial Collection Account – Eólica"</t>
  </si>
  <si>
    <t>pecm@barahona.cl</t>
  </si>
  <si>
    <t>tsaenz@barahona.cl</t>
  </si>
  <si>
    <t>N° 1112650071 "Initial Collection Account – Engie"</t>
  </si>
  <si>
    <t>Carlos De La Fuente</t>
  </si>
  <si>
    <t>cdelafuente@innergex.com</t>
  </si>
  <si>
    <t>Cristian Catalán</t>
  </si>
  <si>
    <t>ccatalan@innergex.com</t>
  </si>
  <si>
    <t>BANCO SANTANDER</t>
  </si>
  <si>
    <t>Florencia Pasutti</t>
  </si>
  <si>
    <t>Florencia.Pasutti@Statkraft.com</t>
  </si>
  <si>
    <t>Juan Miguel Vallejos</t>
  </si>
  <si>
    <t>juanmiguel.vallejos@statkraft.com</t>
  </si>
  <si>
    <t>CUENTA CORRIENTE CLP</t>
  </si>
  <si>
    <t>0-000-8649121-4</t>
  </si>
  <si>
    <t>TASA CAMBIO</t>
  </si>
  <si>
    <t>CUOTA_MENSUAL_$</t>
  </si>
  <si>
    <t>1029991</t>
  </si>
  <si>
    <t>10698361</t>
  </si>
  <si>
    <t>10717510</t>
  </si>
  <si>
    <t>1112650055</t>
  </si>
  <si>
    <t>1112650063</t>
  </si>
  <si>
    <t>1113025073</t>
  </si>
  <si>
    <t>210745249</t>
  </si>
  <si>
    <t>35419458</t>
  </si>
  <si>
    <t>4060030706</t>
  </si>
  <si>
    <t>74316425</t>
  </si>
  <si>
    <t>Suma de CUOTA_MENSUAL_$</t>
  </si>
  <si>
    <t>SEMESTRE</t>
  </si>
  <si>
    <t>CUOTA</t>
  </si>
  <si>
    <t>SUMA</t>
  </si>
  <si>
    <t>TEORICO</t>
  </si>
  <si>
    <t>DIFERENCIA</t>
  </si>
  <si>
    <t>INDICE</t>
  </si>
  <si>
    <t>NOMINA</t>
  </si>
  <si>
    <t>Energía Cerro El Morado S.p.A.</t>
  </si>
  <si>
    <t>76392147-6</t>
  </si>
  <si>
    <t>Itaú Chile</t>
  </si>
  <si>
    <t>Corriente en pesos</t>
  </si>
  <si>
    <t>210745054</t>
  </si>
  <si>
    <t>Juan Luis Orellana</t>
  </si>
  <si>
    <t>jlorellana@wegcapital.cl</t>
  </si>
  <si>
    <t>Marcelo Biason</t>
  </si>
  <si>
    <t>marcelo.biason@southenergy.cl</t>
  </si>
  <si>
    <t>SPVP4 SpA</t>
  </si>
  <si>
    <t>DE CHILE</t>
  </si>
  <si>
    <t>Juan Cortes</t>
  </si>
  <si>
    <t>ComOpsChile@sonnedix.com</t>
  </si>
  <si>
    <t>Carolina Velasquez</t>
  </si>
  <si>
    <t>carolina.velasquez@sonnedix.com</t>
  </si>
  <si>
    <t>1111661061</t>
  </si>
  <si>
    <t>Federico Urgelles</t>
  </si>
  <si>
    <t>furgelles@colbun.cl</t>
  </si>
  <si>
    <t>Roberto Montecinos</t>
  </si>
  <si>
    <t>rmontecinos@colbun.cl</t>
  </si>
  <si>
    <t>Banco Chile</t>
  </si>
  <si>
    <t>110744056</t>
  </si>
  <si>
    <t>1112650136</t>
  </si>
  <si>
    <t>111972052</t>
  </si>
  <si>
    <t>25524489</t>
  </si>
  <si>
    <t>Razón Social Distribuidora</t>
  </si>
  <si>
    <t>RUT Distribuidora</t>
  </si>
  <si>
    <t>NÓMINA DE PAGO - CUADRO DE PAGOS SALDOS PEC</t>
  </si>
  <si>
    <t>Banco ITAU Chile</t>
  </si>
  <si>
    <t>Patricio Cruces</t>
  </si>
  <si>
    <t>patricio.cruces@latampower.com</t>
  </si>
  <si>
    <t>Tesoreria</t>
  </si>
  <si>
    <t>tesoreria@latampower.com</t>
  </si>
  <si>
    <t>206706707</t>
  </si>
  <si>
    <t>Jimena Zenteno</t>
  </si>
  <si>
    <t>jzenteno@generadora.cl</t>
  </si>
  <si>
    <t>Stephanie Morales</t>
  </si>
  <si>
    <t>smorales@generadora.cl</t>
  </si>
  <si>
    <t>10677160</t>
  </si>
  <si>
    <t>Tomás Ávila</t>
  </si>
  <si>
    <t>tavila@atlasren.com</t>
  </si>
  <si>
    <t>Camila Carrasco</t>
  </si>
  <si>
    <t>ccarrasco@atlasren.com</t>
  </si>
  <si>
    <t>210740166</t>
  </si>
  <si>
    <t>DIA_DOLAR</t>
  </si>
  <si>
    <t>EMITIR_FACTURAS</t>
  </si>
  <si>
    <t>DECRETO</t>
  </si>
  <si>
    <t>15T-2024</t>
  </si>
  <si>
    <t>PUBL_DECRETO</t>
  </si>
  <si>
    <t>PAGO_NOMINA</t>
  </si>
  <si>
    <t>PUBL_CP_SALDOS_PEC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</si>
</sst>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%"/>
    <numFmt numFmtId="165" formatCode="#,##0.000_ ;[Red]\-#,##0.000\ "/>
    <numFmt numFmtId="166" formatCode="#,##0_ ;[Red]\-#,##0\ "/>
    <numFmt numFmtId="167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67" fontId="8" fillId="7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4" fontId="0" fillId="0" borderId="0" xfId="0" applyNumberFormat="1"/>
    <xf numFmtId="166" fontId="8" fillId="7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/>
    </xf>
    <xf numFmtId="0" fontId="10" fillId="0" borderId="0" xfId="0" applyFont="1"/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5" xfId="0" applyBorder="1"/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9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166" formatCode="#,##0_ ;[Red]\-#,##0\ 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_ ;[Red]\-#,##0.00\ 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CC"/>
      <color rgb="FF93ADD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819.368122685184" createdVersion="8" refreshedVersion="8" minRefreshableVersion="3" recordCount="1154" xr:uid="{BD47E56E-5C38-4609-84D4-64B66B9D9D6D}">
  <cacheSource type="worksheet">
    <worksheetSource name="Contrato"/>
  </cacheSource>
  <cacheFields count="9">
    <cacheField name="Id" numFmtId="0">
      <sharedItems/>
    </cacheField>
    <cacheField name="Sistema" numFmtId="0">
      <sharedItems/>
    </cacheField>
    <cacheField name="Distribuidor_CNE" numFmtId="0">
      <sharedItems/>
    </cacheField>
    <cacheField name="Suministrador_CNE" numFmtId="0">
      <sharedItems/>
    </cacheField>
    <cacheField name="Contrato" numFmtId="0">
      <sharedItems/>
    </cacheField>
    <cacheField name="Pago_Semestral_US$" numFmtId="0">
      <sharedItems containsSemiMixedTypes="0" containsString="0" containsNumber="1" minValue="0" maxValue="7390935.4129999997"/>
    </cacheField>
    <cacheField name="DISTRIBUIDOR_ACTUAL" numFmtId="0">
      <sharedItems/>
    </cacheField>
    <cacheField name="SUMINISTRADOR_ACTUAL" numFmtId="0">
      <sharedItems count="27">
        <s v="CERRO_DOMINADOR_CSP"/>
        <s v="ACCIONA_ENERGIA"/>
        <s v="AELA_GENERACION"/>
        <s v="LUZ_DEL_NORTE"/>
        <s v="CHUNGUNGO"/>
        <s v="COLBUN"/>
        <s v="RUCATAYO"/>
        <s v="ENGIE"/>
        <s v="GM_HOLDINGS"/>
        <s v="CAREN"/>
        <s v="PV_SALVADOR"/>
        <s v="ENEL_GENERACION"/>
        <s v="EL_MORADO"/>
        <s v="CABO_LEONES"/>
        <s v="NORVIND"/>
        <s v="EGP_CHILE"/>
        <s v="SAN_JUAN_LAP"/>
        <s v="SANTIAGO_SOLAR"/>
        <s v="SPVP4"/>
        <s v="AES_GENER"/>
        <s v="EMELDA"/>
        <s v="MONTE REDONDO"/>
        <s v="PUNTILLA"/>
        <s v="GUACOLDA"/>
        <s v="EDELAYSEN"/>
        <s v="SAESA"/>
        <s v="EDELMAG"/>
      </sharedItems>
    </cacheField>
    <cacheField name="FALTA REPORTAR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819.368123379631" createdVersion="8" refreshedVersion="8" minRefreshableVersion="3" recordCount="943" xr:uid="{0BE434AE-F7C4-46A7-BD86-57462B579E36}">
  <cacheSource type="worksheet">
    <worksheetSource name="Cesion_credito"/>
  </cacheSource>
  <cacheFields count="21">
    <cacheField name="AÑO" numFmtId="0">
      <sharedItems containsSemiMixedTypes="0" containsString="0" containsNumber="1" containsInteger="1" minValue="2025" maxValue="2025"/>
    </cacheField>
    <cacheField name="SEMESTRE (1-2)" numFmtId="0">
      <sharedItems containsSemiMixedTypes="0" containsString="0" containsNumber="1" containsInteger="1" minValue="1" maxValue="1"/>
    </cacheField>
    <cacheField name="CUOTA" numFmtId="0">
      <sharedItems containsSemiMixedTypes="0" containsString="0" containsNumber="1" containsInteger="1" minValue="6" maxValue="6"/>
    </cacheField>
    <cacheField name="INFORMANTE" numFmtId="0">
      <sharedItems/>
    </cacheField>
    <cacheField name="Distribuidor_CNE" numFmtId="0">
      <sharedItems/>
    </cacheField>
    <cacheField name="Bloque_Contrato_CNE" numFmtId="0">
      <sharedItems/>
    </cacheField>
    <cacheField name="Suministrador_CNE" numFmtId="0">
      <sharedItems/>
    </cacheField>
    <cacheField name="SUMINISTRADOR_ACTUAL" numFmtId="0">
      <sharedItems count="24">
        <s v="SPVP4"/>
        <s v="EMELDA"/>
        <s v="COLBUN"/>
        <s v="NORVIND"/>
        <s v="SAN_JUAN_LAP"/>
        <s v="LUZ_DEL_NORTE"/>
        <s v="PUNTILLA"/>
        <s v="SANTIAGO_SOLAR"/>
        <s v="ACCIONA_ENERGIA"/>
        <s v="AELA_GENERACION"/>
        <s v="CERRO_DOMINADOR_CSP"/>
        <s v="EL_MORADO"/>
        <s v="MONTE REDONDO"/>
        <s v="ENEL_GENERACION"/>
        <s v="EGP_CHILE"/>
        <s v="ENGIE"/>
        <s v="GUACOLDA"/>
        <s v="PV_SALVADOR"/>
        <s v="CABO_LEONES"/>
        <s v="GM_HOLDINGS"/>
        <s v="AES_GENER"/>
        <s v="CAREN"/>
        <s v="RUCATAYO"/>
        <s v="CHUNGUNGO"/>
      </sharedItems>
    </cacheField>
    <cacheField name="DISTRIBUIDOR_ACTUAL" numFmtId="0">
      <sharedItems/>
    </cacheField>
    <cacheField name="Razón Social Beneficiario del Pago" numFmtId="0">
      <sharedItems count="21">
        <s v="SPVP4 SpA"/>
        <s v="Empresa Eléctrica Diego de Almagro SpA"/>
        <s v="Colbún S.A."/>
        <s v="Chile Electricity PEC SpA"/>
        <s v="Norvind S.A."/>
        <s v="San Juan S.A."/>
        <s v="Parque Solar Fotovoltaico Luz del Norte SpA"/>
        <s v="Eléctrica Puntilla S.A"/>
        <s v="Corporación Interamericana de Inversiones"/>
        <s v="SANTIAGO SOLAR S.A."/>
        <s v="Acciona Energía Chile Holdings S.A."/>
        <s v="Cerro Dominador CSP S.A."/>
        <s v="Energía Cerro El Morado S.p.A."/>
        <s v="Enel Generación Chile SA"/>
        <s v="Enel Green Power Chile S.A."/>
        <s v="PV Salvador S.A."/>
        <s v="Parque Eólico Cabo Leones I S.A."/>
        <s v="GM Holdings S.A."/>
        <s v="Empresa Eléctrica Carén S.A."/>
        <s v="Empresa Eléctrica Rucatayo S.A."/>
        <s v="Chungungo S.A."/>
      </sharedItems>
    </cacheField>
    <cacheField name="RUT Beneficiario del Pago" numFmtId="0">
      <sharedItems count="22">
        <s v="76.201.449-1"/>
        <s v="76.004.337-0"/>
        <s v="96.505.760-9"/>
        <s v="77.266.571-7"/>
        <s v="76.919.070-8"/>
        <s v="76.319.883-9"/>
        <s v="76.319.477-9"/>
        <s v="96817230-1"/>
        <s v="59054440-K"/>
        <s v="76378017-1"/>
        <s v="76.437.712-5"/>
        <s v="59.054.440-K"/>
        <s v="76.237.256-8"/>
        <s v="76392147-6"/>
        <s v="91081000-6"/>
        <s v="76412562-2"/>
        <s v="76.284.682-9"/>
        <s v="76.166.466-2"/>
        <s v="76.240.103-7"/>
        <s v="76.149.809-6"/>
        <s v="76.030.638-K"/>
        <s v="76.414.107-5"/>
      </sharedItems>
    </cacheField>
    <cacheField name="ROL (SUMINISTRADOR/CESIONARIO)" numFmtId="0">
      <sharedItems/>
    </cacheField>
    <cacheField name="Prorrata_Semestral (%)" numFmtId="10">
      <sharedItems containsSemiMixedTypes="0" containsString="0" containsNumber="1" containsInteger="1" minValue="0" maxValue="1"/>
    </cacheField>
    <cacheField name="Pago_Semestral_US$" numFmtId="167">
      <sharedItems containsSemiMixedTypes="0" containsString="0" containsNumber="1" minValue="0" maxValue="7390935.4129999997"/>
    </cacheField>
    <cacheField name="CHECK" numFmtId="164">
      <sharedItems containsSemiMixedTypes="0" containsString="0" containsNumber="1" containsInteger="1" minValue="0" maxValue="1"/>
    </cacheField>
    <cacheField name="BANCO" numFmtId="0">
      <sharedItems/>
    </cacheField>
    <cacheField name="TIPO_CUENTA" numFmtId="0">
      <sharedItems/>
    </cacheField>
    <cacheField name="NUMERO_CUENTA" numFmtId="0">
      <sharedItems containsMixedTypes="1" containsNumber="1" containsInteger="1" minValue="1029991" maxValue="4060030706"/>
    </cacheField>
    <cacheField name="CUOTA_MENSUAL_$" numFmtId="166">
      <sharedItems containsSemiMixedTypes="0" containsString="0" containsNumber="1" containsInteger="1" minValue="0" maxValue="1150411415"/>
    </cacheField>
    <cacheField name="Razón Social Distribuidora" numFmtId="0">
      <sharedItems/>
    </cacheField>
    <cacheField name="RUT Distribuid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Cartes Llaves" refreshedDate="45819.36812511574" backgroundQuery="1" createdVersion="8" refreshedVersion="8" minRefreshableVersion="3" recordCount="943" xr:uid="{0ECA20ED-78DE-4C4F-B1AB-9229C2A7CCF3}">
  <cacheSource type="external" connectionId="1"/>
  <cacheFields count="22">
    <cacheField name="AÑO" numFmtId="0">
      <sharedItems containsSemiMixedTypes="0" containsString="0" containsNumber="1" containsInteger="1" minValue="2025" maxValue="2025" count="1">
        <n v="2025"/>
      </sharedItems>
    </cacheField>
    <cacheField name="SEMESTRE (1-2)" numFmtId="0">
      <sharedItems containsSemiMixedTypes="0" containsString="0" containsNumber="1" containsInteger="1" minValue="1" maxValue="1" count="1">
        <n v="1"/>
      </sharedItems>
    </cacheField>
    <cacheField name="CUOTA" numFmtId="0">
      <sharedItems containsSemiMixedTypes="0" containsString="0" containsNumber="1" containsInteger="1" minValue="1" maxValue="6" count="6">
        <n v="6"/>
        <n v="5" u="1"/>
        <n v="2" u="1"/>
        <n v="1" u="1"/>
        <n v="3" u="1"/>
        <n v="4" u="1"/>
      </sharedItems>
    </cacheField>
    <cacheField name="INFORMANTE" numFmtId="0">
      <sharedItems count="23">
        <s v="RUCATAYO"/>
        <s v="ENEL_GENERACION"/>
        <s v="GM_HOLDINGS"/>
        <s v="EMELDA"/>
        <s v="LUZ_DEL_NORTE"/>
        <s v="NORVIND"/>
        <s v="SPVP4"/>
        <s v="SANTIAGO_SOLAR"/>
        <s v="AES_GENER"/>
        <s v="COLBUN"/>
        <s v="PV_SALVADOR"/>
        <s v="SAN_JUAN_LAP"/>
        <s v="AELA_GENERACION"/>
        <s v="CAREN"/>
        <s v="CERRO_DOMINADOR_CSP"/>
        <s v="CHUNGUNGO"/>
        <s v="EL_MORADO"/>
        <s v="CABO_LEONES"/>
        <s v="PUNTILLA"/>
        <s v="ACCIONA_ENERGIA"/>
        <s v="ENGIE"/>
        <s v="GUACOLDA"/>
        <s v="MONTE REDONDO"/>
      </sharedItems>
    </cacheField>
    <cacheField name="Distribuidor_CNE" numFmtId="0">
      <sharedItems count="29">
        <s v="CEC"/>
        <s v="Elecda"/>
        <s v="Conafe"/>
        <s v="Eliqsa"/>
        <s v="Emelat"/>
        <s v="Emelari"/>
        <s v="CGE"/>
        <s v="Chilquinta"/>
        <s v="Codiner"/>
        <s v="Coelcha"/>
        <s v="Coopelan"/>
        <s v="Cooprel"/>
        <s v="Copelec"/>
        <s v="Crell"/>
        <s v="Edecsa"/>
        <s v="EEPA"/>
        <s v="Enel"/>
        <s v="Frontel"/>
        <s v="Litoral"/>
        <s v="Luzlinares"/>
        <s v="Luz Osorno"/>
        <s v="Luzparral"/>
        <s v="Saesa"/>
        <s v="Socoepa"/>
        <s v="EMELCA"/>
        <s v="Mataquito"/>
        <s v="EEC"/>
        <s v="TIL TIL"/>
        <s v="Coopersol"/>
      </sharedItems>
    </cacheField>
    <cacheField name="Bloque_Contrato_CNE" numFmtId="0">
      <sharedItems count="882">
        <s v="2015/02_BS4A_BB_CEC_Consorcio Abengoa Chile S.A., Abengoa Solar Chile SpA y Abengoa Solar S.A."/>
        <s v="2015/02_BS4C_BB_CEC_Consorcio Abengoa Chile S.A., Abengoa Solar Chile SpA y Abengoa Solar S.A."/>
        <s v="2015/02_BS4A_BB_Elecda_Consorcio Abengoa Chile S.A., Abengoa Solar Chile SpA y Abengoa Solar S.A."/>
        <s v="2015/02_BS4C_BB_Elecda_Consorcio Abengoa Chile S.A., Abengoa Solar Chile SpA y Abengoa Solar S.A."/>
        <s v="2015/02_BS4A_BB_Conafe_Consorcio Abengoa Chile S.A., Abengoa Solar Chile SpA y Abengoa Solar S.A."/>
        <s v="2015/02_BS4C_BB_Conafe_Consorcio Abengoa Chile S.A., Abengoa Solar Chile SpA y Abengoa Solar S.A."/>
        <s v="2015/02_BS4A_BB_ELIQSA_Consorcio Abengoa Chile S.A., Abengoa Solar Chile SpA y Abengoa Solar S.A."/>
        <s v="2015/02_BS4A_BB_EMELAT_Consorcio Abengoa Chile S.A., Abengoa Solar Chile SpA y Abengoa Solar S.A."/>
        <s v="2015/02_BS4C_BB_EMELAT_Consorcio Abengoa Chile S.A., Abengoa Solar Chile SpA y Abengoa Solar S.A."/>
        <s v="2015/02_BS4A_BB_EMELARI_Consorcio Abengoa Chile S.A., Abengoa Solar Chile SpA y Abengoa Solar S.A."/>
        <s v="2015/02_BS4C_BB_EMELARI_Consorcio Abengoa Chile S.A., Abengoa Solar Chile SpA y Abengoa Solar S.A."/>
        <s v="2015/02_BS4C_BB_CGE Distribucion_Consorcio Abengoa Chile S.A., Abengoa Solar Chile SpA y Abengoa Solar S.A."/>
        <s v="2015/02_BS4A_BB_CGE Distribucion_Consorcio Abengoa Chile S.A., Abengoa Solar Chile SpA y Abengoa Solar S.A."/>
        <s v="2015/02_BS4C_BB_ELIQSA_Consorcio Abengoa Chile S.A., Abengoa Solar Chile SpA y Abengoa Solar S.A."/>
        <s v="2015/02_BS4A_BB_Chilquinta_Consorcio Abengoa Chile S.A., Abengoa Solar Chile SpA y Abengoa Solar S.A."/>
        <s v="2015/02_BS4C_BB_Chilquinta_Consorcio Abengoa Chile S.A., Abengoa Solar Chile SpA y Abengoa Solar S.A."/>
        <s v="2015/02_BS4A_BB_Codiner_Consorcio Abengoa Chile S.A., Abengoa Solar Chile SpA y Abengoa Solar S.A."/>
        <s v="2015/02_BS4C_BB_Codiner_Consorcio Abengoa Chile S.A., Abengoa Solar Chile SpA y Abengoa Solar S.A."/>
        <s v="2015/02_BS4C_BB_Coelcha_Consorcio Abengoa Chile S.A., Abengoa Solar Chile SpA y Abengoa Solar S.A."/>
        <s v="2015/02_BS4A_BB_Coelcha_Consorcio Abengoa Chile S.A., Abengoa Solar Chile SpA y Abengoa Solar S.A."/>
        <s v="2015/02_BS4C_BB_Coopelan_Consorcio Abengoa Chile S.A., Abengoa Solar Chile SpA y Abengoa Solar S.A."/>
        <s v="2015/02_BS4A_BB_Coopelan_Consorcio Abengoa Chile S.A., Abengoa Solar Chile SpA y Abengoa Solar S.A."/>
        <s v="2015/02_BS4A_BB_Cooprel_Consorcio Abengoa Chile S.A., Abengoa Solar Chile SpA y Abengoa Solar S.A."/>
        <s v="2015/02_BS4C_BB_Cooprel_Consorcio Abengoa Chile S.A., Abengoa Solar Chile SpA y Abengoa Solar S.A."/>
        <s v="2015/02_BS4A_BB_Copelec_Consorcio Abengoa Chile S.A., Abengoa Solar Chile SpA y Abengoa Solar S.A."/>
        <s v="2015/02_BS4C_BB_Copelec_Consorcio Abengoa Chile S.A., Abengoa Solar Chile SpA y Abengoa Solar S.A."/>
        <s v="2015/02_BS4A_BB_Crell_Consorcio Abengoa Chile S.A., Abengoa Solar Chile SpA y Abengoa Solar S.A."/>
        <s v="2015/02_BS4C_BB_Crell_Consorcio Abengoa Chile S.A., Abengoa Solar Chile SpA y Abengoa Solar S.A."/>
        <s v="2015/02_BS4A_BB_Edecsa_Consorcio Abengoa Chile S.A., Abengoa Solar Chile SpA y Abengoa Solar S.A."/>
        <s v="2015/02_BS4C_BB_Edecsa_Consorcio Abengoa Chile S.A., Abengoa Solar Chile SpA y Abengoa Solar S.A."/>
        <s v="2015/02_BS4C_BB_EEPA_Consorcio Abengoa Chile S.A., Abengoa Solar Chile SpA y Abengoa Solar S.A."/>
        <s v="2015/02_BS4A_BB_EEPA_Consorcio Abengoa Chile S.A., Abengoa Solar Chile SpA y Abengoa Solar S.A."/>
        <s v="2015/02_BS4C_BB_Enel Distribución_Consorcio Abengoa Chile S.A., Abengoa Solar Chile SpA y Abengoa Solar S.A."/>
        <s v="2015/02_BS4A_BB_Enel Distribución_Consorcio Abengoa Chile S.A., Abengoa Solar Chile SpA y Abengoa Solar S.A."/>
        <s v="2015/02_BS4C_BB_Frontel_Consorcio Abengoa Chile S.A., Abengoa Solar Chile SpA y Abengoa Solar S.A."/>
        <s v="2015/02_BS4A_BB_Frontel_Consorcio Abengoa Chile S.A., Abengoa Solar Chile SpA y Abengoa Solar S.A."/>
        <s v="2015/02_BS4A_BB_Litoral_Consorcio Abengoa Chile S.A., Abengoa Solar Chile SpA y Abengoa Solar S.A."/>
        <s v="2015/02_BS4C_BB_Litoral_Consorcio Abengoa Chile S.A., Abengoa Solar Chile SpA y Abengoa Solar S.A."/>
        <s v="2015/02_BS4A_BB_Luzlinares_Consorcio Abengoa Chile S.A., Abengoa Solar Chile SpA y Abengoa Solar S.A."/>
        <s v="2015/02_BS4C_BB_Luzlinares_Consorcio Abengoa Chile S.A., Abengoa Solar Chile SpA y Abengoa Solar S.A."/>
        <s v="2015/02_BS4A_BB_Luz Osorno_Consorcio Abengoa Chile S.A., Abengoa Solar Chile SpA y Abengoa Solar S.A."/>
        <s v="2015/02_BS4C_BB_Luz Osorno_Consorcio Abengoa Chile S.A., Abengoa Solar Chile SpA y Abengoa Solar S.A."/>
        <s v="2015/02_BS4C_BB_Luzparral_Consorcio Abengoa Chile S.A., Abengoa Solar Chile SpA y Abengoa Solar S.A."/>
        <s v="2015/02_BS4A_BB_Luzparral_Consorcio Abengoa Chile S.A., Abengoa Solar Chile SpA y Abengoa Solar S.A."/>
        <s v="2015/02_BS4C_BB_Saesa_Consorcio Abengoa Chile S.A., Abengoa Solar Chile SpA y Abengoa Solar S.A."/>
        <s v="2015/02_BS4A_BB_Saesa_Consorcio Abengoa Chile S.A., Abengoa Solar Chile SpA y Abengoa Solar S.A."/>
        <s v="2015/02_BS4C_BB_Socoepa_Consorcio Abengoa Chile S.A., Abengoa Solar Chile SpA y Abengoa Solar S.A."/>
        <s v="2015/02_BS4A_BB_Socoepa_Consorcio Abengoa Chile S.A., Abengoa Solar Chile SpA y Abengoa Solar S.A."/>
        <s v="SIC 2013/01_BS1_BB_Enel Distribución_ENDESA"/>
        <s v="CHL 2010/01_BS1_BB_Enel Distribución_ENDESA"/>
        <s v="SIC 2013/03_BS1_BB_Enel Distribución_ENDESA"/>
        <s v="CHL 2006/01_BB1_BB_Enel Distribución_ENDESA"/>
        <s v="CHL 2006/01_BB2_BB_Enel Distribución_ENDESA"/>
        <s v="CHL 2006/02_BB3_BB_Enel Distribución_ENDESA"/>
        <s v="CHL 2006/02_BB1_BB_Enel Distribución_ENDESA"/>
        <s v="SIC 2013/03_2_BS4_BB_COOPREL_El Campesino"/>
        <s v="SIC 2013/03_2_BS4_BB_EEPA_El Campesino"/>
        <s v="SIC 2013/03_2_BS4_BB_EMELCA_El Campesino"/>
        <s v="SIC 2013/03_2_BS4_BB_Enel Distribución_El Campesino"/>
        <s v="SIC 2013/03_2_BS4_BB_COELCHA_El Campesino"/>
        <s v="SIC 2013/03_2_BS4_BB_SOCOEPA_El Campesino"/>
        <s v="CGED 2008/01-2_BS1_BV_CGE Distribucion_D. ALMAGRO"/>
        <s v="CGED 2008/01-2_BS1_BB_CGE Distribucion_D. ALMAGRO"/>
        <s v="2015/02_BS4B_BB_CEC_SCB II SpA"/>
        <s v="2015/02_BS4B_BB_CEC_Amunche Solar SpA"/>
        <s v="2015/02_BS4B_BB_ELIQSA_SCB II SpA"/>
        <s v="2015/02_BS4B_BB_EMELARI_SCB II SpA"/>
        <s v="2015/02_BS4B_BB_EMELAT_SCB II SpA"/>
        <s v="2015/02_BS4B_BB_Conafe_SCB II SpA"/>
        <s v="2015/02_BS4B_BB_CGE Distribucion_SCB II SpA"/>
        <s v="2015/02_BS4B_BB_EMELAT_Amunche Solar SpA"/>
        <s v="2015/02 (Elecda)_BS4B_BB_Elecda_SCB II SpA"/>
        <s v="2015/02_BS4B_BB_Elecda_SCB II SpA"/>
        <s v="2015/02_BS4B_BB_CGE Distribucion_Amunche Solar SpA"/>
        <s v="2015/02_BS4B_BB_Conafe_Amunche Solar SpA"/>
        <s v="2015/02_BS4B_BB_ELIQSA_Amunche Solar SpA"/>
        <s v="2015/02_BS4B_BB_EMELARI_Amunche Solar SpA"/>
        <s v="2015/02 (Elecda)_BS4B_BB_Elecda_Amunche Solar SpA"/>
        <s v="2015/02_BS4B_BB_Elecda_Amunche Solar SpA"/>
        <s v="2015/02_BS4B_BB_Chilquinta_Amunche Solar SpA"/>
        <s v="2015/02_BS4B_BB_Chilquinta_SCB II SpA"/>
        <s v="2015/02_BS4B_BB_Codiner_Amunche Solar SpA"/>
        <s v="2015/02_BS4B_BB_Codiner_SCB II SpA"/>
        <s v="2015/02_BS4B_BB_Coelcha_SCB II SpA"/>
        <s v="2015/02_BS4B_BB_Coelcha_Amunche Solar SpA"/>
        <s v="2015/02_BS4B_BB_Coopelan_Amunche Solar SpA"/>
        <s v="2015/02_BS4B_BB_Coopelan_SCB II SpA"/>
        <s v="2015/02_BS4B_BB_Cooprel_SCB II SpA"/>
        <s v="2015/02_BS4B_BB_Cooprel_Amunche Solar SpA"/>
        <s v="2015/02_BS4B_BB_Copelec_SCB II SpA"/>
        <s v="2015/02_BS4B_BB_Copelec_Amunche Solar SpA"/>
        <s v="2015/02_BS4B_BB_Crell_SCB II SpA"/>
        <s v="2015/02_BS4B_BB_Crell_Amunche Solar SpA"/>
        <s v="2015/02_BS4B_BB_Edecsa_SCB II SpA"/>
        <s v="2015/02_BS4B_BB_Edecsa_Amunche Solar SpA"/>
        <s v="2015/02_BS4B_BB_Enel Distribución_Amunche Solar SpA"/>
        <s v="2015/02_BS4B_BB_Enel Distribución_SCB II SpA"/>
        <s v="2015/02_BS4B_BB_EEPA_SCB II SpA"/>
        <s v="2015/02_BS4B_BB_EEPA_Amunche Solar SpA"/>
        <s v="2015/02_BS4B_BB_Frontel_Amunche Solar SpA"/>
        <s v="2015/02_BS4B_BB_Frontel_SCB II SpA"/>
        <s v="2015/02_BS4B_BB_Litoral_SCB II SpA"/>
        <s v="2015/02_BS4B_BB_Litoral_Amunche Solar SpA"/>
        <s v="2015/02_BS4B_BB_Luzlinares_Amunche Solar SpA"/>
        <s v="2015/02_BS4B_BB_Luzlinares_SCB II SpA"/>
        <s v="2015/02_BS4B_BB_Luz Osorno_SCB II SpA"/>
        <s v="2015/02_BS4B_BB_Luz Osorno_Amunche Solar SpA"/>
        <s v="2015/02_BS4B_BB_Luzparral_Amunche Solar SpA"/>
        <s v="2015/02_BS4B_BB_Luzparral_SCB II SpA"/>
        <s v="2015/02_BS4B_BB_Saesa_Amunche Solar SpA"/>
        <s v="2015/02_BS4B_BB_Saesa_SCB II SpA"/>
        <s v="2015/02_BS4B_BB_Socoepa_SCB II SpA"/>
        <s v="2015/02_BS4B_BB_Socoepa_Amunche Solar SpA"/>
        <s v="SIC 2013/03_2_BS4_BB_CEC_Norvind"/>
        <s v="SIC 2013/03_2_BS4_BB_ELECDA_Norvind"/>
        <s v="SIC 2013/03_2_BS4_BB_CGE Distribucion_Norvind"/>
        <s v="SIC 2013/03_2_BS4_BB_EMELAT_Norvind"/>
        <s v="SIC 2013/03_2 (Enelsa)_BS4_BB_CONAFE_Norvind"/>
        <s v="SIC 2013/03_2 (Emelectric)_BS4_BB_CGE Distribucion_Norvind"/>
        <s v="SIC 2013/03_2_BS4_BB_CONAFE_Norvind"/>
        <s v="SIC 2013/03_2 (Emetal)_BS4_BB_CGE Distribucion_Norvind"/>
        <s v="SIC 2013/03_2_BS4_BB_CHILQUINTA_Norvind"/>
        <s v="SIC 2013/03_2_BS4_BB_CODINER_Norvind"/>
        <s v="SIC 2013/03_2_BS4_BB_COELCHA_Norvind"/>
        <s v="SIC 2013/03_2_BS4_BB_COOPELAN_Norvind"/>
        <s v="SIC 2013/03_2_BS4_BB_COOPREL_Norvind"/>
        <s v="SIC 2013/03_2_BS4_BB_COPELEC_Norvind"/>
        <s v="SIC 2013/03_2_BS4_BB_CRELL_Norvind"/>
        <s v="SIC 2013/03_2_BS4_BB_EDECSA_Norvind"/>
        <s v="SIC 2013/03_2_BS4_BB_EMELCA_Norvind"/>
        <s v="SIC 2013/03_2_BS4_BB_Enel Distribución_Norvind"/>
        <s v="SIC 2013/03_2_BS4_BB_FRONTEL_Norvind"/>
        <s v="SIC 2013/03_2_BS4_BB_LITORAL_Norvind"/>
        <s v="SIC 2013/03_2_BS4_BB_LUZLINARES_Norvind"/>
        <s v="SIC 2013/03_2_BS4_BB_LUZ OSORNO_Norvind"/>
        <s v="SIC 2013/03_2_BS4_BB_LUZPARRAL_Norvind"/>
        <s v="SIC 2013/03_2_BS4_BB_SAESA_Norvind"/>
        <s v="SIC 2013/03_2_BS4_BB_SOCOEPA_Norvind"/>
        <s v="SIC 2013/03_2_BS1B_BB_CEC_SPV P4 S.A."/>
        <s v="SIC 2013/03_2_BS1B_BB_Elecda_SPV P4 S.A."/>
        <s v="SIC 2013/03_2_BS1B_BB_EMELAT_SPV P4 S.A."/>
        <s v="SIC 2013/03_2_BS1B_BB_Conafe_SPV P4 S.A."/>
        <s v="SIC 2013/03_2 (Enelsa)_BS1B_BB_Conafe_SPV P4 S.A."/>
        <s v="SIC 2013/03_2 (Emelectric)_BS1B_BB_CGE Distribucion_SPV P4 S.A."/>
        <s v="SIC 2013/03_2_BS1B_BB_CGE Distribucion_SPV P4 S.A."/>
        <s v="SIC 2013/03_2 (Emetal)_BS1B_BB_CGE Distribucion_SPV P4 S.A."/>
        <s v="SIC 2013/03_2_BS1B_BB_CHILQUINTA_SPV P4 S.A."/>
        <s v="SIC 2013/03_2_BS1B_BB_CODINER_SPV P4 S.A."/>
        <s v="SIC 2013/03_2_BS1B_BB_COELCHA_SPV P4 S.A."/>
        <s v="SIC 2013/03_2_BS1B_BB_Coopelan_SPV P4 S.A."/>
        <s v="SIC 2013/03_2_BS1B_BB_Cooprel_SPV P4 S.A."/>
        <s v="SIC 2013/03_2_BS1B_BB_Copelec_SPV P4 S.A."/>
        <s v="SIC 2013/03_2_BS1B_BB_Crell_SPV P4 S.A."/>
        <s v="SIC 2013/03_2_BS1B_BB_EDECSA_SPV P4 S.A."/>
        <s v="SIC 2013/03_2_BS1B_BB_Enel Distribución_SPV P4 S.A."/>
        <s v="SIC 2013/03_2_BS1B_BB_FRONTEL_SPV P4 S.A."/>
        <s v="SIC 2013/03_2_BS1B_BB_LITORAL_SPV P4 S.A."/>
        <s v="SIC 2013/03_2_BS1B_BB_LuzLinares_SPV P4 S.A."/>
        <s v="SIC 2013/03_2_BS1B_BB_LUZ OSORNO_SPV P4 S.A."/>
        <s v="SIC 2013/03_2_BS1B_BB_LUZPARRAL_SPV P4 S.A."/>
        <s v="SIC 2013/03_2_BS1B_BB_SAESA_SPV P4 S.A."/>
        <s v="SIC 2013/03_2_BS1B_BB_SOCOEPA_SPV P4 S.A."/>
        <s v="SIC 2013/03_2_BS2B_BB_Cooprel_Santiago Solar S.A."/>
        <s v="SIC 2013/03_2_BS2B_BB_Enel Distribución_Santiago Solar S.A."/>
        <s v="SIC 2013/03_2_BS2B_BB_Emelca_Santiago Solar S.A."/>
        <s v="SIC 2013/03_2_BS2B_BB_Coelcha_Santiago Solar S.A."/>
        <s v="SIC 2013/03_2_BS2B_BB_Socoepa_Santiago Solar S.A."/>
        <s v="SIC 2013/01_BS1_BB_CEC_ENDESA"/>
        <s v="SIC 2013/03_BS1_BB_CEC_ENDESA"/>
        <s v="SAE 2006/01_BB1_BB_CEC_ENDESA"/>
        <s v="SIC 2013/03_BS1_BB_Elecda_ENDESA"/>
        <s v="SIC 2013/01_BS1_BB_Elecda_ENDESA"/>
        <s v="SAE 2006/01 (Enelsa)_BB1_BB_Conafe_ENDESA"/>
        <s v="EMEL-SIC 2006/01_BB1_BB_Elecda_ENDESA"/>
        <s v="EMEL-SIC 2006/01_BB1_BB_Emelat_ENDESA"/>
        <s v="SIC 2013/03_BS1_BB_EMELAT_ENDESA"/>
        <s v="SIC 2013/01_BS1_BB_EMELAT_ENDESA"/>
        <s v="SIC 2013/03_BS1_BB_Conafe_ENDESA"/>
        <s v="SIC 2013/03_BS1_BB_CGE Distribucion_ENDESA"/>
        <s v="SIC 2013/03 (Emetal)_BS1_BB_CGE Distribucion_ENDESA"/>
        <s v="EMEL-SIC 2006/01 (Emetal)_BB1_BB_CGE Distribucion_ENDESA"/>
        <s v="EMEL-SIC 2006/01 (Emelectric)_BB1_BB_CGE Distribucion_ENDESA"/>
        <s v="CGED 2008/01_BS2_BB_CGE Distribucion_ENDESA"/>
        <s v="CGED 2006/01_BB1_BB_CGE Distribucion_ENDESA"/>
        <s v="CGED 2008/01-2_BS1_BB_CGE Distribucion_ENDESA"/>
        <s v="CGED 2008/01_BS2_BV_CGE Distribucion_ENDESA"/>
        <s v="SIC 2013/01_BS1_BB_CGE Distribucion_ENDESA"/>
        <s v="SIC 2013/01 (Emetal)_BS1_BB_CGE Distribucion_ENDESA"/>
        <s v="SIC 2013/03 (Enelsa)_BS1_BB_Conafe_ENDESA"/>
        <s v="SIC 2013/03 (Emelectric)_BS1_BB_CGE Distribucion_ENDESA"/>
        <s v="SIC 2013/01 (Emelectric)_BS1_BB_CGE Distribucion_ENDESA"/>
        <s v="CGED 2008/01-2_BS1_BV_CGE Distribucion_ENDESA"/>
        <s v="SIC 2013/01_BS1_BB_Conafe_ENDESA"/>
        <s v="SIC 2013/01 (Enelsa)_BS1_BB_Conafe_ENDESA"/>
        <s v="CHQ 2010/01_BS6_BB_Chilquinta_ENDESA"/>
        <s v="SIC 2013/01_BS1_BB_CHILQUINTA_ENDESA"/>
        <s v="CHQ 2010/01_BS4_BB_Chilquinta_ENDESA"/>
        <s v="CHQ 2010/01_BS5_BB_Chilquinta_ENDESA"/>
        <s v="CHQ 2006/01_BB1_BB_Chilquinta_ENDESA"/>
        <s v="CHQ 2008/01_BS1_BB_Chilquinta_ENDESA"/>
        <s v="SIC 2013/03_BS1_BB_CHILQUINTA_ENDESA"/>
        <s v="CHQ 2006/01_BB2_BB_Chilquinta_ENDESA"/>
        <s v="SAE 2006/01_BB1_BB_Codiner_ENDESA"/>
        <s v="SIC 2013/03_BS1_BB_CODINER_ENDESA"/>
        <s v="SIC 2013/01_BS1_BB_CODINER_ENDESA"/>
        <s v="Contrato Corto Plazo_Coelcha_ENDESA"/>
        <s v="SIC 2013/03_BS1_BB_COELCHA_ENDESA"/>
        <s v="SIC 2013/01_BS1_BB_COELCHA_ENDESA"/>
        <s v="SAE 2006/01_BB1_BB_Coelcha_ENDESA"/>
        <s v="SIC 2013/03_BS1_BB_Coopelan_ENDESA"/>
        <s v="SIC 2013/01_BS1_BB_Coopelan_ENDESA"/>
        <s v="SAE 2006/01_BB1_BB_Coopelan_ENDESA"/>
        <s v="SIC 2013/01_BS1_BB_Cooprel_ENDESA"/>
        <s v="SIC 2013/03_BS1_BB_Cooprel_ENDESA"/>
        <s v="SAE 2006/01_BB1_BB_Cooprel_ENDESA"/>
        <s v="SIC 2013/01_BS1_BB_Copelec_ENDESA"/>
        <s v="SIC 2013/03_BS1_BB_Copelec_ENDESA"/>
        <s v="SAE 2006/01_BB1_BB_Copelec_ENDESA"/>
        <s v="SIC 2013/03_BS1_BB_Crell_ENDESA"/>
        <s v="SAE 2006/01_BB1_BB_Crell_ENDESA"/>
        <s v="SIC 2013/01_BS1_BB_Crell_ENDESA"/>
        <s v="SIC 2013/01_BS1_BB_EDECSA_ENDESA"/>
        <s v="SIC 2013/03_BS1_BB_EDECSA_ENDESA"/>
        <s v="CHQ 2008/01_BS1_BB_EDECSA_ENDESA"/>
        <s v="CHQ 2006/01_BB1_BB_EDECSA_ENDESA"/>
        <s v="CHQ 2006/01_BB2_BB_EDECSA_ENDESA"/>
        <s v="CHL 2006/02_BB1_BB_EEPA_ENDESA"/>
        <s v="CHL 2006/01_BB2_BB_EEPA_ENDESA"/>
        <s v="CHL 2006/01_BB1_BB_EEPA_ENDESA"/>
        <s v="CHL 2006/02_BB3_BB_EEPA_ENDESA"/>
        <s v="SIC 2013/03_BS1_BB_EEPA_ENDESA"/>
        <s v="SIC 2013/01_BS1_BB_EEPA_ENDESA"/>
        <s v="CHQ 2008/01_BS1_BV_EMELCA_ENDESA"/>
        <s v="SIC 2013/01_BS1_BB_EMELCA_ENDESA"/>
        <s v="SIC 2013/03_BS1_BB_EMELCA_ENDESA"/>
        <s v="CHQ 2008/01_BS1_BB_EMELCA_ENDESA"/>
        <s v="SAE 2006/01_BB1_BB_Frontel_ENDESA"/>
        <s v="SIC 2013/03_BS1_BB_FRONTEL_ENDESA"/>
        <s v="SIC 2013/01_BS1_BB_FRONTEL_ENDESA"/>
        <s v="Contrato Corto Plazo_Frontel_ENDESA"/>
        <s v="SIC 2013/03_BS1_BB_LITORAL_ENDESA"/>
        <s v="CHQ 2010/01_BS4_BB_Litoral_ENDESA"/>
        <s v="CHQ 2006/01_BB1_BB_Litoral_ENDESA"/>
        <s v="CHQ 2006/01_BB2_BB_Litoral_ENDESA"/>
        <s v="CHQ 2010/01_BS5_BB_Litoral_ENDESA"/>
        <s v="CHQ 2008/01_BS1_BB_Litoral_ENDESA"/>
        <s v="SIC 2013/01_BS1_BB_LITORAL_ENDESA"/>
        <s v="CHQ 2010/01_BS6_BB_Litoral_ENDESA"/>
        <s v="CHQ 2008/01_BS1_BB_LuzLinares_ENDESA"/>
        <s v="CHQ 2006/01_BB2_BB_LuzLinares_ENDESA"/>
        <s v="SIC 2013/03_BS1_BB_LuzLinares_ENDESA"/>
        <s v="SIC 2013/01_BS1_BB_LuzLinares_ENDESA"/>
        <s v="CHQ 2006/01_BB1_BB_LuzLinares_ENDESA"/>
        <s v="SIC 2013/01_BS1_BB_LUZ OSORNO_ENDESA"/>
        <s v="SIC 2013/03_BS1_BB_LUZ OSORNO_ENDESA"/>
        <s v="SAE 2006/01_BB1_BB_Luz Osorno_ENDESA"/>
        <s v="SIC 2013/01_BS1_BB_LUZPARRAL_ENDESA"/>
        <s v="SIC 2013/03_BS1_BB_LUZPARRAL_ENDESA"/>
        <s v="CHQ 2008/01_BS1_BB_LuzParral_ENDESA"/>
        <s v="CHQ 2006/01_BB1_BB_LuzParral_ENDESA"/>
        <s v="CHQ 2006/01_BB2_BB_LuzParral_ENDESA"/>
        <s v="SAE 2006/01_BB1_BB_Saesa_ENDESA"/>
        <s v="SIC 2013/03_BS1_BB_SAESA_ENDESA"/>
        <s v="SIC 2013/01_BS1_BB_SAESA_ENDESA"/>
        <s v="SIC 2013/03_BS1_BB_SOCOEPA_ENDESA"/>
        <s v="SAE 2006/01_BB1_BB_Socoepa_ENDESA"/>
        <s v="SIC 2013/01_BS1_BB_SOCOEPA_ENDESA"/>
        <s v="SIC 2013/01_BS1_BB_CEC_PANGUIPULLI"/>
        <s v="SIC 2013/01_BS1_BB_CGE Distribucion_PANGUIPULLI"/>
        <s v="SIC 2013/01_BS1_BB_Conafe_PANGUIPULLI"/>
        <s v="SIC 2013/01 (Enelsa)_BS1_BB_Conafe_PANGUIPULLI"/>
        <s v="SIC 2013/01 (Emetal)_BS1_BB_CGE Distribucion_PANGUIPULLI"/>
        <s v="SIC 2013/01_BS1_BB_Elecda_PANGUIPULLI"/>
        <s v="SIC 2013/01_BS1_BB_EMELAT_PANGUIPULLI"/>
        <s v="SIC 2013/01 (Emelectric)_BS1_BB_CGE Distribucion_PANGUIPULLI"/>
        <s v="SIC 2013/01_BS1_BB_CHILQUINTA_PANGUIPULLI"/>
        <s v="CHQ 2010/01_BS4_BB_Chilquinta_PUYEHUE"/>
        <s v="CHQ 2010/01_BS5_BB_Chilquinta_PUYEHUE"/>
        <s v="CHQ 2010/01_BS6_BB_Chilquinta_PANGUIPULLI"/>
        <s v="CHQ 2010/01_BS4_BB_Chilquinta_PANGUIPULLI"/>
        <s v="CHQ 2010/01_BS5_BB_Chilquinta_PANGUIPULLI"/>
        <s v="SIC 2013/01_BS1_BB_CODINER_PANGUIPULLI"/>
        <s v="SIC 2013/01_BS1_BB_COELCHA_PANGUIPULLI"/>
        <s v="SIC 2013/01_BS1_BB_Coopelan_PANGUIPULLI"/>
        <s v="SIC 2013/01_BS1_BB_Cooprel_PANGUIPULLI"/>
        <s v="SIC 2013/01_BS1_BB_Copelec_PANGUIPULLI"/>
        <s v="SIC 2013/01_BS1_BB_Crell_PANGUIPULLI"/>
        <s v="SIC 2013/01_BS1_BB_EDECSA_PANGUIPULLI"/>
        <s v="SIC 2013/01_BS1_BB_EEPA_PANGUIPULLI"/>
        <s v="SIC 2013/01_BS1_BB_EMELCA_PANGUIPULLI"/>
        <s v="SIC 2013/01_BS1_BB_FRONTEL_PANGUIPULLI"/>
        <s v="CHQ 2010/01_BS4_BB_Litoral_PUYEHUE"/>
        <s v="CHQ 2010/01_BS5_BB_Litoral_PUYEHUE"/>
        <s v="SIC 2013/01_BS1_BB_LITORAL_PANGUIPULLI"/>
        <s v="CHQ 2010/01_BS6_BB_Litoral_PANGUIPULLI"/>
        <s v="CHQ 2010/01_BS4_BB_Litoral_PANGUIPULLI"/>
        <s v="CHQ 2010/01_BS5_BB_Litoral_PANGUIPULLI"/>
        <s v="SIC 2013/01_BS1_BB_LuzLinares_PANGUIPULLI"/>
        <s v="SIC 2013/01_BS1_BB_LUZ OSORNO_PANGUIPULLI"/>
        <s v="SIC 2013/01_BS1_BB_LUZPARRAL_PANGUIPULLI"/>
        <s v="SIC 2013/01_BS1_BB_SAESA_PANGUIPULLI"/>
        <s v="SIC 2013/01_BS1_BB_SOCOEPA_PANGUIPULLI"/>
        <s v="EMEL-SIC 2006/01-2 (Emelectric)_BB_Sur_BB_CGE Distribucion_AES GENER"/>
        <s v="EMEL-SIC 2006/01-2 (Emetal)_BB_Sur_BB_CGE Distribucion_AES GENER"/>
        <s v="EMEL-SIC 2006/01-2_BB_Norte_BB_Emelat_AES GENER"/>
        <s v="CHQ 2008/01_BS1_BB_Chilquinta_AES GENER"/>
        <s v="CHQ 2006/01_BB1_BB_Chilquinta_AES GENER"/>
        <s v="CHQ 2006/01_BB1_BB_EDECSA_AES GENER"/>
        <s v="CHQ 2008/01_BS1_BB_EDECSA_AES GENER"/>
        <s v="CHL 2006/02-2_BB1_BB_EEPA_AES GENER"/>
        <s v="CHL 2006/01_BB1_BB_EEPA_AES GENER"/>
        <s v="CHL 2006/01_BB2_BB_EEPA_AES GENER"/>
        <s v="CHQ 2008/01_BS1_BB_EMELCA_AES GENER"/>
        <s v="CHQ 2008/01_BS1_BV_EMELCA_AES GENER"/>
        <s v="CHL 2006/02-2_BB1_BB_Enel Distribución_AES GENER"/>
        <s v="CHL 2006/01_BB1_BB_Enel Distribución_AES GENER"/>
        <s v="CHL 2006/01_BB2_BB_Enel Distribución_AES GENER"/>
        <s v="CHQ 2006/01_BB1_BB_Litoral_AES GENER"/>
        <s v="CHQ 2008/01_BS1_BB_Litoral_AES GENER"/>
        <s v="CHQ 2008/01_BS1_BB_LuzLinares_AES GENER"/>
        <s v="CHQ 2006/01_BB1_BB_LuzLinares_AES GENER"/>
        <s v="CHQ 2006/01_BB1_BB_LuzParral_AES GENER"/>
        <s v="CHQ 2008/01_BS1_BB_LuzParral_AES GENER"/>
        <s v="SIC 2013/03_2_BS2B_BB_CEC_Pelumpén S.A."/>
        <s v="CGED 2008/01_BS1_BV_CGE Distribucion_COLBÚN"/>
        <s v="SIC 2013/03_2 (Enelsa)_BS2B_BB_Conafe_Pelumpén S.A."/>
        <s v="CGED 2006/01_BB1_BB_CGE Distribucion_COLBÚN"/>
        <s v="CGED 2008/01_BS1_BB_CGE Distribucion_COLBÚN"/>
        <s v="SIC 2013/03_2_BS2B_BB_Conafe_Pelumpén S.A."/>
        <s v="SIC 2013/03_2 (emetal)_BS2B_BB_CGE Distribucion_Pelumpén S.A."/>
        <s v="SIC 2013/03_2_BS2B_BB_CGE Distribucion_Pelumpén S.A."/>
        <s v="SIC 2013/03_2 (Emelectric)_BS2B_BB_CGE Distribucion_Pelumpén S.A."/>
        <s v="SIC 2013/03_2_BS2B_BB_Elecda_Pelumpén S.A."/>
        <s v="SIC 2013/03_2_BS2B_BB_Emelat_Pelumpén S.A."/>
        <s v="SIC 2013/03_2_BS2B_BB_Chilquinta_Pelumpén S.A."/>
        <s v="SIC 2013/03_2_BS2B_BB_Codiner_Pelumpén S.A."/>
        <s v="SIC 2013/03_2_BS2B_BB_Coelcha_Pelumpén S.A."/>
        <s v="SIC 2013/03_2_BS2B_BB_Coopelan_Pelumpén S.A."/>
        <s v="SIC 2013/03_2_BS2B_BB_Cooprel_Pelumpén S.A."/>
        <s v="SIC 2013/03_2_BS2B_BB_Copelec_Pelumpén S.A."/>
        <s v="SIC 2013/03_2_BS2B_BB_Crell_Pelumpén S.A."/>
        <s v="SIC 2013/03_2_BS2B_BB_EDECSA_Pelumpén S.A."/>
        <s v="SIC 2013/03_2_BS2B_BB_Edecsa_Pelumpén S.A. (Colbún)"/>
        <s v="SIC 2013/03_2_BS2B_BB_Edecsa_Pelumpén S.A. (Polpaico)"/>
        <s v="CHL 2006/02_BB3_BB_Enel Distribución_COLBÚN"/>
        <s v="SIC 2013/03_2_BS2B_BB_Enel Distribución_Pelumpén S.A."/>
        <s v="CHL 2006/02_BB1_BB_Enel Distribución_COLBÚN"/>
        <s v="CHL 2006/02_BB2_BB_Enel Distribución_COLBÚN"/>
        <s v="CHL 2006/02_BB2_BB_EEPA_COLBÚN"/>
        <s v="CHL 2006/02_BB1_BB_EEPA_COLBÚN"/>
        <s v="SIC 2013/03_2_BS2B_BB_EEPA_Pelumpén S.A."/>
        <s v="CHL 2006/02_BB3_BB_EEPA_COLBÚN"/>
        <s v="SIC 2013/03_2_BS2B_BB_Emelca_Pelumpén S.A."/>
        <s v="SIC 2013/03_2_BS2B_BB_Frontel_Pelumpén S.A."/>
        <s v="SIC 2013/03_2_BS2B_BB_Litoral_Pelumpén S.A."/>
        <s v="SIC 2013/03_2_BS2B_BB_LuzLinares_Pelumpén S.A."/>
        <s v="SIC 2013/03_2_BS2B_BB_Luz Osorno_Pelumpén S.A."/>
        <s v="SIC 2013/03_2_BS2B_BB_Luz Osorno_Pelumpén S.A. (Polpaico)"/>
        <s v="SIC 2013/03_2_BS2B_BB_Luz Osorno_Pelumpén S.A. (Colbún)"/>
        <s v="SIC 2013/03_2_BS2B_BB_LuzParral_Pelumpén S.A."/>
        <s v="SIC 2013/03_2_BS2B_BB_Saesa_Pelumpén S.A."/>
        <s v="SIC 2013/03_2_BS2B_BB_Saesa_Pelumpén S.A. (Colbún)"/>
        <s v="SIC 2013/03_2_BS2B_BB_Saesa_Pelumpén S.A. (Polpaico)"/>
        <s v="SIC 2013/03_2_BS2B_BB_Socoepa_Pelumpén S.A."/>
        <s v="SIC 2013/03_2_BS1B_BB_CEC_Empresa Eléctrica ERNC-1 SpA."/>
        <s v="SIC 2013/03_2_BS1C_BB_CEC_Empresa Eléctrica ERNC-1 SpA."/>
        <s v="SIC 2013/03_2_BS1A_BB_CEC_Empresa Eléctrica ERNC-1 SpA."/>
        <s v="SIC 2013/03_2_BS1B_BB_Conafe_Empresa Eléctrica ERNC-1 SpA."/>
        <s v="SIC 2013/03_2_BS1C_BB_Conafe_Empresa Eléctrica ERNC-1 SpA."/>
        <s v="SIC 2013/03_2_BS1A_BB_Elecda_Empresa Eléctrica ERNC-1 SpA."/>
        <s v="SIC 2013/03_2_BS1C_BB_Elecda_Empresa Eléctrica ERNC-1 SpA."/>
        <s v="SIC 2013/03_2_BS1B_BB_Elecda_Empresa Eléctrica ERNC-1 SpA."/>
        <s v="SIC 2013/03_2_BS1B_BB_EMELAT_Empresa Eléctrica ERNC-1 SpA."/>
        <s v="SIC 2013/03_2 (Enelsa)_BS1B_BB_Conafe_Empresa Eléctrica ERNC-1 SpA."/>
        <s v="SIC 2013/03_2_BS1A_BB_CGE Distribucion_Empresa Eléctrica ERNC-1 SpA."/>
        <s v="SIC 2013/03_2_BS1C_BB_EMELAT_Empresa Eléctrica ERNC-1 SpA."/>
        <s v="SIC 2013/03_2_BS1C_BB_CGE Distribucion_Empresa Eléctrica ERNC-1 SpA."/>
        <s v="SIC 2013/03_2_BS1A_BB_EMELAT_Empresa Eléctrica ERNC-1 SpA."/>
        <s v="SIC 2013/03_2 (Enelsa)_BS1A_BB_Conafe_Empresa Eléctrica ERNC-1 SpA."/>
        <s v="SIC 2013/03_2_BS1B_BB_CGE Distribucion_Empresa Eléctrica ERNC-1 SpA."/>
        <s v="SIC 2013/03_2 (Emelectric)_BS1B_BB_CGE Distribucion_Empresa Eléctrica ERNC-1 SpA."/>
        <s v="SIC 2013/03_2 (Emelectric)_BS1A_BB_CGE Distribucion_Empresa Eléctrica ERNC-1 SpA."/>
        <s v="SIC 2013/03_2_BS1A_BB_Conafe_Empresa Eléctrica ERNC-1 SpA."/>
        <s v="SIC 2013/03_2 (Enelsa)_BS1C_BB_Conafe_Empresa Eléctrica ERNC-1 SpA."/>
        <s v="SIC 2013/03_2 (Emetal)_BS1B_BB_CGE Distribucion_Empresa Eléctrica ERNC-1 SpA."/>
        <s v="SIC 2013/03_2 (Emetal)_BS1C_BB_CGE Distribucion_Empresa Eléctrica ERNC-1 SpA."/>
        <s v="SIC 2013/03_2 (Emelectric)_BS1C_BB_CGE Distribucion_Empresa Eléctrica ERNC-1 SpA."/>
        <s v="SIC 2013/03_2 (Emetal)_BS1A_BB_CGE Distribucion_Empresa Eléctrica ERNC-1 SpA."/>
        <s v="SIC 2013/03_2_BS1A_BB_CHILQUINTA_Empresa Eléctrica ERNC-1 SpA."/>
        <s v="SIC 2013/03_2_BS1C_BB_CHILQUINTA_Empresa Eléctrica ERNC-1 SpA."/>
        <s v="SIC 2013/03_2_BS1B_BB_CHILQUINTA_Empresa Eléctrica ERNC-1 SpA."/>
        <s v="SIC 2013/03_2_BS1B_BB_CODINER_Empresa Eléctrica ERNC-1 SpA."/>
        <s v="SIC 2013/03_2_BS1C_BB_CODINER_Empresa Eléctrica ERNC-1 SpA."/>
        <s v="SIC 2013/03_2_BS1A_BB_CODINER_Empresa Eléctrica ERNC-1 SpA."/>
        <s v="SIC 2013/03_2_BS1B_BB_COELCHA_Empresa Eléctrica ERNC-1 SpA."/>
        <s v="SIC 2013/03_2_BS1A_BB_COELCHA_Empresa Eléctrica ERNC-1 SpA."/>
        <s v="SIC 2013/03_2_BS1C_BB_COELCHA_Empresa Eléctrica ERNC-1 SpA."/>
        <s v="SIC 2013/03_2_BS1A_BB_Coopelan_Empresa Eléctrica ERNC-1 SpA."/>
        <s v="SIC 2013/03_2_BS1C_BB_Coopelan_Empresa Eléctrica ERNC-1 SpA."/>
        <s v="SIC 2013/03_2_BS1B_BB_Coopelan_Empresa Eléctrica ERNC-1 SpA."/>
        <s v="SIC 2013/03_2_BS1B_BB_Cooprel_Empresa Eléctrica ERNC-1 SpA."/>
        <s v="SIC 2013/03_2_BS1C_BB_Cooprel_Empresa Eléctrica ERNC-1 SpA."/>
        <s v="SIC 2013/03_2_BS1A_BB_Cooprel_Empresa Eléctrica ERNC-1 SpA."/>
        <s v="SIC 2013/03_2_BS1C_BB_Copelec_Empresa Eléctrica ERNC-1 SpA."/>
        <s v="SIC 2013/03_2_BS1A_BB_Copelec_Empresa Eléctrica ERNC-1 SpA."/>
        <s v="SIC 2013/03_2_BS1B_BB_Copelec_Empresa Eléctrica ERNC-1 SpA."/>
        <s v="SIC 2013/03_2_BS1B_BB_Crell_Empresa Eléctrica ERNC-1 SpA."/>
        <s v="SIC 2013/03_2_BS1C_BB_Crell_Empresa Eléctrica ERNC-1 SpA."/>
        <s v="SIC 2013/03_2_BS1A_BB_Crell_Empresa Eléctrica ERNC-1 SpA."/>
        <s v="SIC 2013/03_2_BS1B_BB_EDECSA_Empresa Eléctrica ERNC-1 SpA."/>
        <s v="SIC 2013/03_2_BS1A_BB_EDECSA_Empresa Eléctrica ERNC-1 SpA."/>
        <s v="SIC 2013/03_2_BS1C_BB_EDECSA_Empresa Eléctrica ERNC-1 SpA."/>
        <s v="SIC 2013/03_2_BS1A_BB_Enel Distribución_Empresa Eléctrica ERNC-1 SpA."/>
        <s v="SIC 2013/03_2_BS1B_BB_Enel Distribución_Empresa Eléctrica ERNC-1 SpA."/>
        <s v="SIC 2013/03_2_BS1C_BB_Enel Distribución_Empresa Eléctrica ERNC-1 SpA."/>
        <s v="SIC 2013/03_2_BS1B_BB_FRONTEL_Empresa Eléctrica ERNC-1 SpA."/>
        <s v="SIC 2013/03_2_BS1A_BB_FRONTEL_Empresa Eléctrica ERNC-1 SpA."/>
        <s v="SIC 2013/03_2_BS1C_BB_FRONTEL_Empresa Eléctrica ERNC-1 SpA."/>
        <s v="SIC 2013/03_2_BS1C_BB_LITORAL_Empresa Eléctrica ERNC-1 SpA."/>
        <s v="SIC 2013/03_2_BS1B_BB_LITORAL_Empresa Eléctrica ERNC-1 SpA."/>
        <s v="SIC 2013/03_2_BS1A_BB_LITORAL_Empresa Eléctrica ERNC-1 SpA."/>
        <s v="SIC 2013/03_2_BS1B_BB_LuzLinares_Empresa Eléctrica ERNC-1 SpA."/>
        <s v="SIC 2013/03_2_BS1A_BB_LuzLinares_Empresa Eléctrica ERNC-1 SpA."/>
        <s v="SIC 2013/03_2_BS1C_BB_LuzLinares_Empresa Eléctrica ERNC-1 SpA."/>
        <s v="SIC 2013/03_2_BS1C_BB_LUZ OSORNO_Empresa Eléctrica ERNC-1 SpA."/>
        <s v="SIC 2013/03_2_BS1B_BB_LUZ OSORNO_Empresa Eléctrica ERNC-1 SpA."/>
        <s v="SIC 2013/03_2_BS1A_BB_LUZ OSORNO_Empresa Eléctrica ERNC-1 SpA."/>
        <s v="SIC 2013/03_2_BS1A_BB_LUZPARRAL_Empresa Eléctrica ERNC-1 SpA."/>
        <s v="SIC 2013/03_2_BS1C_BB_LUZPARRAL_Empresa Eléctrica ERNC-1 SpA."/>
        <s v="SIC 2013/03_2_BS1B_BB_LUZPARRAL_Empresa Eléctrica ERNC-1 SpA."/>
        <s v="SIC 2013/03_2_BS1A_BB_SAESA_Empresa Eléctrica ERNC-1 SpA."/>
        <s v="SIC 2013/03_2_BS1B_BB_SAESA_Empresa Eléctrica ERNC-1 SpA."/>
        <s v="SIC 2013/03_2_BS1C_BB_SAESA_Empresa Eléctrica ERNC-1 SpA."/>
        <s v="SIC 2013/03_2_BS1B_BB_SOCOEPA_Empresa Eléctrica ERNC-1 SpA."/>
        <s v="SIC 2013/03_2_BS1C_BB_SOCOEPA_Empresa Eléctrica ERNC-1 SpA."/>
        <s v="SIC 2013/03_2_BS1A_BB_SOCOEPA_Empresa Eléctrica ERNC-1 SpA."/>
        <s v="SIC 2013/03_2_BS2C_BB_CEC_San Juan SpA."/>
        <s v="SIC 2013/03_2_BS2A_BB_CEC_San Juan SpA."/>
        <s v="SIC 2013/03_2_BS3_BB_CEC_San Juan SpA."/>
        <s v="SIC 2013/03_2_BS2A_BB_Elecda_San Juan SpA."/>
        <s v="SIC 2013/03_2_BS3_BB_Elecda_San Juan SpA."/>
        <s v="SIC 2013/03_2_BS2C_BB_Elecda_San Juan SpA."/>
        <s v="SIC 2013/03_2_BS2A_BB_Emelat_San Juan SpA."/>
        <s v="SIC 2013/03_2_BS3_BB_EMELAT_San Juan SpA."/>
        <s v="SIC 2013/03_2_BS2C_BB_Emelat_San Juan SpA."/>
        <s v="SIC 2013/03_2 (enelsa)_BS3_BB_CONAFE_San Juan SpA."/>
        <s v="SIC 2013/03_2 (emetal)_BS2C_BB_CGE Distribucion_San Juan SpA."/>
        <s v="SIC 2013/03_2_BS2C_BB_Conafe_San Juan SpA."/>
        <s v="SIC 2013/03_2_BS2A_BB_Conafe_San Juan SpA."/>
        <s v="SIC 2013/03_2 (emetal)_BS3_BB_CGE Distribucion_San Juan SpA."/>
        <s v="SIC 2013/03_2 (Enelsa)_BS2C_BB_Conafe_San Juan SpA."/>
        <s v="SIC 2013/03_2 (Enelsa)_BS2A_BB_Conafe_San Juan SpA."/>
        <s v="SIC 2013/03_2_BS2C_BB_CGE Distribucion_San Juan SpA."/>
        <s v="SIC 2013/03_2_BS3_BB_CGE Distribucion_San Juan SpA."/>
        <s v="SIC 2013/03_2 (Emelectric)_BS2C_BB_CGE Distribucion_San Juan SpA."/>
        <s v="SIC 2013/03_2 (emelectric)_BS3_BB_CGE Distribucion_San Juan SpA."/>
        <s v="SIC 2013/03_2_BS2A_BB_CGE Distribucion_San Juan SpA."/>
        <s v="SIC 2013/03_2 (Emelectric)_BS2A_BB_CGE Distribucion_San Juan SpA."/>
        <s v="SIC 2013/03_2_BS3_BB_CONAFE_San Juan SpA."/>
        <s v="SIC 2013/03_2 (emetal)_BS2A_BB_CGE Distribucion_San Juan SpA."/>
        <s v="SIC 2013/03_2_BS2C_BB_Chilquinta_San Juan SpA."/>
        <s v="SIC 2013/03_2_BS3_BB_CHILQUINTA_San Juan SpA."/>
        <s v="SIC 2013/03_2_BS2A_BB_Chilquinta_San Juan SpA."/>
        <s v="SIC 2013/03_2_BS2A_BB_Codiner_San Juan SpA."/>
        <s v="SIC 2013/03_2_BS3_BB_CODINER_San Juan SpA."/>
        <s v="SIC 2013/03_2_BS2C_BB_Codiner_San Juan SpA."/>
        <s v="SIC 2013/03_2_BS2C_BB_Coelcha_San Juan SpA."/>
        <s v="SIC 2013/03_2_BS3_BB_COELCHA_San Juan SpA."/>
        <s v="SIC 2013/03_2_BS2A_BB_Coelcha_San Juan SpA."/>
        <s v="SIC 2013/03_2_BS2C_BB_Coopelan_San Juan SpA."/>
        <s v="SIC 2013/03_2_BS2A_BB_Coopelan_San Juan SpA."/>
        <s v="SIC 2013/03_2_BS3_BB_COOPELAN_San Juan SpA."/>
        <s v="SIC 2013/03_2_BS2C_BB_Cooprel_San Juan SpA."/>
        <s v="SIC 2013/03_2_BS2A_BB_Cooprel_San Juan SpA."/>
        <s v="SIC 2013/03_2_BS3_BB_COOPREL_San Juan SpA."/>
        <s v="SIC 2013/03_2_BS2C_BB_Copelec_San Juan SpA."/>
        <s v="SIC 2013/03_2_BS2A_BB_Copelec_San Juan SpA."/>
        <s v="SIC 2013/03_2_BS3_BB_COPELEC_San Juan SpA."/>
        <s v="SIC 2013/03_2_BS3_BB_CRELL_San Juan SpA."/>
        <s v="SIC 2013/03_2_BS2C_BB_Crell_San Juan SpA."/>
        <s v="SIC 2013/03_2_BS2A_BB_Crell_San Juan SpA."/>
        <s v="SIC 2013/03_2_BS2C_BB_Edecsa_San Juan SpA."/>
        <s v="SIC 2013/03_2_BS2A_BB_Edecsa_San Juan SpA."/>
        <s v="SIC 2013/03_2_BS3_BB_EDECSA_San Juan SpA."/>
        <s v="SIC 2013/03_2_BS3_BB_Enel Distribución_San Juan SpA."/>
        <s v="SIC 2013/03_2_BS2A_BB_Enel Distribución_San Juan SpA."/>
        <s v="SIC 2013/03_2_BS2C_BB_Enel Distribución_San Juan SpA."/>
        <s v="SIC 2013/03_2_BS2A_BB_Frontel_San Juan SpA."/>
        <s v="SIC 2013/03_2_BS3_BB_FRONTEL_San Juan SpA."/>
        <s v="SIC 2013/03_2_BS2C_BB_Frontel_San Juan SpA."/>
        <s v="SIC 2013/03_2_BS2A_BB_Litoral_San Juan SpA."/>
        <s v="SIC 2013/03_2_BS3_BB_LITORAL_San Juan SpA."/>
        <s v="SIC 2013/03_2_BS2C_BB_Litoral_San Juan SpA."/>
        <s v="SIC 2013/03_2_BS2C_BB_LuzLinares_San Juan SpA."/>
        <s v="SIC 2013/03_2_BS2A_BB_LuzLinares_San Juan SpA."/>
        <s v="SIC 2013/03_2_BS3_BB_LUZLINARES_San Juan SpA."/>
        <s v="SIC 2013/03_2_BS2C_BB_Luz Osorno_San Juan SpA."/>
        <s v="SIC 2013/03_2_BS2A_BB_Luz Osorno_San Juan SpA."/>
        <s v="SIC 2013/03_2_BS3_BB_LUZ OSORNO_San Juan SpA."/>
        <s v="SIC 2013/03_2_BS2C_BB_LuzParral_San Juan SpA."/>
        <s v="SIC 2013/03_2_BS3_BB_LUZPARRAL_San Juan SpA."/>
        <s v="SIC 2013/03_2_BS2A_BB_LuzParral_San Juan SpA."/>
        <s v="SIC 2013/03_2_BS2C_BB_Saesa_San Juan SpA."/>
        <s v="SIC 2013/03_2_BS3_BB_SAESA_San Juan SpA."/>
        <s v="SIC 2013/03_2_BS2A_BB_Saesa_San Juan SpA."/>
        <s v="SIC 2013/03_2_BS3_BB_SOCOEPA_San Juan SpA."/>
        <s v="SIC 2013/03_2_BS2A_BB_Socoepa_San Juan SpA."/>
        <s v="SIC 2013/03_2_BS2C_BB_Socoepa_San Juan SpA."/>
        <s v="2015/02_BS4C_BB_Conafe_Aela Generación S.A."/>
        <s v="2015/02_BS4A_BB_Elecda_Aela Generación S.A."/>
        <s v="2015/02_BS4A_BB_Conafe_Aela Generación S.A."/>
        <s v="2015/02_BS4B_BB_Conafe_Aela Generación S.A."/>
        <s v="2015/02_BS4B_BB_EMELARI_Aela Generación S.A."/>
        <s v="2015/02_BS4C_BB_EMELARI_Aela Generación S.A."/>
        <s v="2015/02_BS4B_BB_Elecda_Aela Generación S.A."/>
        <s v="2015/02_BS4C_BB_Elecda_Aela Generación S.A."/>
        <s v="2015/02_BS4C_BB_CGE Distribucion_Aela Generación S.A."/>
        <s v="2015/02_BS4B_BB_CGE Distribucion_Aela Generación S.A."/>
        <s v="2015/02_BS4A_BB_CGE Distribucion_Aela Generación S.A."/>
        <s v="2015/02_BS4A_BB_Chilquinta_Aela Generación S.A."/>
        <s v="2015/02_BS4C_BB_Chilquinta_Aela Generación S.A."/>
        <s v="2015/02_BS4B_BB_Chilquinta_Aela Generación S.A."/>
        <s v="2015/02_BS4A_BB_Codiner_Aela Generación S.A."/>
        <s v="2015/02_BS4B_BB_Codiner_Aela Generación S.A."/>
        <s v="2015/02_BS4C_BB_Codiner_Aela Generación S.A."/>
        <s v="2015/02_BS4B_BB_Coopelan_Aela Generación S.A."/>
        <s v="2015/02_BS4A_BB_Coopelan_Aela Generación S.A."/>
        <s v="2015/02_BS4C_BB_Coopelan_Aela Generación S.A."/>
        <s v="2015/02_BS4B_BB_Copelec_Aela Generación S.A."/>
        <s v="2015/02_BS4A_BB_Copelec_Aela Generación S.A."/>
        <s v="2015/02_BS4C_BB_Copelec_Aela Generación S.A."/>
        <s v="2015/02_BS4A_BB_Enel Distribución_Aela Generación S.A."/>
        <s v="2015/02_BS4B_BB_Enel Distribución_Aela Generación S.A."/>
        <s v="2015/02_BS4C_BB_Enel Distribución_Aela Generación S.A."/>
        <s v="2015/02_BS4B_BB_Frontel_Aela Generación S.A."/>
        <s v="2015/02_BS4A_BB_Frontel_Aela Generación S.A."/>
        <s v="2015/02_BS4C_BB_Frontel_Aela Generación S.A."/>
        <s v="2015/02_BS4A_BB_Litoral_Aela Generación S.A."/>
        <s v="2015/02_BS4C_BB_Litoral_Aela Generación S.A."/>
        <s v="2015/02_BS4B_BB_Litoral_Aela Generación S.A."/>
        <s v="2015/02_BS4A_BB_Luzlinares_Aela Generación S.A."/>
        <s v="2015/02_BS4B_BB_Luzlinares_Aela Generación S.A."/>
        <s v="2015/02_BS4C_BB_Luzlinares_Aela Generación S.A."/>
        <s v="2015/02_BS4C_BB_Luz Osorno_Aela Generación S.A."/>
        <s v="2015/02_BS4B_BB_Luz Osorno_Aela Generación S.A."/>
        <s v="2015/02_BS4B_BB_Luzparral_Aela Generación S.A."/>
        <s v="2015/02_BS4A_BB_Luzparral_Aela Generación S.A."/>
        <s v="2015/02_BS4C_BB_Luzparral_Aela Generación S.A."/>
        <s v="SIC 2013/03_2_BS1A_BB_CEC_Empresa Eléctrica Carén S.A."/>
        <s v="SIC 2013/03_2_BS1C_BB_CEC_Empresa Eléctrica Carén S.A."/>
        <s v="SIC 2013/03_2_BS1B_BB_CEC_Empresa Eléctrica Carén S.A."/>
        <s v="SIC 2013/03_2_BS3_BB_CEC_Empresa Eléctrica Carén S.A."/>
        <s v="SIC 2013/03_2_BS1B_BB_EMELAT_Empresa Eléctrica Carén S.A."/>
        <s v="SIC 2013/03_2_BS1C_BB_Elecda_Empresa Eléctrica Carén S.A."/>
        <s v="SIC 2013/03_2_BS3_BB_Elecda_Empresa Eléctrica Carén S.A."/>
        <s v="SIC 2013/03_2_BS1A_BB_EMELAT_Empresa Eléctrica Carén S.A."/>
        <s v="SIC 2013/03_2_BS1B_BB_Elecda_Empresa Eléctrica Carén S.A."/>
        <s v="SIC 2013/03_2_BS1A_BB_Elecda_Empresa Eléctrica Carén S.A."/>
        <s v="SIC 2013/03_2_BS3_BB_EMELAT_Empresa Eléctrica Carén S.A."/>
        <s v="SIC 2013/03_2_BS1C_BB_EMELAT_Empresa Eléctrica Carén S.A."/>
        <s v="SIC 2013/03_2_BS1A_BB_CGE Distribucion_Empresa Eléctrica Carén S.A."/>
        <s v="SIC 2013/03_2 (emetal)_BS3_BB_CGE Distribucion_Empresa Eléctrica Carén S.A."/>
        <s v="SIC 2013/03_2 (Enelsa)_BS1A_BB_Conafe_Empresa Eléctrica Carén S.A."/>
        <s v="SIC 2013/03_2 (Enelsa)_BS1C_BB_Conafe_Empresa Eléctrica Carén S.A."/>
        <s v="SIC 2013/03_2 (Enelsa)_BS1B_BB_Conafe_Empresa Eléctrica Carén S.A."/>
        <s v="SIC 2013/03_2 (Emetal)_BS1C_BB_CGE Distribucion_Empresa Eléctrica Carén S.A."/>
        <s v="SIC 2013/03_2 (Emelectric)_BS1C_BB_CGE Distribucion_Empresa Eléctrica Carén S.A."/>
        <s v="SIC 2013/03_2 (Emelectric)_BS1B_BB_CGE Distribucion_Empresa Eléctrica Carén S.A."/>
        <s v="SIC 2013/03_2 (emelectric)_BS3_BB_CGE Distribucion_Empresa Eléctrica Carén S.A."/>
        <s v="SIC 2013/03_2 (Emetal)_BS1B_BB_CGE Distribucion_Empresa Eléctrica Carén S.A."/>
        <s v="SIC 2013/03_2 (Emetal)_BS1A_BB_CGE Distribucion_Empresa Eléctrica Carén S.A."/>
        <s v="SIC 2013/03_2 (Emelectric)_BS1A_BB_CGE Distribucion_Empresa Eléctrica Carén S.A."/>
        <s v="SIC 2013/03_2_BS3_BB_CONAFE_Empresa Eléctrica Carén S.A."/>
        <s v="SIC 2013/03_2_BS1C_BB_Conafe_Empresa Eléctrica Carén S.A."/>
        <s v="SIC 2013/03_2 (enelsa)_BS3_BB_CONAFE_Empresa Eléctrica Carén S.A."/>
        <s v="SIC 2013/03_2_BS3_BB_CGE Distribucion_Empresa Eléctrica Carén S.A."/>
        <s v="SIC 2013/03_2_BS1B_BB_CGE Distribucion_Empresa Eléctrica Carén S.A."/>
        <s v="SIC 2013/03_2_BS1A_BB_Conafe_Empresa Eléctrica Carén S.A."/>
        <s v="SIC 2013/03_2_BS1B_BB_Conafe_Empresa Eléctrica Carén S.A."/>
        <s v="SIC 2013/03_2_BS1C_BB_CGE Distribucion_Empresa Eléctrica Carén S.A."/>
        <s v="SIC 2013/03_2_BS3_BB_CHILQUINTA_Empresa Eléctrica Carén S.A."/>
        <s v="SIC 2013/03_2_BS1C_BB_CHILQUINTA_Empresa Eléctrica Carén S.A."/>
        <s v="SIC 2013/03_2_BS1A_BB_CHILQUINTA_Empresa Eléctrica Carén S.A."/>
        <s v="SIC 2013/03_2_BS1B_BB_CHILQUINTA_Empresa Eléctrica Carén S.A."/>
        <s v="SIC 2013/03_2_BS1C_BB_CODINER_Empresa Eléctrica Carén S.A."/>
        <s v="SIC 2013/03_2_BS1A_BB_CODINER_Empresa Eléctrica Carén S.A."/>
        <s v="SIC 2013/03_2_BS3_BB_CODINER_Empresa Eléctrica Carén S.A."/>
        <s v="SIC 2013/03_2_BS1B_BB_CODINER_Empresa Eléctrica Carén S.A."/>
        <s v="SIC 2013/03_2_BS3_BB_COELCHA_Empresa Eléctrica Carén S.A."/>
        <s v="SIC 2013/03_2_BS1C_BB_COELCHA_Empresa Eléctrica Carén S.A."/>
        <s v="SIC 2013/03_2_BS1B_BB_COELCHA_Empresa Eléctrica Carén S.A."/>
        <s v="SIC 2013/03_2_BS1A_BB_COELCHA_Empresa Eléctrica Carén S.A."/>
        <s v="SIC 2013/03_2_BS1B_BB_Coopelan_Empresa Eléctrica Carén S.A."/>
        <s v="SIC 2013/03_2_BS1A_BB_Coopelan_Empresa Eléctrica Carén S.A."/>
        <s v="SIC 2013/03_2_BS3_BB_COOPELAN_Empresa Eléctrica Carén S.A."/>
        <s v="SIC 2013/03_2_BS1C_BB_Coopelan_Empresa Eléctrica Carén S.A."/>
        <s v="SIC 2013/03_2_BS1A_BB_Copelec_Empresa Eléctrica Carén S.A."/>
        <s v="SIC 2013/03_2_BS1C_BB_Copelec_Empresa Eléctrica Carén S.A."/>
        <s v="SIC 2013/03_2_BS3_BB_COPELEC_Empresa Eléctrica Carén S.A."/>
        <s v="SIC 2013/03_2_BS1B_BB_Copelec_Empresa Eléctrica Carén S.A."/>
        <s v="SIC 2013/03_2_BS1C_BB_Crell_Empresa Eléctrica Carén S.A."/>
        <s v="SIC 2013/03_2_BS3_BB_CRELL_Empresa Eléctrica Carén S.A."/>
        <s v="SIC 2013/03_2_BS1A_BB_Crell_Empresa Eléctrica Carén S.A."/>
        <s v="SIC 2013/03_2_BS1B_BB_Crell_Empresa Eléctrica Carén S.A."/>
        <s v="SIC 2013/03_2_BS1A_BB_EDECSA_Empresa Eléctrica Carén S.A."/>
        <s v="SIC 2013/03_2_BS1B_BB_EDECSA_Empresa Eléctrica Carén S.A."/>
        <s v="SIC 2013/03_2_BS3_BB_EDECSA_Empresa Eléctrica Carén S.A."/>
        <s v="SIC 2013/03_2_BS1C_BB_EDECSA_Empresa Eléctrica Carén S.A."/>
        <s v="SIC 2013/03_2_BS1C_BB_Enel Distribución_Empresa Eléctrica Carén S.A."/>
        <s v="SIC 2013/03_2_BS3_BB_Enel Distribución_Empresa Eléctrica Carén S.A."/>
        <s v="SIC 2013/03_2_BS1B_BB_Enel Distribución_Empresa Eléctrica Carén S.A."/>
        <s v="SIC 2013/03_2_BS1A_BB_Enel Distribución_Empresa Eléctrica Carén S.A."/>
        <s v="SIC 2013/03_2_BS1A_BB_EEPA_Empresa Eléctrica Carén S.A."/>
        <s v="SIC 2013/03_2_BS1B_BB_EEPA_Empresa Eléctrica Carén S.A."/>
        <s v="SIC 2013/03_2_BS3_BB_EEPA_Empresa Eléctrica Carén S.A."/>
        <s v="SIC 2013/03_2_BS1C_BB_EEPA_Empresa Eléctrica Carén S.A."/>
        <s v="SIC 2013/03_2_BS1C_BB_EMELCA_Empresa Eléctrica Carén S.A."/>
        <s v="SIC 2013/03_2_BS3_BB_EMELCA_Empresa Eléctrica Carén S.A."/>
        <s v="SIC 2013/03_2_BS1A_BB_EMELCA_Empresa Eléctrica Carén S.A."/>
        <s v="SIC 2013/03_2_BS1B_BB_EMELCA_Empresa Eléctrica Carén S.A."/>
        <s v="SIC 2013/03_2_BS1B_BB_FRONTEL_Empresa Eléctrica Carén S.A."/>
        <s v="SIC 2013/03_2_BS1A_BB_FRONTEL_Empresa Eléctrica Carén S.A."/>
        <s v="SIC 2013/03_2_BS3_BB_FRONTEL_Empresa Eléctrica Carén S.A."/>
        <s v="SIC 2013/03_2_BS1C_BB_FRONTEL_Empresa Eléctrica Carén S.A."/>
        <s v="SIC 2013/03_2_BS1B_BB_LITORAL_Empresa Eléctrica Carén S.A."/>
        <s v="SIC 2013/03_2_BS1A_BB_LITORAL_Empresa Eléctrica Carén S.A."/>
        <s v="SIC 2013/03_2_BS3_BB_LITORAL_Empresa Eléctrica Carén S.A."/>
        <s v="SIC 2013/03_2_BS1C_BB_LITORAL_Empresa Eléctrica Carén S.A."/>
        <s v="SIC 2013/03_2_BS1B_BB_LuzLinares_Empresa Eléctrica Carén S.A."/>
        <s v="SIC 2013/03_2_BS1A_BB_LuzLinares_Empresa Eléctrica Carén S.A."/>
        <s v="SIC 2013/03_2_BS3_BB_LUZLINARES_Empresa Eléctrica Carén S.A."/>
        <s v="SIC 2013/03_2_BS1C_BB_LuzLinares_Empresa Eléctrica Carén S.A."/>
        <s v="SIC 2013/03_2_BS1B_BB_LUZ OSORNO_Empresa Eléctrica Carén S.A."/>
        <s v="SIC 2013/03_2_BS1A_BB_LUZ OSORNO_Empresa Eléctrica Carén S.A."/>
        <s v="SIC 2013/03_2_BS3_BB_LUZ OSORNO_Empresa Eléctrica Carén S.A."/>
        <s v="SIC 2013/03_2_BS1C_BB_LUZ OSORNO_Empresa Eléctrica Carén S.A."/>
        <s v="SIC 2013/03_2_BS1C_BB_LUZPARRAL_Empresa Eléctrica Carén S.A."/>
        <s v="SIC 2013/03_2_BS3_BB_LUZPARRAL_Empresa Eléctrica Carén S.A."/>
        <s v="SIC 2013/03_2_BS1A_BB_LUZPARRAL_Empresa Eléctrica Carén S.A."/>
        <s v="SIC 2013/03_2_BS1B_BB_LUZPARRAL_Empresa Eléctrica Carén S.A."/>
        <s v="SIC 2013/03_2_BS1B_BB_SAESA_Empresa Eléctrica Carén S.A."/>
        <s v="SIC 2013/03_2_BS1C_BB_SAESA_Empresa Eléctrica Carén S.A."/>
        <s v="SIC 2013/03_2_BS3_BB_SAESA_Empresa Eléctrica Carén S.A."/>
        <s v="SIC 2013/03_2_BS1A_BB_SAESA_Empresa Eléctrica Carén S.A."/>
        <s v="SIC 2013/03_2_BS4_BB_CEC_Abengoa"/>
        <s v="SIC 2013/03_2 (Enelsa)_BS4_BB_Conafe_Abengoa"/>
        <s v="SIC 2013/03_2 (Emetal)_BS4_BB_CGE Distribucion_Abengoa"/>
        <s v="SIC 2013/03_2_BS4_BB_CGE Distribucion_Abengoa"/>
        <s v="SIC 2013/03_2_BS4_BB_CONAFE_Abengoa"/>
        <s v="SIC 2013/03_2 (Emelectric)_BS4_BB_CGE Distribucion_Abengoa"/>
        <s v="SIC 2013/03_2_BS4_BB_EMELAT_Abengoa"/>
        <s v="SIC 2013/03_2_BS4_BB_ELECDA_Abengoa"/>
        <s v="SIC 2013/03_2_BS4_BB_CHILQUINTA_Abengoa"/>
        <s v="SIC 2013/03_2_BS4_BB_CODINER_Abengoa"/>
        <s v="SIC 2013/03_2_BS4_BB_COELCHA_Abengoa"/>
        <s v="SIC 2013/03_2_BS4_BB_COOPELAN_Abengoa"/>
        <s v="SIC 2013/03_2_BS4_BB_COPELEC_Abengoa"/>
        <s v="SIC 2013/03_2_BS4_BB_CRELL_Abengoa"/>
        <s v="SIC 2013/03_2_BS4_BB_EDECSA_Abengoa"/>
        <s v="SIC 2013/03_2_BS4_BB_EEPA_Abengoa"/>
        <s v="SIC 2013/03_2_BS4_BB_Enel Distribución_Abengoa"/>
        <s v="SIC 2013/03_2_BS4_BB_FRONTEL_Abengoa"/>
        <s v="SIC 2013/03_2_BS4_BB_LITORAL_Abengoa"/>
        <s v="SIC 2013/03_2_BS4_BB_LUZLINARES_Abengoa"/>
        <s v="SIC 2013/03_2_BS4_BB_LUZ OSORNO_Abengoa"/>
        <s v="SIC 2013/03_2_BS4_BB_LUZPARRAL_Abengoa"/>
        <s v="SIC 2013/03_2_BS4_BB_SAESA_Abengoa"/>
        <s v="SIC 2013/03_2_BS1B_BB_CEC_Chungungo S.A."/>
        <s v="SIC 2013/03_2_BS1B_BB_Conafe_Chungungo S.A."/>
        <s v="SIC 2013/03_2_BS1B_BB_EMELAT_Chungungo S.A."/>
        <s v="SIC 2013/03_2_BS1B_BB_CGE Distribucion_Chungungo S.A."/>
        <s v="SIC 2013/03_2_BS1B_BB_Elecda_Chungungo S.A."/>
        <s v="SIC 2013/03_2 (Emelectric)_BS1B_BB_CGE Distribucion_Chungungo S.A."/>
        <s v="SIC 2013/03_2 (Enelsa)_BS1B_BB_Conafe_Chungungo S.A."/>
        <s v="SIC 2013/03_2 (Emetal)_BS1B_BB_CGE Distribucion_Chungungo S.A."/>
        <s v="SIC 2013/03_2_BS1B_BB_CHILQUINTA_Chungungo S.A."/>
        <s v="SIC 2013/03_2_BS1B_BB_CODINER_Chungungo S.A."/>
        <s v="SIC 2013/03_2_BS1B_BB_COELCHA_Chungungo S.A."/>
        <s v="SIC 2013/03_2_BS1B_BB_Coopelan_Chungungo S.A."/>
        <s v="SIC 2013/03_2_BS1B_BB_Copelec_Chungungo S.A."/>
        <s v="SIC 2013/03_2_BS1B_BB_Crell_Chungungo S.A."/>
        <s v="SIC 2013/03_2_BS1B_BB_EDECSA_Chungungo S.A."/>
        <s v="SIC 2013/03_2_BS1B_BB_EMELCA_Chungungo S.A."/>
        <s v="SIC 2013/03_2_BS1B_BB_Enel Distribución_Chungungo S.A."/>
        <s v="SIC 2013/03_2_BS1B_BB_FRONTEL_Chungungo S.A."/>
        <s v="SIC 2013/03_2_BS1B_BB_LITORAL_Chungungo S.A."/>
        <s v="SIC 2013/03_2_BS1B_BB_LuzLinares_Chungungo S.A."/>
        <s v="SIC 2013/03_2_BS1B_BB_LUZ OSORNO_Chungungo S.A."/>
        <s v="SIC 2013/03_2_BS1B_BB_LUZPARRAL_Chungungo S.A."/>
        <s v="SIC 2013/03_2_BS1B_BB_SAESA_Chungungo S.A."/>
        <s v="SIC 2013/03_2_BS4_BB_CEC_El Campesino"/>
        <s v="SIC 2013/03_2 (Emelectric)_BS4_BB_CGE Distribucion_El Campesino"/>
        <s v="SIC 2013/03_2 (Emetal)_BS4_BB_CGE Distribucion_El Campesino"/>
        <s v="SIC 2013/03_2_BS4_BB_CGE Distribucion_El Campesino"/>
        <s v="SIC 2013/03_2 (Enelsa)_BS4_BB_Conafe_El Campesino"/>
        <s v="SIC 2013/03_2_BS4_BB_ELECDA_El Campesino"/>
        <s v="SIC 2013/03_2_BS4_BB_EMELAT_El Campesino"/>
        <s v="SIC 2013/03_2_BS4_BB_CONAFE_El Campesino"/>
        <s v="SIC 2013/03_2_BS4_BB_CHILQUINTA_El Campesino"/>
        <s v="SIC 2013/03_2_BS4_BB_CODINER_El Campesino"/>
        <s v="SIC 2013/03_2_BS4_BB_COOPELAN_El Campesino"/>
        <s v="SIC 2013/03_2_BS4_BB_COPELEC_El Campesino"/>
        <s v="SIC 2013/03_2_BS4_BB_CRELL_El Campesino"/>
        <s v="SIC 2013/03_2_BS4_BB_EDECSA_El Campesino"/>
        <s v="SIC 2013/03_2_BS4_BB_FRONTEL_El Campesino"/>
        <s v="SIC 2013/03_2_BS4_BB_LITORAL_El Campesino"/>
        <s v="SIC 2013/03_2_BS4_BB_LUZLINARES_El Campesino"/>
        <s v="SIC 2013/03_2_BS4_BB_LUZ OSORNO_El Campesino"/>
        <s v="SIC 2013/03_2_BS4_BB_LUZPARRAL_El Campesino"/>
        <s v="SIC 2013/03_2_BS4_BB_SAESA_El Campesino"/>
        <s v="SIC 2013/03_2_BS2B_BB_CEC_Santiago Solar S.A."/>
        <s v="SIC 2013/03_2_BS2B_BB_Emelat_Santiago Solar S.A."/>
        <s v="SIC 2013/03_2 (Emelectric)_BS2B_BB_CGE Distribucion_Santiago Solar S.A."/>
        <s v="SIC 2013/03_2 (Enelsa)_BS2B_BB_Conafe_Santiago Solar S.A."/>
        <s v="SIC 2013/03_2 (emetal)_BS2B_BB_CGE Distribucion_Santiago Solar S.A."/>
        <s v="SIC 2013/03_2_BS2B_BB_CGE Distribucion_Santiago Solar S.A."/>
        <s v="SIC 2013/03_2_BS2B_BB_Conafe_Santiago Solar S.A."/>
        <s v="SIC 2013/03_2_BS2B_BB_Elecda_Santiago Solar S.A."/>
        <s v="SIC 2013/03_2_BS2B_BB_Chilquinta_Santiago Solar S.A."/>
        <s v="SIC 2013/03_2_BS2B_BB_Codiner_Santiago Solar S.A."/>
        <s v="SIC 2013/03_2_BS2B_BB_Coopelan_Santiago Solar S.A."/>
        <s v="SIC 2013/03_2_BS2B_BB_Copelec_Santiago Solar S.A."/>
        <s v="SIC 2013/03_2_BS2B_BB_Crell_Santiago Solar S.A."/>
        <s v="SIC 2013/03_2_BS2B_BB_Edecsa_Santiago Solar S.A."/>
        <s v="SIC 2013/03_2_BS2B_BB_EEPA_Santiago Solar S.A."/>
        <s v="SIC 2013/03_2_BS2B_BB_Frontel_Santiago Solar S.A."/>
        <s v="SIC 2013/03_2_BS2B_BB_Litoral_Santiago Solar S.A."/>
        <s v="SIC 2013/03_2_BS2B_BB_LuzLinares_Santiago Solar S.A."/>
        <s v="SIC 2013/03_2_BS2B_BB_Luz Osorno_Santiago Solar S.A."/>
        <s v="SIC 2013/03_2_BS2B_BB_LuzParral_Santiago Solar S.A."/>
        <s v="SIC 2013/03_2_BS2B_BB_Saesa_Santiago Solar S.A."/>
        <s v="SIC 2013/03_2_BS1B_BB_Cooprel_Empresa Eléctrica Carén S.A."/>
        <s v="SIC 2013/03_2_BS1A_BB_Cooprel_Empresa Eléctrica Carén S.A."/>
        <s v="SIC 2013/03_2_BS1C_BB_Cooprel_Empresa Eléctrica Carén S.A."/>
        <s v="SIC 2013/03_2_BS3_BB_COOPREL_Empresa Eléctrica Carén S.A."/>
        <s v="SIC 2013/03_2_BS1A_BB_SOCOEPA_Empresa Eléctrica Carén S.A."/>
        <s v="SIC 2013/03_2_BS3_BB_SOCOEPA_Empresa Eléctrica Carén S.A."/>
        <s v="SIC 2013/03_2_BS1C_BB_SOCOEPA_Empresa Eléctrica Carén S.A."/>
        <s v="SIC 2013/03_2_BS1B_BB_SOCOEPA_Empresa Eléctrica Carén S.A."/>
        <s v="SIC 2013/03_2_BS1B_BB_Cooprel_Chungungo S.A."/>
        <s v="SIC 2013/03_2_BS1B_BB_SOCOEPA_Chungungo S.A."/>
        <s v="SIC 2013/03_2_BS1B_BB_CEC_Energía Cerro El Morado S.A."/>
        <s v="SIC 2013/03_2_BS1B_BB_Elecda_Energía Cerro El Morado S.A."/>
        <s v="SIC 2013/03_2_BS1B_BB_EMELAT_Energía Cerro El Morado S.A."/>
        <s v="SIC 2013/03_2_BS1B_BB_Conafe_Energía Cerro El Morado S.A."/>
        <s v="SIC 2013/03_2 (Enelsa)_BS1B_BB_Conafe_Energía Cerro El Morado S.A."/>
        <s v="SIC 2013/03_2 (Emelectric)_BS1B_BB_CGE Distribucion_Energía Cerro El Morado S.A."/>
        <s v="SIC 2013/03_2 (Emetal)_BS1B_BB_CGE Distribucion_Energía Cerro El Morado S.A."/>
        <s v="SIC 2013/03_2_BS1B_BB_CGE Distribucion_Energía Cerro El Morado S.A."/>
        <s v="SIC 2013/03_2_BS1B_BB_CHILQUINTA_Energía Cerro El Morado S.A."/>
        <s v="SIC 2013/03_2_BS1B_BB_CODINER_Energía Cerro El Morado S.A."/>
        <s v="SIC 2013/03_2_BS1B_BB_COELCHA_Energía Cerro El Morado S.A."/>
        <s v="SIC 2013/03_2_BS1B_BB_Coopelan_Energía Cerro El Morado S.A."/>
        <s v="SIC 2013/03_2_BS1B_BB_Cooprel_Energía Cerro El Morado S.A."/>
        <s v="SIC 2013/03_2_BS1B_BB_Copelec_Energía Cerro El Morado S.A."/>
        <s v="SIC 2013/03_2_BS1B_BB_Crell_Energía Cerro El Morado S.A."/>
        <s v="SIC 2013/03_2_BS1B_BB_EDECSA_Energía Cerro El Morado S.A."/>
        <s v="SIC 2013/03_2_BS1B_BB_Enel Distribución_Energía Cerro El Morado S.A."/>
        <s v="SIC 2013/03_2_BS1B_BB_FRONTEL_Energía Cerro El Morado S.A."/>
        <s v="SIC 2013/03_2_BS1B_BB_LITORAL_Energía Cerro El Morado S.A."/>
        <s v="SIC 2013/03_2_BS1B_BB_LuzLinares_Energía Cerro El Morado S.A."/>
        <s v="SIC 2013/03_2_BS1B_BB_LUZ OSORNO_Energía Cerro El Morado S.A."/>
        <s v="SIC 2013/03_2_BS1B_BB_LUZPARRAL_Energía Cerro El Morado S.A."/>
        <s v="SIC 2013/03_2_BS1B_BB_SAESA_Energía Cerro El Morado S.A."/>
        <s v="SIC 2013/03_2_BS1B_BB_SOCOEPA_Energía Cerro El Morado S.A."/>
        <s v="2015/02_BS4A_BB_EMELARI_Ibereolica Cabo Leones I S.A."/>
        <s v="2015/02_BS4C_BB_EMELARI_Ibereolica Cabo Leones I S.A."/>
        <s v="2015/02_BS4A_BB_Conafe_Ibereolica Cabo Leones I S.A."/>
        <s v="2015/02_BS4C_BB_Conafe_Ibereolica Cabo Leones I S.A."/>
        <s v="2015/02_BS4A_BB_Elecda_Ibereolica Cabo Leones I S.A."/>
        <s v="2015/02_BS4C_BB_Elecda_Ibereolica Cabo Leones I S.A."/>
        <s v="2015/02_BS4C_BB_CGE Distribucion_Ibereolica Cabo Leones I S.A."/>
        <s v="2015/02_BS4A_BB_CGE Distribucion_Ibereolica Cabo Leones I S.A."/>
        <s v="2015/02_BS4A_BB_Chilquinta_Ibereolica Cabo Leones I S.A."/>
        <s v="2015/02_BS4C_BB_Chilquinta_Ibereolica Cabo Leones I S.A."/>
        <s v="2015/02_BS4A_BB_Codiner_Ibereolica Cabo Leones I S.A."/>
        <s v="2015/02_BS4C_BB_Codiner_Ibereolica Cabo Leones I S.A."/>
        <s v="2015/02_BS4A_BB_Coopelan_Ibereolica Cabo Leones I S.A."/>
        <s v="2015/02_BS4C_BB_Coopelan_Ibereolica Cabo Leones I S.A."/>
        <s v="2015/02_BS4C_BB_Copelec_Ibereolica Cabo Leones I S.A."/>
        <s v="2015/02_BS4A_BB_Copelec_Ibereolica Cabo Leones I S.A."/>
        <s v="2015/02_BS4C_BB_Enel Distribución_Ibereolica Cabo Leones I S.A."/>
        <s v="2015/02_BS4A_BB_Enel Distribución_Ibereolica Cabo Leones I S.A."/>
        <s v="2015/02_BS4C_BB_Frontel_Ibereolica Cabo Leones I S.A."/>
        <s v="2015/02_BS4A_BB_Frontel_Ibereolica Cabo Leones I S.A."/>
        <s v="2015/02_BS4C_BB_Litoral_Ibereolica Cabo Leones I S.A."/>
        <s v="2015/02_BS4A_BB_Litoral_Ibereolica Cabo Leones I S.A."/>
        <s v="2015/02_BS4A_BB_Luzlinares_Ibereolica Cabo Leones I S.A."/>
        <s v="2015/02_BS4C_BB_Luzlinares_Ibereolica Cabo Leones I S.A."/>
        <s v="2015/02_BS4A_BB_Luz Osorno_Ibereolica Cabo Leones I S.A."/>
        <s v="2015/02_BS4C_BB_Luz Osorno_Ibereolica Cabo Leones I S.A."/>
        <s v="2015/02_BS4A_BB_Luzparral_Ibereolica Cabo Leones I S.A."/>
        <s v="2015/02_BS4C_BB_Luzparral_Ibereolica Cabo Leones I S.A."/>
        <s v="SAE 2006/01_BB1_BB_CEC_COLBÚN"/>
        <s v="SAE 2006/01 (Enelsa)_BB1_BB_Conafe_COLBÚN"/>
        <s v="SAE 2006/01_BV1_BV_Codiner_COLBÚN"/>
        <s v="SAE 2006/01_BB1_BB_Codiner_COLBÚN"/>
        <s v="SAE 2006/01_BB1_BB_Coelcha_COLBÚN"/>
        <s v="SAE 2006/01_BV1_BV_Coelcha_COLBÚN"/>
        <s v="SAE 2006/01_BB1_BB_Coopelan_COLBÚN"/>
        <s v="SAE 2006/01_BV1_BV_Coopelan_COLBÚN"/>
        <s v="SAE 2006/01_BV1_BV_Cooprel_COLBÚN"/>
        <s v="SAE 2006/01_BB1_BB_Cooprel_COLBÚN"/>
        <s v="SAE 2006/01_BB1_BB_Copelec_COLBÚN"/>
        <s v="SAE 2006/01_BV1_BV_Copelec_COLBÚN"/>
        <s v="SAE 2006/01_BB1_BB_Crell_COLBÚN"/>
        <s v="SAE 2006/01_BV1_BV_Crell_COLBÚN"/>
        <s v="SAE 2006/01_BB1_BB_Frontel_COLBÚN"/>
        <s v="SAE 2006/01_BV1_BV_Frontel_COLBÚN"/>
        <s v="SAE 2006/01_BB1_BB_Luz Osorno_COLBÚN"/>
        <s v="SAE 2006/01_BV1_BV_Luz Osorno_COLBÚN"/>
        <s v="SAE 2006/01_BB1_BB_Saesa_COLBÚN"/>
        <s v="SAE 2006/01_BB1_BB_Socoepa_COLBÚN"/>
        <s v="SAE 2006/01_BV1_BV_Socoepa_COLBÚN"/>
        <s v="SIC 2013/03_2_BS4_BB_COOPREL_Abengoa"/>
        <s v="SIC 2013/03_2_BS4_BB_EMELCA_Abengoa"/>
        <s v="SIC 2013/03_2_BS4_BB_SOCOEPA_Abengoa"/>
        <s v="SIC 2013/01_BS1_BB_Enel Distribución_PANGUIPULLI"/>
        <s v="CGED 2008/01-2_BS1_BB_CGE Distribucion_PUNTILLA"/>
        <s v="CGED 2008/01-2_BS1_BV_CGE Distribucion_PUNTILLA"/>
        <s v="SIC 2013/03_2_BS3_BB_CEC_ACCIONA"/>
        <s v="SIC 2013/03_2 (enelsa)_BS3_BB_CONAFE_ACCIONA"/>
        <s v="SIC 2013/03_2_BS3_BB_EMELAT_ACCIONA"/>
        <s v="SIC 2013/03_2_BS3_BB_Elecda_ACCIONA"/>
        <s v="SIC 2013/03_2_BS3_BB_CONAFE_ACCIONA"/>
        <s v="SIC 2013/03_2_BS3_BB_CGE Distribucion_ACCIONA"/>
        <s v="SIC 2013/03_2 (emelectric)_BS3_BB_CGE Distribucion_ACCIONA"/>
        <s v="SIC 2013/03_2 (emetal)_BS3_BB_CGE Distribucion_ACCIONA"/>
        <s v="SIC 2013/03_2_BS3_BB_CHILQUINTA_ACCIONA"/>
        <s v="SIC 2013/03_2_BS3_BB_CODINER_ACCIONA"/>
        <s v="SIC 2013/03_2_BS3_BB_COELCHA_ACCIONA"/>
        <s v="SIC 2013/03_2_BS3_BB_COOPELAN_ACCIONA"/>
        <s v="SIC 2013/03_2_BS3_BB_COOPREL_ACCIONA"/>
        <s v="SIC 2013/03_2_BS3_BB_COPELEC_ACCIONA"/>
        <s v="SIC 2013/03_2_BS3_BB_CRELL_ACCIONA"/>
        <s v="SIC 2013/03_2_BS3_BB_EDECSA_ACCIONA"/>
        <s v="SIC 2013/03_2_BS3_BB_Enel Distribución_ACCIONA"/>
        <s v="SIC 2013/03_2_BS3_BB_EEPA_ACCIONA"/>
        <s v="SIC 2013/03_2_BS3_BB_EMELCA_ACCIONA"/>
        <s v="SIC 2013/03_2_BS3_BB_FRONTEL_ACCIONA"/>
        <s v="SIC 2013/03_2_BS3_BB_LITORAL_ACCIONA"/>
        <s v="SIC 2013/03_2_BS3_BB_LUZLINARES_ACCIONA"/>
        <s v="SIC 2013/03_2_BS3_BB_LUZ OSORNO_ACCIONA"/>
        <s v="SIC 2013/03_2_BS3_BB_LUZPARRAL_ACCIONA"/>
        <s v="SIC 2013/03_2_BS3_BB_SAESA_ACCIONA"/>
        <s v="SIC 2013/03_2_BS3_BB_SOCOEPA_ACCIONA"/>
        <s v="SIC 2013/03_2_BS3_BB_CEC_E-CL"/>
        <s v="EMEL-SING 2008/01_BS1_BB_Eliqsa_E-CL"/>
        <s v="SIC 2013/03_2_BS3_BB_CGE Distribucion_E-CL"/>
        <s v="SIC 2013/03_2_BS3_BB_EMELAT_E-CL"/>
        <s v="EMEL-SING 2008/01_BS1_BV_Emelari_E-CL"/>
        <s v="EMEL-SING 2008/01 (Elecda)_BS1_BV_Elecda_E-CL"/>
        <s v="SIC 2013/03_2_BS3_BB_CONAFE_E-CL"/>
        <s v="SIC 2013/03_2 (enelsa)_BS3_BB_CONAFE_E-CL"/>
        <s v="EMEL-SING 2008/01 (Elecda)_BS1_BB_Elecda_E-CL"/>
        <s v="SIC 2013/03_2 (emetal)_BS3_BB_CGE Distribucion_E-CL"/>
        <s v="SIC 2013/03_2_BS3_BB_Elecda_E-CL"/>
        <s v="EMEL-SING 2008/01_BS1_BB_Emelari_E-CL"/>
        <s v="SIC 2013/03_2 (emelectric)_BS3_BB_CGE Distribucion_E-CL"/>
        <s v="SIC 2013/03_2_BS3_BB_CHILQUINTA_E-CL"/>
        <s v="SIC 2013/03_2_BS3_BB_CODINER_E-CL"/>
        <s v="SIC 2013/03_2_BS3_BB_COELCHA_E-CL"/>
        <s v="SIC 2013/03_2_BS3_BB_COOPELAN_E-CL"/>
        <s v="Contrato Corto Plazo_COOPERSOL_E-CL"/>
        <s v="SIC 2013/03_2_BS3_BB_COOPREL_E-CL"/>
        <s v="SIC 2013/03_2_BS3_BB_COPELEC_E-CL"/>
        <s v="SIC 2013/03_2_BS3_BB_CRELL_E-CL"/>
        <s v="SIC 2013/03_2_BS3_BB_EDECSA_E-CL"/>
        <s v="SIC 2013/03_2_BS3_BB_Enel Distribución_E-CL"/>
        <s v="SIC 2013/03_2_BS3_BB_FRONTEL_E-CL"/>
        <s v="SIC 2013/03_2_BS3_BB_LITORAL_E-CL"/>
        <s v="SIC 2013/03_2_BS3_BB_LUZLINARES_E-CL"/>
        <s v="SIC 2013/03_2_BS3_BB_LUZ OSORNO_E-CL"/>
        <s v="SIC 2013/03_2_BS3_BB_LUZPARRAL_E-CL"/>
        <s v="SIC 2013/03_2_BS3_BB_SAESA_E-CL"/>
        <s v="SIC 2013/03_2_BS3_BB_SOCOEPA_E-CL"/>
        <s v="CHL 2006/01_BB1_BB_EEPA_GUACOLDA"/>
        <s v="CHL 2006/01_BB1_BB_Enel Distribución_GUACOLDA"/>
        <s v="CGED 2008/01_BS1_BB_CGE Distribucion_M. REDONDO"/>
        <s v="CGED 2008/01_BS1_BV_CGE Distribucion_M. REDONDO"/>
        <s v="CGED 2008/01-2_BS1_BV_CGE Distribucion_M. REDONDO"/>
        <s v="CGED 2008/01-2_BS1_BB_CGE Distribucion_M. REDONDO"/>
      </sharedItems>
    </cacheField>
    <cacheField name="Suministrador_CNE" numFmtId="0">
      <sharedItems count="29">
        <s v="Consorcio Abengoa Chile S.A., Abengoa Solar Chile SpA y Abengoa Solar S.A."/>
        <s v="ENDESA"/>
        <s v="El Campesino"/>
        <s v="D. ALMAGRO"/>
        <s v="SCB II SpA"/>
        <s v="Amunche Solar SpA"/>
        <s v="Norvind"/>
        <s v="SPV P4 S.A."/>
        <s v="Santiago Solar S.A."/>
        <s v="PANGUIPULLI"/>
        <s v="PUYEHUE"/>
        <s v="AES GENER"/>
        <s v="Pelumpén S.A."/>
        <s v="COLBÚN"/>
        <s v="Pelumpén S.A. (Colbún)"/>
        <s v="Pelumpén S.A. (Polpaico)"/>
        <s v="Empresa Eléctrica ERNC-1 SpA."/>
        <s v="San Juan SpA."/>
        <s v="Aela Generación S.A."/>
        <s v="Empresa Eléctrica Carén S.A."/>
        <s v="Abengoa"/>
        <s v="Chungungo S.A."/>
        <s v="Energía Cerro El Morado S.A."/>
        <s v="Ibereolica Cabo Leones I S.A."/>
        <s v="PUNTILLA"/>
        <s v="Acciona"/>
        <s v="E-CL"/>
        <s v="GUACOLDA"/>
        <s v="M. REDONDO"/>
      </sharedItems>
    </cacheField>
    <cacheField name="SUMINISTRADOR_ACTUAL" numFmtId="0">
      <sharedItems count="24">
        <s v="RUCATAYO"/>
        <s v="ENEL_GENERACION"/>
        <s v="GM_HOLDINGS"/>
        <s v="EMELDA"/>
        <s v="LUZ_DEL_NORTE"/>
        <s v="NORVIND"/>
        <s v="SPVP4"/>
        <s v="SANTIAGO_SOLAR"/>
        <s v="EGP_CHILE"/>
        <s v="AES_GENER"/>
        <s v="COLBUN"/>
        <s v="PV_SALVADOR"/>
        <s v="SAN_JUAN_LAP"/>
        <s v="AELA_GENERACION"/>
        <s v="CAREN"/>
        <s v="CERRO_DOMINADOR_CSP"/>
        <s v="CHUNGUNGO"/>
        <s v="EL_MORADO"/>
        <s v="CABO_LEONES"/>
        <s v="PUNTILLA"/>
        <s v="ACCIONA_ENERGIA"/>
        <s v="ENGIE"/>
        <s v="GUACOLDA"/>
        <s v="MONTE REDONDO"/>
      </sharedItems>
    </cacheField>
    <cacheField name="DISTRIBUIDOR_ACTUAL" numFmtId="0">
      <sharedItems count="24">
        <s v="CEC"/>
        <s v="CGE"/>
        <s v="CHILQUINTA"/>
        <s v="CODINER"/>
        <s v="COELCHA"/>
        <s v="COOPELAN"/>
        <s v="COOPREL"/>
        <s v="COPELEC"/>
        <s v="CRELL"/>
        <s v="EDECSA"/>
        <s v="EEPA"/>
        <s v="ENEL_DISTRIBUCION"/>
        <s v="FRONTEL"/>
        <s v="LITORAL"/>
        <s v="LUZLINARES"/>
        <s v="LUZOSORNO"/>
        <s v="LUZPARRAL"/>
        <s v="SAESA"/>
        <s v="SOCOEPA"/>
        <s v="EMELCA"/>
        <s v="MATAQUITO"/>
        <s v="EEC"/>
        <s v="TIL TIL"/>
        <s v="COOPERSOL"/>
      </sharedItems>
    </cacheField>
    <cacheField name="Razón Social Beneficiario del Pago" numFmtId="0">
      <sharedItems count="21">
        <s v="Empresa Eléctrica Rucatayo S.A."/>
        <s v="Enel Generación Chile SA"/>
        <s v="GM Holdings S.A."/>
        <s v="Empresa Eléctrica Diego de Almagro SpA"/>
        <s v="Parque Solar Fotovoltaico Luz del Norte SpA"/>
        <s v="Norvind S.A."/>
        <s v="SPVP4 SpA"/>
        <s v="SANTIAGO SOLAR S.A."/>
        <s v="Chile Electricity PEC SpA"/>
        <s v="PV Salvador S.A."/>
        <s v="San Juan S.A."/>
        <s v="Corporación Interamericana de Inversiones"/>
        <s v="Empresa Eléctrica Carén S.A."/>
        <s v="Chungungo S.A."/>
        <s v="Energía Cerro El Morado S.p.A."/>
        <s v="Parque Eólico Cabo Leones I S.A."/>
        <s v="Colbún S.A."/>
        <s v="Cerro Dominador CSP S.A."/>
        <s v="Enel Green Power Chile S.A."/>
        <s v="Eléctrica Puntilla S.A"/>
        <s v="Acciona Energía Chile Holdings S.A."/>
      </sharedItems>
    </cacheField>
    <cacheField name="RUT Beneficiario del Pago" numFmtId="0">
      <sharedItems count="22">
        <s v="76.030.638-K"/>
        <s v="91081000-6"/>
        <s v="76.240.103-7"/>
        <s v="76.004.337-0"/>
        <s v="76.319.477-9"/>
        <s v="76.919.070-8"/>
        <s v="76.201.449-1"/>
        <s v="76378017-1"/>
        <s v="77.266.571-7"/>
        <s v="76.284.682-9"/>
        <s v="76.319.883-9"/>
        <s v="59.054.440-K"/>
        <s v="59054440-K"/>
        <s v="76.149.809-6"/>
        <s v="76.414.107-5"/>
        <s v="76392147-6"/>
        <s v="76.166.466-2"/>
        <s v="96.505.760-9"/>
        <s v="76.237.256-8"/>
        <s v="76412562-2"/>
        <s v="96817230-1"/>
        <s v="76.437.712-5"/>
      </sharedItems>
    </cacheField>
    <cacheField name="ROL (SUMINISTRADOR/CESIONARIO)" numFmtId="0">
      <sharedItems count="2">
        <s v="SUMINISTRADOR"/>
        <s v="CESIONARIO"/>
      </sharedItems>
    </cacheField>
    <cacheField name="Prorrata_Semestral (%)" numFmtId="0">
      <sharedItems containsSemiMixedTypes="0" containsString="0" containsNumber="1" containsInteger="1" minValue="0" maxValue="1" count="2">
        <n v="1"/>
        <n v="0"/>
      </sharedItems>
    </cacheField>
    <cacheField name="Pago_Semestral_US$" numFmtId="0">
      <sharedItems containsSemiMixedTypes="0" containsString="0" containsNumber="1" minValue="0" maxValue="7390935.4129999997"/>
    </cacheField>
    <cacheField name="CHECK" numFmtId="0">
      <sharedItems containsSemiMixedTypes="0" containsString="0" containsNumber="1" containsInteger="1" minValue="0" maxValue="1" count="2">
        <n v="1"/>
        <n v="0"/>
      </sharedItems>
    </cacheField>
    <cacheField name="BANCO" numFmtId="0">
      <sharedItems count="13">
        <s v="BANCO SANTANDER"/>
        <s v="_x0009_Banco Santander - Chile"/>
        <s v="Banco de Crédito e Inversiones"/>
        <s v="BCI"/>
        <s v="Banco de Crédito e Inversiones (BCI)"/>
        <s v="Banco Chile"/>
        <s v="DE CHILE"/>
        <s v="B.CHILE / CITIBANK"/>
        <s v="Banco de Chile"/>
        <s v="Banco ITAU Chile"/>
        <s v="Itaú Chile"/>
        <s v="Itau"/>
        <s v="Banco Santander Chile"/>
      </sharedItems>
    </cacheField>
    <cacheField name="TIPO_CUENTA" numFmtId="0">
      <sharedItems count="5">
        <s v="CUENTA CORRIENTE CLP"/>
        <s v="cuenta corriente"/>
        <s v="Corriente"/>
        <s v="cuenta contable o de orden"/>
        <s v="Corriente en pesos"/>
      </sharedItems>
    </cacheField>
    <cacheField name="NUMERO_CUENTA" numFmtId="0">
      <sharedItems count="27">
        <s v="0-000-8649121-4"/>
        <s v="1029991"/>
        <s v="10677160"/>
        <s v="10698361"/>
        <s v="10717510"/>
        <s v="110744056"/>
        <s v="1111661061"/>
        <s v="1111744056"/>
        <s v="1112650055"/>
        <s v="1112650063"/>
        <s v="1112650098 -Initial Collection Account #AES Gener"/>
        <s v="1112650136"/>
        <s v="1113025073"/>
        <s v="111972052"/>
        <s v="1410401068"/>
        <s v="206706707"/>
        <s v="210740166"/>
        <s v="210745054"/>
        <s v="210745249"/>
        <s v="25524489"/>
        <s v="3100034530"/>
        <s v="35419458"/>
        <s v="4060030706"/>
        <s v="74316425"/>
        <s v="N° 1112650071 &quot;Initial Collection Account – Engie&quot;"/>
        <s v="N° 1112650101"/>
        <s v="N° 1112650128 &quot;Initial Collection Account – Eólica&quot;"/>
      </sharedItems>
    </cacheField>
    <cacheField name="CUOTA_MENSUAL_$" numFmtId="0">
      <sharedItems containsSemiMixedTypes="0" containsString="0" containsNumber="1" containsInteger="1" minValue="0" maxValue="1150411415"/>
    </cacheField>
    <cacheField name="Razón Social Distribuidora" numFmtId="0">
      <sharedItems count="24">
        <s v="Cooperativa de Abastecimiento de Energía Eléctrica Curico LTDA."/>
        <s v="Compañía General de Electricidad S.A."/>
        <s v="Chilquinta Distribución S.A."/>
        <s v="Compañía Distribuidora de Energía Eléctrica CODINER S.A."/>
        <s v="Cooperativa Eléctrica Charrúa Ltda."/>
        <s v="Cooperativa Eléctrica Los Angeles LTDA"/>
        <s v="Cooperativa Rural Eléctrica Río Bueno Ltda."/>
        <s v="Cooperativa de Consumo de Energía Eléctrica Chillán Ltda."/>
        <s v="Cooperativa Regional Eléctrica Llanquihue Ltda"/>
        <s v="Energía de Casablanca S.A."/>
        <s v="Empresa Eléctrica Puente Alto S.A."/>
        <s v="Enel Distribución Chile S.A."/>
        <s v="Empresa Eléctrica de la Frontera S.A."/>
        <s v="Compañía Eléctrica del Litoral S.A."/>
        <s v="Luzlinares S.A."/>
        <s v="Compañía Eléctrica de Osorno S.A"/>
        <s v="Luzparral S.A."/>
        <s v="Sociedad Austral de Electricidad S.A."/>
        <s v="Cooperativa Eléctrica Paillaco Ltda"/>
        <s v="Empresa Eléctrica de Casablanca S.A."/>
        <s v="Distribuidora de Energia Electrica Mataquito S.A."/>
        <s v="Empresa Eléctrica de Colina Ltda."/>
        <s v="Empresa Eléctrica Municipalidad de Til Til"/>
        <s v="Cooperativa de Abastecimiento de Energía Eléctrica Socoroma Ltda"/>
      </sharedItems>
    </cacheField>
    <cacheField name="RUT Distribuidora" numFmtId="0">
      <sharedItems count="24">
        <s v="70.287.900-0"/>
        <s v="76.411.321-7"/>
        <s v="96.813.520-1"/>
        <s v="78.397.530-0"/>
        <s v="80.238.000-3"/>
        <s v="81.585.900-6"/>
        <s v="81.388.600-6"/>
        <s v="80.237.700-2"/>
        <s v="81.106.900-0"/>
        <s v="96.766.110-4"/>
        <s v="80.313.300-k"/>
        <s v="96.800.570-7"/>
        <s v="76.073.164-1"/>
        <s v="91.344.000-5"/>
        <s v="96.884.450-4"/>
        <s v="96.531.500-4"/>
        <s v="96.866.680-0"/>
        <s v="76.073.162-5"/>
        <s v="81.629.800-8"/>
        <s v="81.577.400-0"/>
        <s v="76.808.157-3"/>
        <s v="96.783.910-8"/>
        <s v="70.849.500-K"/>
        <s v="74.379.600-4"/>
      </sharedItems>
    </cacheField>
    <cacheField name="INDICE" numFmtId="0">
      <sharedItems containsSemiMixedTypes="0" containsString="0" containsNumber="1" containsInteger="1" minValue="1" maxValue="943" count="9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4">
  <r>
    <s v="CEC_SIC 2013/03_2_BS4_BB_CEC_Abengoa"/>
    <s v="SEN"/>
    <s v="CEC"/>
    <s v="Abengoa"/>
    <s v="SIC 2013/03_2_BS4_BB_CEC_Abengoa"/>
    <n v="4527.7460000000001"/>
    <s v="CEC"/>
    <x v="0"/>
    <x v="0"/>
  </r>
  <r>
    <s v="CEC_SIC 2013/03_2_BS3_BB_CEC_ACCIONA"/>
    <s v="SEN"/>
    <s v="CEC"/>
    <s v="Acciona"/>
    <s v="SIC 2013/03_2_BS3_BB_CEC_ACCIONA"/>
    <n v="4798.223"/>
    <s v="CEC"/>
    <x v="1"/>
    <x v="0"/>
  </r>
  <r>
    <s v="CEC_2015/02_BS4A_BB_CEC_Aela Generación S.A."/>
    <s v="SEN"/>
    <s v="CEC"/>
    <s v="Aela Generación S.A."/>
    <s v="2015/02_BS4A_BB_CEC_Aela Generación S.A."/>
    <n v="0"/>
    <s v="CEC"/>
    <x v="2"/>
    <x v="1"/>
  </r>
  <r>
    <s v="CEC_2015/02_BS4B_BB_CEC_Aela Generación S.A."/>
    <s v="SEN"/>
    <s v="CEC"/>
    <s v="Aela Generación S.A."/>
    <s v="2015/02_BS4B_BB_CEC_Aela Generación S.A."/>
    <n v="0"/>
    <s v="CEC"/>
    <x v="2"/>
    <x v="1"/>
  </r>
  <r>
    <s v="CEC_2015/02_BS4C_BB_CEC_Aela Generación S.A."/>
    <s v="SEN"/>
    <s v="CEC"/>
    <s v="Aela Generación S.A."/>
    <s v="2015/02_BS4C_BB_CEC_Aela Generación S.A."/>
    <n v="0"/>
    <s v="CEC"/>
    <x v="2"/>
    <x v="1"/>
  </r>
  <r>
    <s v="CEC_2015/02_BS4B_BB_CEC_Amunche Solar SpA"/>
    <s v="SEN"/>
    <s v="CEC"/>
    <s v="Amunche Solar SpA"/>
    <s v="2015/02_BS4B_BB_CEC_Amunche Solar SpA"/>
    <n v="0"/>
    <s v="CEC"/>
    <x v="3"/>
    <x v="0"/>
  </r>
  <r>
    <s v="CEC_SIC 2013/03_2_BS1B_BB_CEC_Chungungo S.A."/>
    <s v="SEN"/>
    <s v="CEC"/>
    <s v="Chungungo S.A."/>
    <s v="SIC 2013/03_2_BS1B_BB_CEC_Chungungo S.A."/>
    <n v="1753.883"/>
    <s v="CEC"/>
    <x v="4"/>
    <x v="0"/>
  </r>
  <r>
    <s v="CEC_SAE 2006/01_BB1_BB_CEC_COLBÚN"/>
    <s v="SEN"/>
    <s v="CEC"/>
    <s v="COLBÚN"/>
    <s v="SAE 2006/01_BB1_BB_CEC_COLBÚN"/>
    <n v="3901.2820000000002"/>
    <s v="CEC"/>
    <x v="5"/>
    <x v="0"/>
  </r>
  <r>
    <s v="CEC_2015/02_BS4A_BB_CEC_Consorcio Abengoa Chile S.A., Abengoa Solar Chile SpA y Abengoa Solar S.A."/>
    <s v="SEN"/>
    <s v="CEC"/>
    <s v="Consorcio Abengoa Chile S.A., Abengoa Solar Chile SpA y Abengoa Solar S.A."/>
    <s v="2015/02_BS4A_BB_CEC_Consorcio Abengoa Chile S.A., Abengoa Solar Chile SpA y Abengoa Solar S.A."/>
    <n v="0"/>
    <s v="CEC"/>
    <x v="6"/>
    <x v="0"/>
  </r>
  <r>
    <s v="CEC_2015/02_BS4C_BB_CEC_Consorcio Abengoa Chile S.A., Abengoa Solar Chile SpA y Abengoa Solar S.A."/>
    <s v="SEN"/>
    <s v="CEC"/>
    <s v="Consorcio Abengoa Chile S.A., Abengoa Solar Chile SpA y Abengoa Solar S.A."/>
    <s v="2015/02_BS4C_BB_CEC_Consorcio Abengoa Chile S.A., Abengoa Solar Chile SpA y Abengoa Solar S.A."/>
    <n v="0"/>
    <s v="CEC"/>
    <x v="6"/>
    <x v="0"/>
  </r>
  <r>
    <s v="CEC_SIC 2013/03_2_BS3_BB_CEC_E-CL"/>
    <s v="SEN"/>
    <s v="CEC"/>
    <s v="E-CL"/>
    <s v="SIC 2013/03_2_BS3_BB_CEC_E-CL"/>
    <n v="52175.536999999997"/>
    <s v="CEC"/>
    <x v="7"/>
    <x v="0"/>
  </r>
  <r>
    <s v="CEC_SIC 2013/03_2_BS4_BB_CEC_El Campesino"/>
    <s v="SEN"/>
    <s v="CEC"/>
    <s v="El Campesino"/>
    <s v="SIC 2013/03_2_BS4_BB_CEC_El Campesino"/>
    <n v="18731.879000000001"/>
    <s v="CEC"/>
    <x v="8"/>
    <x v="0"/>
  </r>
  <r>
    <s v="CEC_SIC 2013/03_2_BS1A_BB_CEC_Empresa Eléctrica Carén S.A."/>
    <s v="SEN"/>
    <s v="CEC"/>
    <s v="Empresa Eléctrica Carén S.A."/>
    <s v="SIC 2013/03_2_BS1A_BB_CEC_Empresa Eléctrica Carén S.A."/>
    <n v="145.88"/>
    <s v="CEC"/>
    <x v="9"/>
    <x v="0"/>
  </r>
  <r>
    <s v="CEC_SIC 2013/03_2_BS1B_BB_CEC_Empresa Eléctrica Carén S.A."/>
    <s v="SEN"/>
    <s v="CEC"/>
    <s v="Empresa Eléctrica Carén S.A."/>
    <s v="SIC 2013/03_2_BS1B_BB_CEC_Empresa Eléctrica Carén S.A."/>
    <n v="117.904"/>
    <s v="CEC"/>
    <x v="9"/>
    <x v="0"/>
  </r>
  <r>
    <s v="CEC_SIC 2013/03_2_BS1C_BB_CEC_Empresa Eléctrica Carén S.A."/>
    <s v="SEN"/>
    <s v="CEC"/>
    <s v="Empresa Eléctrica Carén S.A."/>
    <s v="SIC 2013/03_2_BS1C_BB_CEC_Empresa Eléctrica Carén S.A."/>
    <n v="81.611000000000004"/>
    <s v="CEC"/>
    <x v="9"/>
    <x v="0"/>
  </r>
  <r>
    <s v="CEC_SIC 2013/03_2_BS3_BB_CEC_Empresa Eléctrica Carén S.A."/>
    <s v="SEN"/>
    <s v="CEC"/>
    <s v="Empresa Eléctrica Carén S.A."/>
    <s v="SIC 2013/03_2_BS3_BB_CEC_Empresa Eléctrica Carén S.A."/>
    <n v="647.28499999999997"/>
    <s v="CEC"/>
    <x v="9"/>
    <x v="0"/>
  </r>
  <r>
    <s v="CEC_SIC 2013/03_2_BS1A_BB_CEC_Empresa Eléctrica ERNC-1 SpA."/>
    <s v="SEN"/>
    <s v="CEC"/>
    <s v="Empresa Eléctrica ERNC-1 SpA."/>
    <s v="SIC 2013/03_2_BS1A_BB_CEC_Empresa Eléctrica ERNC-1 SpA."/>
    <n v="575.08199999999999"/>
    <s v="CEC"/>
    <x v="10"/>
    <x v="0"/>
  </r>
  <r>
    <s v="CEC_SIC 2013/03_2_BS1B_BB_CEC_Empresa Eléctrica ERNC-1 SpA."/>
    <s v="SEN"/>
    <s v="CEC"/>
    <s v="Empresa Eléctrica ERNC-1 SpA."/>
    <s v="SIC 2013/03_2_BS1B_BB_CEC_Empresa Eléctrica ERNC-1 SpA."/>
    <n v="127.973"/>
    <s v="CEC"/>
    <x v="10"/>
    <x v="0"/>
  </r>
  <r>
    <s v="CEC_SIC 2013/03_2_BS1C_BB_CEC_Empresa Eléctrica ERNC-1 SpA."/>
    <s v="SEN"/>
    <s v="CEC"/>
    <s v="Empresa Eléctrica ERNC-1 SpA."/>
    <s v="SIC 2013/03_2_BS1C_BB_CEC_Empresa Eléctrica ERNC-1 SpA."/>
    <n v="174.57599999999999"/>
    <s v="CEC"/>
    <x v="10"/>
    <x v="0"/>
  </r>
  <r>
    <s v="CEC_SIC 2013/01_BS1_BB_CEC_ENDESA"/>
    <s v="SEN"/>
    <s v="CEC"/>
    <s v="ENDESA"/>
    <s v="SIC 2013/01_BS1_BB_CEC_ENDESA"/>
    <n v="37871.968000000001"/>
    <s v="CEC"/>
    <x v="11"/>
    <x v="0"/>
  </r>
  <r>
    <s v="CEC_SIC 2013/03_BS1_BB_CEC_ENDESA"/>
    <s v="SEN"/>
    <s v="CEC"/>
    <s v="ENDESA"/>
    <s v="SIC 2013/03_BS1_BB_CEC_ENDESA"/>
    <n v="8800.2790000000005"/>
    <s v="CEC"/>
    <x v="11"/>
    <x v="0"/>
  </r>
  <r>
    <s v="CEC_SIC 2013/03_BS1_BV_CEC_ENDESA"/>
    <s v="SEN"/>
    <s v="CEC"/>
    <s v="ENDESA"/>
    <s v="SIC 2013/03_BS1_BV_CEC_ENDESA"/>
    <n v="0"/>
    <s v="CEC"/>
    <x v="11"/>
    <x v="1"/>
  </r>
  <r>
    <s v="CEC_SAE 2006/01_BB1_BB_CEC_ENDESA"/>
    <s v="SEN"/>
    <s v="CEC"/>
    <s v="ENDESA"/>
    <s v="SAE 2006/01_BB1_BB_CEC_ENDESA"/>
    <n v="29730.804"/>
    <s v="CEC"/>
    <x v="11"/>
    <x v="0"/>
  </r>
  <r>
    <s v="CEC_SIC 2013/03_2_BS1B_BB_CEC_Energía Cerro El Morado S.A."/>
    <s v="SEN"/>
    <s v="CEC"/>
    <s v="Energía Cerro El Morado S.A."/>
    <s v="SIC 2013/03_2_BS1B_BB_CEC_Energía Cerro El Morado S.A."/>
    <n v="495.44400000000002"/>
    <s v="CEC"/>
    <x v="12"/>
    <x v="0"/>
  </r>
  <r>
    <s v="CEC_2015/02_BS4A_BB_CEC_Ibereolica Cabo Leones I S.A."/>
    <s v="SEN"/>
    <s v="CEC"/>
    <s v="Ibereolica Cabo Leones I S.A."/>
    <s v="2015/02_BS4A_BB_CEC_Ibereolica Cabo Leones I S.A."/>
    <n v="0"/>
    <s v="CEC"/>
    <x v="13"/>
    <x v="1"/>
  </r>
  <r>
    <s v="CEC_2015/02_BS4C_BB_CEC_Ibereolica Cabo Leones I S.A."/>
    <s v="SEN"/>
    <s v="CEC"/>
    <s v="Ibereolica Cabo Leones I S.A."/>
    <s v="2015/02_BS4C_BB_CEC_Ibereolica Cabo Leones I S.A."/>
    <n v="0"/>
    <s v="CEC"/>
    <x v="13"/>
    <x v="1"/>
  </r>
  <r>
    <s v="CEC_SIC 2013/03_2_BS4_BB_CEC_Norvind"/>
    <s v="SEN"/>
    <s v="CEC"/>
    <s v="Norvind"/>
    <s v="SIC 2013/03_2_BS4_BB_CEC_Norvind"/>
    <n v="235.14400000000001"/>
    <s v="CEC"/>
    <x v="14"/>
    <x v="0"/>
  </r>
  <r>
    <s v="CEC_SIC 2013/01_BS1_BB_CEC_PANGUIPULLI"/>
    <s v="SEN"/>
    <s v="CEC"/>
    <s v="PANGUIPULLI"/>
    <s v="SIC 2013/01_BS1_BB_CEC_PANGUIPULLI"/>
    <n v="4764.59"/>
    <s v="CEC"/>
    <x v="15"/>
    <x v="0"/>
  </r>
  <r>
    <s v="CEC_SIC 2013/03_2_BS2B_BB_CEC_Pelumpén S.A."/>
    <s v="SEN"/>
    <s v="CEC"/>
    <s v="Pelumpén S.A."/>
    <s v="SIC 2013/03_2_BS2B_BB_CEC_Pelumpén S.A."/>
    <n v="2308.86"/>
    <s v="CEC"/>
    <x v="5"/>
    <x v="0"/>
  </r>
  <r>
    <s v="CEC_SIC 2013/03_2_BS2A_BB_CEC_San Juan SpA."/>
    <s v="SEN"/>
    <s v="CEC"/>
    <s v="San Juan SpA."/>
    <s v="SIC 2013/03_2_BS2A_BB_CEC_San Juan SpA."/>
    <n v="970.86900000000003"/>
    <s v="CEC"/>
    <x v="16"/>
    <x v="0"/>
  </r>
  <r>
    <s v="CEC_SIC 2013/03_2_BS2C_BB_CEC_San Juan SpA."/>
    <s v="SEN"/>
    <s v="CEC"/>
    <s v="San Juan SpA."/>
    <s v="SIC 2013/03_2_BS2C_BB_CEC_San Juan SpA."/>
    <n v="689.15499999999997"/>
    <s v="CEC"/>
    <x v="16"/>
    <x v="0"/>
  </r>
  <r>
    <s v="CEC_SIC 2013/03_2_BS3_BB_CEC_San Juan SpA."/>
    <s v="SEN"/>
    <s v="CEC"/>
    <s v="San Juan SpA."/>
    <s v="SIC 2013/03_2_BS3_BB_CEC_San Juan SpA."/>
    <n v="3062.4760000000001"/>
    <s v="CEC"/>
    <x v="16"/>
    <x v="0"/>
  </r>
  <r>
    <s v="CEC_SIC 2013/03_2_BS2B_BB_CEC_Santiago Solar S.A."/>
    <s v="SEN"/>
    <s v="CEC"/>
    <s v="Santiago Solar S.A."/>
    <s v="SIC 2013/03_2_BS2B_BB_CEC_Santiago Solar S.A."/>
    <n v="982.70699999999999"/>
    <s v="CEC"/>
    <x v="17"/>
    <x v="0"/>
  </r>
  <r>
    <s v="CEC_2015/02_BS4B_BB_CEC_SCB II SpA"/>
    <s v="SEN"/>
    <s v="CEC"/>
    <s v="SCB II SpA"/>
    <s v="2015/02_BS4B_BB_CEC_SCB II SpA"/>
    <n v="0"/>
    <s v="CEC"/>
    <x v="3"/>
    <x v="0"/>
  </r>
  <r>
    <s v="CEC_SIC 2013/03_2_BS1B_BB_CEC_SPV P4 S.A."/>
    <s v="SEN"/>
    <s v="CEC"/>
    <s v="SPV P4 S.A."/>
    <s v="SIC 2013/03_2_BS1B_BB_CEC_SPV P4 S.A."/>
    <n v="206.767"/>
    <s v="CEC"/>
    <x v="18"/>
    <x v="0"/>
  </r>
  <r>
    <s v="CGE_SIC 2013/03_2 (Emelectric)_BS4_BB_CGE Distribucion_Abengoa"/>
    <s v="SEN"/>
    <s v="CGE"/>
    <s v="Abengoa"/>
    <s v="SIC 2013/03_2 (Emelectric)_BS4_BB_CGE Distribucion_Abengoa"/>
    <n v="61495.6"/>
    <s v="CGE"/>
    <x v="0"/>
    <x v="0"/>
  </r>
  <r>
    <s v="CGE_SIC 2013/03_2 (Emetal)_BS4_BB_CGE Distribucion_Abengoa"/>
    <s v="SEN"/>
    <s v="CGE"/>
    <s v="Abengoa"/>
    <s v="SIC 2013/03_2 (Emetal)_BS4_BB_CGE Distribucion_Abengoa"/>
    <n v="7845.1139999999996"/>
    <s v="CGE"/>
    <x v="0"/>
    <x v="0"/>
  </r>
  <r>
    <s v="CGE_SIC 2013/03_2_BS4_BB_CGE Distribucion_Abengoa"/>
    <s v="SEN"/>
    <s v="CGE"/>
    <s v="Abengoa"/>
    <s v="SIC 2013/03_2_BS4_BB_CGE Distribucion_Abengoa"/>
    <n v="352604.60700000002"/>
    <s v="CGE"/>
    <x v="0"/>
    <x v="0"/>
  </r>
  <r>
    <s v="CGE_SIC 2013/03_2 (emelectric)_BS3_BB_CGE Distribucion_ACCIONA"/>
    <s v="SEN"/>
    <s v="CGE"/>
    <s v="Acciona"/>
    <s v="SIC 2013/03_2 (emelectric)_BS3_BB_CGE Distribucion_ACCIONA"/>
    <n v="82127.341"/>
    <s v="CGE"/>
    <x v="1"/>
    <x v="0"/>
  </r>
  <r>
    <s v="CGE_SIC 2013/03_2 (emetal)_BS3_BB_CGE Distribucion_ACCIONA"/>
    <s v="SEN"/>
    <s v="CGE"/>
    <s v="Acciona"/>
    <s v="SIC 2013/03_2 (emetal)_BS3_BB_CGE Distribucion_ACCIONA"/>
    <n v="9660.1919999999991"/>
    <s v="CGE"/>
    <x v="1"/>
    <x v="0"/>
  </r>
  <r>
    <s v="CGE_SIC 2013/03_2_BS3_BB_CGE Distribucion_ACCIONA"/>
    <s v="SEN"/>
    <s v="CGE"/>
    <s v="Acciona"/>
    <s v="SIC 2013/03_2_BS3_BB_CGE Distribucion_ACCIONA"/>
    <n v="391009.31300000002"/>
    <s v="CGE"/>
    <x v="1"/>
    <x v="0"/>
  </r>
  <r>
    <s v="CGE_2015/02_BS4A_BB_CGE Distribucion_Aela Generación S.A."/>
    <s v="SEN"/>
    <s v="CGE"/>
    <s v="Aela Generación S.A."/>
    <s v="2015/02_BS4A_BB_CGE Distribucion_Aela Generación S.A."/>
    <n v="65443.748"/>
    <s v="CGE"/>
    <x v="2"/>
    <x v="0"/>
  </r>
  <r>
    <s v="CGE_2015/02_BS4B_BB_CGE Distribucion_Aela Generación S.A."/>
    <s v="SEN"/>
    <s v="CGE"/>
    <s v="Aela Generación S.A."/>
    <s v="2015/02_BS4B_BB_CGE Distribucion_Aela Generación S.A."/>
    <n v="98927.714999999997"/>
    <s v="CGE"/>
    <x v="2"/>
    <x v="0"/>
  </r>
  <r>
    <s v="CGE_2015/02_BS4C_BB_CGE Distribucion_Aela Generación S.A."/>
    <s v="SEN"/>
    <s v="CGE"/>
    <s v="Aela Generación S.A."/>
    <s v="2015/02_BS4C_BB_CGE Distribucion_Aela Generación S.A."/>
    <n v="100407.389"/>
    <s v="CGE"/>
    <x v="2"/>
    <x v="0"/>
  </r>
  <r>
    <s v="CGE_EMEL-SIC 2006/01-2 (Emelectric)_BB_Sur_BB_CGE Distribucion_AES GENER"/>
    <s v="SEN"/>
    <s v="CGE"/>
    <s v="AES GENER"/>
    <s v="EMEL-SIC 2006/01-2 (Emelectric)_BB_Sur_BB_CGE Distribucion_AES GENER"/>
    <n v="332988.11300000001"/>
    <s v="CGE"/>
    <x v="19"/>
    <x v="0"/>
  </r>
  <r>
    <s v="CGE_EMEL-SIC 2006/01-2 (Emetal)_BB_Sur_BB_CGE Distribucion_AES GENER"/>
    <s v="SEN"/>
    <s v="CGE"/>
    <s v="AES GENER"/>
    <s v="EMEL-SIC 2006/01-2 (Emetal)_BB_Sur_BB_CGE Distribucion_AES GENER"/>
    <n v="46131.54"/>
    <s v="CGE"/>
    <x v="19"/>
    <x v="0"/>
  </r>
  <r>
    <s v="CGE_2015/02_BS4B_BB_CGE Distribucion_Amunche Solar SpA"/>
    <s v="SEN"/>
    <s v="CGE"/>
    <s v="Amunche Solar SpA"/>
    <s v="2015/02_BS4B_BB_CGE Distribucion_Amunche Solar SpA"/>
    <n v="25339.061000000002"/>
    <s v="CGE"/>
    <x v="3"/>
    <x v="0"/>
  </r>
  <r>
    <s v="CGE_SIC 2013/03_2 (Emelectric)_BS1B_BB_CGE Distribucion_Chungungo S.A."/>
    <s v="SEN"/>
    <s v="CGE"/>
    <s v="Chungungo S.A."/>
    <s v="SIC 2013/03_2 (Emelectric)_BS1B_BB_CGE Distribucion_Chungungo S.A."/>
    <n v="34040.125999999997"/>
    <s v="CGE"/>
    <x v="4"/>
    <x v="0"/>
  </r>
  <r>
    <s v="CGE_SIC 2013/03_2 (Emetal)_BS1B_BB_CGE Distribucion_Chungungo S.A."/>
    <s v="SEN"/>
    <s v="CGE"/>
    <s v="Chungungo S.A."/>
    <s v="SIC 2013/03_2 (Emetal)_BS1B_BB_CGE Distribucion_Chungungo S.A."/>
    <n v="3991.0859999999998"/>
    <s v="CGE"/>
    <x v="4"/>
    <x v="0"/>
  </r>
  <r>
    <s v="CGE_SIC 2013/03_2_BS1B_BB_CGE Distribucion_Chungungo S.A."/>
    <s v="SEN"/>
    <s v="CGE"/>
    <s v="Chungungo S.A."/>
    <s v="SIC 2013/03_2_BS1B_BB_CGE Distribucion_Chungungo S.A."/>
    <n v="113425.05499999999"/>
    <s v="CGE"/>
    <x v="4"/>
    <x v="0"/>
  </r>
  <r>
    <s v="CGE_CGED 2006/01_BB1_BB_CGE Distribucion_COLBÚN"/>
    <s v="SEN"/>
    <s v="CGE"/>
    <s v="COLBÚN"/>
    <s v="CGED 2006/01_BB1_BB_CGE Distribucion_COLBÚN"/>
    <n v="258520.26"/>
    <s v="CGE"/>
    <x v="5"/>
    <x v="0"/>
  </r>
  <r>
    <s v="CGE_CGED 2008/01_BS1_BB_CGE Distribucion_COLBÚN"/>
    <s v="SEN"/>
    <s v="CGE"/>
    <s v="COLBÚN"/>
    <s v="CGED 2008/01_BS1_BB_CGE Distribucion_COLBÚN"/>
    <n v="6253989.7580000004"/>
    <s v="CGE"/>
    <x v="5"/>
    <x v="0"/>
  </r>
  <r>
    <s v="CGE_CGED 2008/01_BS1_BV_CGE Distribucion_COLBÚN"/>
    <s v="SEN"/>
    <s v="CGE"/>
    <s v="COLBÚN"/>
    <s v="CGED 2008/01_BS1_BV_CGE Distribucion_COLBÚN"/>
    <n v="61909.273999999998"/>
    <s v="CGE"/>
    <x v="5"/>
    <x v="0"/>
  </r>
  <r>
    <s v="CGE_2015/02_BS4A_BB_CGE Distribucion_Consorcio Abengoa Chile S.A., Abengoa Solar Chile SpA y Abengoa Solar S.A."/>
    <s v="SEN"/>
    <s v="CGE"/>
    <s v="Consorcio Abengoa Chile S.A., Abengoa Solar Chile SpA y Abengoa Solar S.A."/>
    <s v="2015/02_BS4A_BB_CGE Distribucion_Consorcio Abengoa Chile S.A., Abengoa Solar Chile SpA y Abengoa Solar S.A."/>
    <n v="7532.1689999999999"/>
    <s v="CGE"/>
    <x v="6"/>
    <x v="0"/>
  </r>
  <r>
    <s v="CGE_2015/02_BS4C_BB_CGE Distribucion_Consorcio Abengoa Chile S.A., Abengoa Solar Chile SpA y Abengoa Solar S.A."/>
    <s v="SEN"/>
    <s v="CGE"/>
    <s v="Consorcio Abengoa Chile S.A., Abengoa Solar Chile SpA y Abengoa Solar S.A."/>
    <s v="2015/02_BS4C_BB_CGE Distribucion_Consorcio Abengoa Chile S.A., Abengoa Solar Chile SpA y Abengoa Solar S.A."/>
    <n v="10519.705"/>
    <s v="CGE"/>
    <x v="6"/>
    <x v="0"/>
  </r>
  <r>
    <s v="CGE_CGED 2008/01-2_BS1_BB_CGE Distribucion_D. ALMAGRO"/>
    <s v="SEN"/>
    <s v="CGE"/>
    <s v="D. ALMAGRO"/>
    <s v="CGED 2008/01-2_BS1_BB_CGE Distribucion_D. ALMAGRO"/>
    <n v="842885.53899999999"/>
    <s v="CGE"/>
    <x v="20"/>
    <x v="0"/>
  </r>
  <r>
    <s v="CGE_CGED 2008/01-2_BS1_BV_CGE Distribucion_D. ALMAGRO"/>
    <s v="SEN"/>
    <s v="CGE"/>
    <s v="D. ALMAGRO"/>
    <s v="CGED 2008/01-2_BS1_BV_CGE Distribucion_D. ALMAGRO"/>
    <n v="8254.57"/>
    <s v="CGE"/>
    <x v="20"/>
    <x v="0"/>
  </r>
  <r>
    <s v="CGE_SIC 2013/03_2 (emelectric)_BS3_BB_CGE Distribucion_E-CL"/>
    <s v="SEN"/>
    <s v="CGE"/>
    <s v="E-CL"/>
    <s v="SIC 2013/03_2 (emelectric)_BS3_BB_CGE Distribucion_E-CL"/>
    <n v="832653.77899999998"/>
    <s v="CGE"/>
    <x v="7"/>
    <x v="0"/>
  </r>
  <r>
    <s v="CGE_SIC 2013/03_2 (emetal)_BS3_BB_CGE Distribucion_E-CL"/>
    <s v="SEN"/>
    <s v="CGE"/>
    <s v="E-CL"/>
    <s v="SIC 2013/03_2 (emetal)_BS3_BB_CGE Distribucion_E-CL"/>
    <n v="97871.770999999993"/>
    <s v="CGE"/>
    <x v="7"/>
    <x v="0"/>
  </r>
  <r>
    <s v="CGE_SIC 2013/03_2_BS3_BB_CGE Distribucion_E-CL"/>
    <s v="SEN"/>
    <s v="CGE"/>
    <s v="E-CL"/>
    <s v="SIC 2013/03_2_BS3_BB_CGE Distribucion_E-CL"/>
    <n v="4263484.835"/>
    <s v="CGE"/>
    <x v="7"/>
    <x v="0"/>
  </r>
  <r>
    <s v="CGE_SIC 2013/03_2 (Emelectric)_BS4_BB_CGE Distribucion_El Campesino"/>
    <s v="SEN"/>
    <s v="CGE"/>
    <s v="El Campesino"/>
    <s v="SIC 2013/03_2 (Emelectric)_BS4_BB_CGE Distribucion_El Campesino"/>
    <n v="263074.05699999997"/>
    <s v="CGE"/>
    <x v="8"/>
    <x v="0"/>
  </r>
  <r>
    <s v="CGE_SIC 2013/03_2 (Emetal)_BS4_BB_CGE Distribucion_El Campesino"/>
    <s v="SEN"/>
    <s v="CGE"/>
    <s v="El Campesino"/>
    <s v="SIC 2013/03_2 (Emetal)_BS4_BB_CGE Distribucion_El Campesino"/>
    <n v="32478.129000000001"/>
    <s v="CGE"/>
    <x v="8"/>
    <x v="0"/>
  </r>
  <r>
    <s v="CGE_SIC 2013/03_2_BS4_BB_CGE Distribucion_El Campesino"/>
    <s v="SEN"/>
    <s v="CGE"/>
    <s v="El Campesino"/>
    <s v="SIC 2013/03_2_BS4_BB_CGE Distribucion_El Campesino"/>
    <n v="1570730.6669999999"/>
    <s v="CGE"/>
    <x v="8"/>
    <x v="0"/>
  </r>
  <r>
    <s v="CGE_SIC 2013/03_2 (Emelectric)_BS1A_BB_CGE Distribucion_Empresa Eléctrica Carén S.A."/>
    <s v="SEN"/>
    <s v="CGE"/>
    <s v="Empresa Eléctrica Carén S.A."/>
    <s v="SIC 2013/03_2 (Emelectric)_BS1A_BB_CGE Distribucion_Empresa Eléctrica Carén S.A."/>
    <n v="2204.3130000000001"/>
    <s v="CGE"/>
    <x v="9"/>
    <x v="0"/>
  </r>
  <r>
    <s v="CGE_SIC 2013/03_2 (Emelectric)_BS1B_BB_CGE Distribucion_Empresa Eléctrica Carén S.A."/>
    <s v="SEN"/>
    <s v="CGE"/>
    <s v="Empresa Eléctrica Carén S.A."/>
    <s v="SIC 2013/03_2 (Emelectric)_BS1B_BB_CGE Distribucion_Empresa Eléctrica Carén S.A."/>
    <n v="2189.2069999999999"/>
    <s v="CGE"/>
    <x v="9"/>
    <x v="0"/>
  </r>
  <r>
    <s v="CGE_SIC 2013/03_2 (Emelectric)_BS1C_BB_CGE Distribucion_Empresa Eléctrica Carén S.A."/>
    <s v="SEN"/>
    <s v="CGE"/>
    <s v="Empresa Eléctrica Carén S.A."/>
    <s v="SIC 2013/03_2 (Emelectric)_BS1C_BB_CGE Distribucion_Empresa Eléctrica Carén S.A."/>
    <n v="1475.134"/>
    <s v="CGE"/>
    <x v="9"/>
    <x v="0"/>
  </r>
  <r>
    <s v="CGE_SIC 2013/03_2 (emelectric)_BS3_BB_CGE Distribucion_Empresa Eléctrica Carén S.A."/>
    <s v="SEN"/>
    <s v="CGE"/>
    <s v="Empresa Eléctrica Carén S.A."/>
    <s v="SIC 2013/03_2 (emelectric)_BS3_BB_CGE Distribucion_Empresa Eléctrica Carén S.A."/>
    <n v="10082.423000000001"/>
    <s v="CGE"/>
    <x v="9"/>
    <x v="0"/>
  </r>
  <r>
    <s v="CGE_SIC 2013/03_2 (Emetal)_BS1A_BB_CGE Distribucion_Empresa Eléctrica Carén S.A."/>
    <s v="SEN"/>
    <s v="CGE"/>
    <s v="Empresa Eléctrica Carén S.A."/>
    <s v="SIC 2013/03_2 (Emetal)_BS1A_BB_CGE Distribucion_Empresa Eléctrica Carén S.A."/>
    <n v="556.79"/>
    <s v="CGE"/>
    <x v="9"/>
    <x v="0"/>
  </r>
  <r>
    <s v="CGE_SIC 2013/03_2 (Emetal)_BS1B_BB_CGE Distribucion_Empresa Eléctrica Carén S.A."/>
    <s v="SEN"/>
    <s v="CGE"/>
    <s v="Empresa Eléctrica Carén S.A."/>
    <s v="SIC 2013/03_2 (Emetal)_BS1B_BB_CGE Distribucion_Empresa Eléctrica Carén S.A."/>
    <n v="61.655000000000001"/>
    <s v="CGE"/>
    <x v="9"/>
    <x v="0"/>
  </r>
  <r>
    <s v="CGE_SIC 2013/03_2 (Emetal)_BS1C_BB_CGE Distribucion_Empresa Eléctrica Carén S.A."/>
    <s v="SEN"/>
    <s v="CGE"/>
    <s v="Empresa Eléctrica Carén S.A."/>
    <s v="SIC 2013/03_2 (Emetal)_BS1C_BB_CGE Distribucion_Empresa Eléctrica Carén S.A."/>
    <n v="19.526"/>
    <s v="CGE"/>
    <x v="9"/>
    <x v="0"/>
  </r>
  <r>
    <s v="CGE_SIC 2013/03_2 (emetal)_BS3_BB_CGE Distribucion_Empresa Eléctrica Carén S.A."/>
    <s v="SEN"/>
    <s v="CGE"/>
    <s v="Empresa Eléctrica Carén S.A."/>
    <s v="SIC 2013/03_2 (emetal)_BS3_BB_CGE Distribucion_Empresa Eléctrica Carén S.A."/>
    <n v="1209.7439999999999"/>
    <s v="CGE"/>
    <x v="9"/>
    <x v="0"/>
  </r>
  <r>
    <s v="CGE_SIC 2013/03_2_BS1A_BB_CGE Distribucion_Empresa Eléctrica Carén S.A."/>
    <s v="SEN"/>
    <s v="CGE"/>
    <s v="Empresa Eléctrica Carén S.A."/>
    <s v="SIC 2013/03_2_BS1A_BB_CGE Distribucion_Empresa Eléctrica Carén S.A."/>
    <n v="10377.589"/>
    <s v="CGE"/>
    <x v="9"/>
    <x v="0"/>
  </r>
  <r>
    <s v="CGE_SIC 2013/03_2_BS1B_BB_CGE Distribucion_Empresa Eléctrica Carén S.A."/>
    <s v="SEN"/>
    <s v="CGE"/>
    <s v="Empresa Eléctrica Carén S.A."/>
    <s v="SIC 2013/03_2_BS1B_BB_CGE Distribucion_Empresa Eléctrica Carén S.A."/>
    <n v="8215.8089999999993"/>
    <s v="CGE"/>
    <x v="9"/>
    <x v="0"/>
  </r>
  <r>
    <s v="CGE_SIC 2013/03_2_BS1C_BB_CGE Distribucion_Empresa Eléctrica Carén S.A."/>
    <s v="SEN"/>
    <s v="CGE"/>
    <s v="Empresa Eléctrica Carén S.A."/>
    <s v="SIC 2013/03_2_BS1C_BB_CGE Distribucion_Empresa Eléctrica Carén S.A."/>
    <n v="7684.6580000000004"/>
    <s v="CGE"/>
    <x v="9"/>
    <x v="0"/>
  </r>
  <r>
    <s v="CGE_SIC 2013/03_2_BS3_BB_CGE Distribucion_Empresa Eléctrica Carén S.A."/>
    <s v="SEN"/>
    <s v="CGE"/>
    <s v="Empresa Eléctrica Carén S.A."/>
    <s v="SIC 2013/03_2_BS3_BB_CGE Distribucion_Empresa Eléctrica Carén S.A."/>
    <n v="50457.491000000002"/>
    <s v="CGE"/>
    <x v="9"/>
    <x v="0"/>
  </r>
  <r>
    <s v="CGE_SIC 2013/03_2 (Emelectric)_BS1A_BB_CGE Distribucion_Empresa Eléctrica ERNC-1 SpA."/>
    <s v="SEN"/>
    <s v="CGE"/>
    <s v="Empresa Eléctrica ERNC-1 SpA."/>
    <s v="SIC 2013/03_2 (Emelectric)_BS1A_BB_CGE Distribucion_Empresa Eléctrica ERNC-1 SpA."/>
    <n v="8738.6589999999997"/>
    <s v="CGE"/>
    <x v="10"/>
    <x v="0"/>
  </r>
  <r>
    <s v="CGE_SIC 2013/03_2 (Emelectric)_BS1B_BB_CGE Distribucion_Empresa Eléctrica ERNC-1 SpA."/>
    <s v="SEN"/>
    <s v="CGE"/>
    <s v="Empresa Eléctrica ERNC-1 SpA."/>
    <s v="SIC 2013/03_2 (Emelectric)_BS1B_BB_CGE Distribucion_Empresa Eléctrica ERNC-1 SpA."/>
    <n v="2303.5749999999998"/>
    <s v="CGE"/>
    <x v="10"/>
    <x v="0"/>
  </r>
  <r>
    <s v="CGE_SIC 2013/03_2 (Emelectric)_BS1C_BB_CGE Distribucion_Empresa Eléctrica ERNC-1 SpA."/>
    <s v="SEN"/>
    <s v="CGE"/>
    <s v="Empresa Eléctrica ERNC-1 SpA."/>
    <s v="SIC 2013/03_2 (Emelectric)_BS1C_BB_CGE Distribucion_Empresa Eléctrica ERNC-1 SpA."/>
    <n v="3080.4580000000001"/>
    <s v="CGE"/>
    <x v="10"/>
    <x v="0"/>
  </r>
  <r>
    <s v="CGE_SIC 2013/03_2 (Emetal)_BS1A_BB_CGE Distribucion_Empresa Eléctrica ERNC-1 SpA."/>
    <s v="SEN"/>
    <s v="CGE"/>
    <s v="Empresa Eléctrica ERNC-1 SpA."/>
    <s v="SIC 2013/03_2 (Emetal)_BS1A_BB_CGE Distribucion_Empresa Eléctrica ERNC-1 SpA."/>
    <n v="1330.8779999999999"/>
    <s v="CGE"/>
    <x v="10"/>
    <x v="0"/>
  </r>
  <r>
    <s v="CGE_SIC 2013/03_2 (Emetal)_BS1B_BB_CGE Distribucion_Empresa Eléctrica ERNC-1 SpA."/>
    <s v="SEN"/>
    <s v="CGE"/>
    <s v="Empresa Eléctrica ERNC-1 SpA."/>
    <s v="SIC 2013/03_2 (Emetal)_BS1B_BB_CGE Distribucion_Empresa Eléctrica ERNC-1 SpA."/>
    <n v="61.655000000000001"/>
    <s v="CGE"/>
    <x v="10"/>
    <x v="0"/>
  </r>
  <r>
    <s v="CGE_SIC 2013/03_2 (Emetal)_BS1C_BB_CGE Distribucion_Empresa Eléctrica ERNC-1 SpA."/>
    <s v="SEN"/>
    <s v="CGE"/>
    <s v="Empresa Eléctrica ERNC-1 SpA."/>
    <s v="SIC 2013/03_2 (Emetal)_BS1C_BB_CGE Distribucion_Empresa Eléctrica ERNC-1 SpA."/>
    <n v="39.701999999999998"/>
    <s v="CGE"/>
    <x v="10"/>
    <x v="0"/>
  </r>
  <r>
    <s v="CGE_SIC 2013/03_2_BS1A_BB_CGE Distribucion_Empresa Eléctrica ERNC-1 SpA."/>
    <s v="SEN"/>
    <s v="CGE"/>
    <s v="Empresa Eléctrica ERNC-1 SpA."/>
    <s v="SIC 2013/03_2_BS1A_BB_CGE Distribucion_Empresa Eléctrica ERNC-1 SpA."/>
    <n v="41079.896999999997"/>
    <s v="CGE"/>
    <x v="10"/>
    <x v="0"/>
  </r>
  <r>
    <s v="CGE_SIC 2013/03_2_BS1B_BB_CGE Distribucion_Empresa Eléctrica ERNC-1 SpA."/>
    <s v="SEN"/>
    <s v="CGE"/>
    <s v="Empresa Eléctrica ERNC-1 SpA."/>
    <s v="SIC 2013/03_2_BS1B_BB_CGE Distribucion_Empresa Eléctrica ERNC-1 SpA."/>
    <n v="8851.2260000000006"/>
    <s v="CGE"/>
    <x v="10"/>
    <x v="0"/>
  </r>
  <r>
    <s v="CGE_SIC 2013/03_2_BS1C_BB_CGE Distribucion_Empresa Eléctrica ERNC-1 SpA."/>
    <s v="SEN"/>
    <s v="CGE"/>
    <s v="Empresa Eléctrica ERNC-1 SpA."/>
    <s v="SIC 2013/03_2_BS1C_BB_CGE Distribucion_Empresa Eléctrica ERNC-1 SpA."/>
    <n v="16083.615"/>
    <s v="CGE"/>
    <x v="10"/>
    <x v="0"/>
  </r>
  <r>
    <s v="CGE_CGED 2006/01_BB1_BB_CGE Distribucion_ENDESA"/>
    <s v="SEN"/>
    <s v="CGE"/>
    <s v="ENDESA"/>
    <s v="CGED 2006/01_BB1_BB_CGE Distribucion_ENDESA"/>
    <n v="1333219.423"/>
    <s v="CGE"/>
    <x v="11"/>
    <x v="0"/>
  </r>
  <r>
    <s v="CGE_CGED 2008/01_BS2_BB_CGE Distribucion_ENDESA"/>
    <s v="SEN"/>
    <s v="CGE"/>
    <s v="ENDESA"/>
    <s v="CGED 2008/01_BS2_BB_CGE Distribucion_ENDESA"/>
    <n v="7390935.4129999997"/>
    <s v="CGE"/>
    <x v="11"/>
    <x v="0"/>
  </r>
  <r>
    <s v="CGE_CGED 2008/01_BS2_BV_CGE Distribucion_ENDESA"/>
    <s v="SEN"/>
    <s v="CGE"/>
    <s v="ENDESA"/>
    <s v="CGED 2008/01_BS2_BV_CGE Distribucion_ENDESA"/>
    <n v="82545.703999999998"/>
    <s v="CGE"/>
    <x v="11"/>
    <x v="0"/>
  </r>
  <r>
    <s v="CGE_CGED 2008/01-2_BS1_BB_CGE Distribucion_ENDESA"/>
    <s v="SEN"/>
    <s v="CGE"/>
    <s v="ENDESA"/>
    <s v="CGED 2008/01-2_BS1_BB_CGE Distribucion_ENDESA"/>
    <n v="1484752.0109999999"/>
    <s v="CGE"/>
    <x v="11"/>
    <x v="0"/>
  </r>
  <r>
    <s v="CGE_CGED 2008/01-2_BS1_BV_CGE Distribucion_ENDESA"/>
    <s v="SEN"/>
    <s v="CGE"/>
    <s v="ENDESA"/>
    <s v="CGED 2008/01-2_BS1_BV_CGE Distribucion_ENDESA"/>
    <n v="16509.14"/>
    <s v="CGE"/>
    <x v="11"/>
    <x v="0"/>
  </r>
  <r>
    <s v="CGE_SIC 2013/01 (Emelectric)_BS1_BB_CGE Distribucion_ENDESA"/>
    <s v="SEN"/>
    <s v="CGE"/>
    <s v="ENDESA"/>
    <s v="SIC 2013/01 (Emelectric)_BS1_BB_CGE Distribucion_ENDESA"/>
    <n v="810239.19099999999"/>
    <s v="CGE"/>
    <x v="11"/>
    <x v="0"/>
  </r>
  <r>
    <s v="CGE_SIC 2013/01 (Emetal)_BS1_BB_CGE Distribucion_ENDESA"/>
    <s v="SEN"/>
    <s v="CGE"/>
    <s v="ENDESA"/>
    <s v="SIC 2013/01 (Emetal)_BS1_BB_CGE Distribucion_ENDESA"/>
    <n v="88219.032000000007"/>
    <s v="CGE"/>
    <x v="11"/>
    <x v="0"/>
  </r>
  <r>
    <s v="CGE_SIC 2013/01_BS1_BB_CGE Distribucion_ENDESA"/>
    <s v="SEN"/>
    <s v="CGE"/>
    <s v="ENDESA"/>
    <s v="SIC 2013/01_BS1_BB_CGE Distribucion_ENDESA"/>
    <n v="3224937.4180000001"/>
    <s v="CGE"/>
    <x v="11"/>
    <x v="0"/>
  </r>
  <r>
    <s v="CGE_SIC 2013/03 (Emelectric)_BS1_BB_CGE Distribucion_ENDESA"/>
    <s v="SEN"/>
    <s v="CGE"/>
    <s v="ENDESA"/>
    <s v="SIC 2013/03 (Emelectric)_BS1_BB_CGE Distribucion_ENDESA"/>
    <n v="181600.54800000001"/>
    <s v="CGE"/>
    <x v="11"/>
    <x v="0"/>
  </r>
  <r>
    <s v="CGE_SIC 2013/03 (Emetal)_BS1_BB_CGE Distribucion_ENDESA"/>
    <s v="SEN"/>
    <s v="CGE"/>
    <s v="ENDESA"/>
    <s v="SIC 2013/03 (Emetal)_BS1_BB_CGE Distribucion_ENDESA"/>
    <n v="20267.93"/>
    <s v="CGE"/>
    <x v="11"/>
    <x v="0"/>
  </r>
  <r>
    <s v="CGE_SIC 2013/03_BS1_BB_CGE Distribucion_ENDESA"/>
    <s v="SEN"/>
    <s v="CGE"/>
    <s v="ENDESA"/>
    <s v="SIC 2013/03_BS1_BB_CGE Distribucion_ENDESA"/>
    <n v="590654.62199999997"/>
    <s v="CGE"/>
    <x v="11"/>
    <x v="0"/>
  </r>
  <r>
    <s v="CGE_EMEL-SIC 2006/01 (Emelectric)_BB1_BB_CGE Distribucion_ENDESA"/>
    <s v="SEN"/>
    <s v="CGE"/>
    <s v="ENDESA"/>
    <s v="EMEL-SIC 2006/01 (Emelectric)_BB1_BB_CGE Distribucion_ENDESA"/>
    <n v="1805806.5649999999"/>
    <s v="CGE"/>
    <x v="11"/>
    <x v="0"/>
  </r>
  <r>
    <s v="CGE_EMEL-SIC 2006/01 (Emetal)_BB1_BB_CGE Distribucion_ENDESA"/>
    <s v="SEN"/>
    <s v="CGE"/>
    <s v="ENDESA"/>
    <s v="EMEL-SIC 2006/01 (Emetal)_BB1_BB_CGE Distribucion_ENDESA"/>
    <n v="213404.166"/>
    <s v="CGE"/>
    <x v="11"/>
    <x v="0"/>
  </r>
  <r>
    <s v="CGE_SIC 2013/03_2 (Emelectric)_BS1B_BB_CGE Distribucion_Energía Cerro El Morado S.A."/>
    <s v="SEN"/>
    <s v="CGE"/>
    <s v="Energía Cerro El Morado S.A."/>
    <s v="SIC 2013/03_2 (Emelectric)_BS1B_BB_CGE Distribucion_Energía Cerro El Morado S.A."/>
    <n v="9036.3889999999992"/>
    <s v="CGE"/>
    <x v="12"/>
    <x v="0"/>
  </r>
  <r>
    <s v="CGE_SIC 2013/03_2 (Emetal)_BS1B_BB_CGE Distribucion_Energía Cerro El Morado S.A."/>
    <s v="SEN"/>
    <s v="CGE"/>
    <s v="Energía Cerro El Morado S.A."/>
    <s v="SIC 2013/03_2 (Emetal)_BS1B_BB_CGE Distribucion_Energía Cerro El Morado S.A."/>
    <n v="1098.9690000000001"/>
    <s v="CGE"/>
    <x v="12"/>
    <x v="0"/>
  </r>
  <r>
    <s v="CGE_SIC 2013/03_2_BS1B_BB_CGE Distribucion_Energía Cerro El Morado S.A."/>
    <s v="SEN"/>
    <s v="CGE"/>
    <s v="Energía Cerro El Morado S.A."/>
    <s v="SIC 2013/03_2_BS1B_BB_CGE Distribucion_Energía Cerro El Morado S.A."/>
    <n v="34438.540999999997"/>
    <s v="CGE"/>
    <x v="12"/>
    <x v="0"/>
  </r>
  <r>
    <s v="CGE_2015/02_BS4A_BB_CGE Distribucion_Ibereolica Cabo Leones I S.A."/>
    <s v="SEN"/>
    <s v="CGE"/>
    <s v="Ibereolica Cabo Leones I S.A."/>
    <s v="2015/02_BS4A_BB_CGE Distribucion_Ibereolica Cabo Leones I S.A."/>
    <n v="32919.108999999997"/>
    <s v="CGE"/>
    <x v="13"/>
    <x v="0"/>
  </r>
  <r>
    <s v="CGE_2015/02_BS4C_BB_CGE Distribucion_Ibereolica Cabo Leones I S.A."/>
    <s v="SEN"/>
    <s v="CGE"/>
    <s v="Ibereolica Cabo Leones I S.A."/>
    <s v="2015/02_BS4C_BB_CGE Distribucion_Ibereolica Cabo Leones I S.A."/>
    <n v="51975.93"/>
    <s v="CGE"/>
    <x v="13"/>
    <x v="0"/>
  </r>
  <r>
    <s v="CGE_CGED 2008/01_BS1_BB_CGE Distribucion_M. REDONDO"/>
    <s v="SEN"/>
    <s v="CGE"/>
    <s v="M. REDONDO"/>
    <s v="CGED 2008/01_BS1_BB_CGE Distribucion_M. REDONDO"/>
    <n v="390473.14600000001"/>
    <s v="CGE"/>
    <x v="21"/>
    <x v="0"/>
  </r>
  <r>
    <s v="CGE_CGED 2008/01_BS1_BV_CGE Distribucion_M. REDONDO"/>
    <s v="SEN"/>
    <s v="CGE"/>
    <s v="M. REDONDO"/>
    <s v="CGED 2008/01_BS1_BV_CGE Distribucion_M. REDONDO"/>
    <n v="4127.2849999999999"/>
    <s v="CGE"/>
    <x v="21"/>
    <x v="0"/>
  </r>
  <r>
    <s v="CGE_CGED 2008/01-2_BS1_BB_CGE Distribucion_M. REDONDO"/>
    <s v="SEN"/>
    <s v="CGE"/>
    <s v="M. REDONDO"/>
    <s v="CGED 2008/01-2_BS1_BB_CGE Distribucion_M. REDONDO"/>
    <n v="573591.48199999996"/>
    <s v="CGE"/>
    <x v="21"/>
    <x v="0"/>
  </r>
  <r>
    <s v="CGE_CGED 2008/01-2_BS1_BV_CGE Distribucion_M. REDONDO"/>
    <s v="SEN"/>
    <s v="CGE"/>
    <s v="M. REDONDO"/>
    <s v="CGED 2008/01-2_BS1_BV_CGE Distribucion_M. REDONDO"/>
    <n v="7222.7489999999998"/>
    <s v="CGE"/>
    <x v="21"/>
    <x v="0"/>
  </r>
  <r>
    <s v="CGE_SIC 2013/03_2 (Emelectric)_BS4_BB_CGE Distribucion_Norvind"/>
    <s v="SEN"/>
    <s v="CGE"/>
    <s v="Norvind"/>
    <s v="SIC 2013/03_2 (Emelectric)_BS4_BB_CGE Distribucion_Norvind"/>
    <n v="3201.6509999999998"/>
    <s v="CGE"/>
    <x v="14"/>
    <x v="0"/>
  </r>
  <r>
    <s v="CGE_SIC 2013/03_2 (Emetal)_BS4_BB_CGE Distribucion_Norvind"/>
    <s v="SEN"/>
    <s v="CGE"/>
    <s v="Norvind"/>
    <s v="SIC 2013/03_2 (Emetal)_BS4_BB_CGE Distribucion_Norvind"/>
    <n v="407.93900000000002"/>
    <s v="CGE"/>
    <x v="14"/>
    <x v="0"/>
  </r>
  <r>
    <s v="CGE_SIC 2013/03_2_BS4_BB_CGE Distribucion_Norvind"/>
    <s v="SEN"/>
    <s v="CGE"/>
    <s v="Norvind"/>
    <s v="SIC 2013/03_2_BS4_BB_CGE Distribucion_Norvind"/>
    <n v="18348.957999999999"/>
    <s v="CGE"/>
    <x v="14"/>
    <x v="0"/>
  </r>
  <r>
    <s v="CGE_SIC 2013/01 (Emelectric)_BS1_BB_CGE Distribucion_PANGUIPULLI"/>
    <s v="SEN"/>
    <s v="CGE"/>
    <s v="PANGUIPULLI"/>
    <s v="SIC 2013/01 (Emelectric)_BS1_BB_CGE Distribucion_PANGUIPULLI"/>
    <n v="95596.04"/>
    <s v="CGE"/>
    <x v="15"/>
    <x v="0"/>
  </r>
  <r>
    <s v="CGE_SIC 2013/01 (Emetal)_BS1_BB_CGE Distribucion_PANGUIPULLI"/>
    <s v="SEN"/>
    <s v="CGE"/>
    <s v="PANGUIPULLI"/>
    <s v="SIC 2013/01 (Emetal)_BS1_BB_CGE Distribucion_PANGUIPULLI"/>
    <n v="10816.263999999999"/>
    <s v="CGE"/>
    <x v="15"/>
    <x v="0"/>
  </r>
  <r>
    <s v="CGE_SIC 2013/01_BS1_BB_CGE Distribucion_PANGUIPULLI"/>
    <s v="SEN"/>
    <s v="CGE"/>
    <s v="PANGUIPULLI"/>
    <s v="SIC 2013/01_BS1_BB_CGE Distribucion_PANGUIPULLI"/>
    <n v="364744.446"/>
    <s v="CGE"/>
    <x v="15"/>
    <x v="0"/>
  </r>
  <r>
    <s v="CGE_SIC 2013/03_2 (Emelectric)_BS2B_BB_CGE Distribucion_Pelumpén S.A."/>
    <s v="SEN"/>
    <s v="CGE"/>
    <s v="Pelumpén S.A."/>
    <s v="SIC 2013/03_2 (Emelectric)_BS2B_BB_CGE Distribucion_Pelumpén S.A."/>
    <n v="57231.586000000003"/>
    <s v="CGE"/>
    <x v="5"/>
    <x v="0"/>
  </r>
  <r>
    <s v="CGE_SIC 2013/03_2 (emetal)_BS2B_BB_CGE Distribucion_Pelumpén S.A."/>
    <s v="SEN"/>
    <s v="CGE"/>
    <s v="Pelumpén S.A."/>
    <s v="SIC 2013/03_2 (emetal)_BS2B_BB_CGE Distribucion_Pelumpén S.A."/>
    <n v="6689.9279999999999"/>
    <s v="CGE"/>
    <x v="5"/>
    <x v="0"/>
  </r>
  <r>
    <s v="CGE_SIC 2013/03_2_BS2B_BB_CGE Distribucion_Pelumpén S.A."/>
    <s v="SEN"/>
    <s v="CGE"/>
    <s v="Pelumpén S.A."/>
    <s v="SIC 2013/03_2_BS2B_BB_CGE Distribucion_Pelumpén S.A."/>
    <n v="177497.962"/>
    <s v="CGE"/>
    <x v="5"/>
    <x v="0"/>
  </r>
  <r>
    <s v="CGE_CGED 2008/01-2_BS1_BB_CGE Distribucion_PUNTILLA"/>
    <s v="SEN"/>
    <s v="CGE"/>
    <s v="PUNTILLA"/>
    <s v="CGED 2008/01-2_BS1_BB_CGE Distribucion_PUNTILLA"/>
    <n v="290375.71399999998"/>
    <s v="CGE"/>
    <x v="22"/>
    <x v="0"/>
  </r>
  <r>
    <s v="CGE_CGED 2008/01-2_BS1_BV_CGE Distribucion_PUNTILLA"/>
    <s v="SEN"/>
    <s v="CGE"/>
    <s v="PUNTILLA"/>
    <s v="CGED 2008/01-2_BS1_BV_CGE Distribucion_PUNTILLA"/>
    <n v="3095.4639999999999"/>
    <s v="CGE"/>
    <x v="22"/>
    <x v="0"/>
  </r>
  <r>
    <s v="CGE_SIC 2013/03_2 (Emelectric)_BS2A_BB_CGE Distribucion_San Juan SpA."/>
    <s v="SEN"/>
    <s v="CGE"/>
    <s v="San Juan SpA."/>
    <s v="SIC 2013/03_2 (Emelectric)_BS2A_BB_CGE Distribucion_San Juan SpA."/>
    <n v="15210.895"/>
    <s v="CGE"/>
    <x v="16"/>
    <x v="0"/>
  </r>
  <r>
    <s v="CGE_SIC 2013/03_2 (Emelectric)_BS2C_BB_CGE Distribucion_San Juan SpA."/>
    <s v="SEN"/>
    <s v="CGE"/>
    <s v="San Juan SpA."/>
    <s v="SIC 2013/03_2 (Emelectric)_BS2C_BB_CGE Distribucion_San Juan SpA."/>
    <n v="12715.553"/>
    <s v="CGE"/>
    <x v="16"/>
    <x v="0"/>
  </r>
  <r>
    <s v="CGE_SIC 2013/03_2 (emelectric)_BS3_BB_CGE Distribucion_San Juan SpA."/>
    <s v="SEN"/>
    <s v="CGE"/>
    <s v="San Juan SpA."/>
    <s v="SIC 2013/03_2 (emelectric)_BS3_BB_CGE Distribucion_San Juan SpA."/>
    <n v="48432.444000000003"/>
    <s v="CGE"/>
    <x v="16"/>
    <x v="0"/>
  </r>
  <r>
    <s v="CGE_SIC 2013/03_2 (emetal)_BS2A_BB_CGE Distribucion_San Juan SpA."/>
    <s v="SEN"/>
    <s v="CGE"/>
    <s v="San Juan SpA."/>
    <s v="SIC 2013/03_2 (emetal)_BS2A_BB_CGE Distribucion_San Juan SpA."/>
    <n v="2635.4569999999999"/>
    <s v="CGE"/>
    <x v="16"/>
    <x v="0"/>
  </r>
  <r>
    <s v="CGE_SIC 2013/03_2 (emetal)_BS2C_BB_CGE Distribucion_San Juan SpA."/>
    <s v="SEN"/>
    <s v="CGE"/>
    <s v="San Juan SpA."/>
    <s v="SIC 2013/03_2 (emetal)_BS2C_BB_CGE Distribucion_San Juan SpA."/>
    <n v="178.44800000000001"/>
    <s v="CGE"/>
    <x v="16"/>
    <x v="0"/>
  </r>
  <r>
    <s v="CGE_SIC 2013/03_2 (emetal)_BS3_BB_CGE Distribucion_San Juan SpA."/>
    <s v="SEN"/>
    <s v="CGE"/>
    <s v="San Juan SpA."/>
    <s v="SIC 2013/03_2 (emetal)_BS3_BB_CGE Distribucion_San Juan SpA."/>
    <n v="5773.0140000000001"/>
    <s v="CGE"/>
    <x v="16"/>
    <x v="0"/>
  </r>
  <r>
    <s v="CGE_SIC 2013/03_2_BS2A_BB_CGE Distribucion_San Juan SpA."/>
    <s v="SEN"/>
    <s v="CGE"/>
    <s v="San Juan SpA."/>
    <s v="SIC 2013/03_2_BS2A_BB_CGE Distribucion_San Juan SpA."/>
    <n v="70384.895000000004"/>
    <s v="CGE"/>
    <x v="16"/>
    <x v="0"/>
  </r>
  <r>
    <s v="CGE_SIC 2013/03_2_BS2C_BB_CGE Distribucion_San Juan SpA."/>
    <s v="SEN"/>
    <s v="CGE"/>
    <s v="San Juan SpA."/>
    <s v="SIC 2013/03_2_BS2C_BB_CGE Distribucion_San Juan SpA."/>
    <n v="65289.957000000002"/>
    <s v="CGE"/>
    <x v="16"/>
    <x v="0"/>
  </r>
  <r>
    <s v="CGE_SIC 2013/03_2_BS3_BB_CGE Distribucion_San Juan SpA."/>
    <s v="SEN"/>
    <s v="CGE"/>
    <s v="San Juan SpA."/>
    <s v="SIC 2013/03_2_BS3_BB_CGE Distribucion_San Juan SpA."/>
    <n v="240632.45300000001"/>
    <s v="CGE"/>
    <x v="16"/>
    <x v="0"/>
  </r>
  <r>
    <s v="CGE_SIC 2013/03_2 (Emelectric)_BS2B_BB_CGE Distribucion_Santiago Solar S.A."/>
    <s v="SEN"/>
    <s v="CGE"/>
    <s v="Santiago Solar S.A."/>
    <s v="SIC 2013/03_2 (Emelectric)_BS2B_BB_CGE Distribucion_Santiago Solar S.A."/>
    <n v="21370.999"/>
    <s v="CGE"/>
    <x v="17"/>
    <x v="0"/>
  </r>
  <r>
    <s v="CGE_SIC 2013/03_2 (emetal)_BS2B_BB_CGE Distribucion_Santiago Solar S.A."/>
    <s v="SEN"/>
    <s v="CGE"/>
    <s v="Santiago Solar S.A."/>
    <s v="SIC 2013/03_2 (emetal)_BS2B_BB_CGE Distribucion_Santiago Solar S.A."/>
    <n v="2488.404"/>
    <s v="CGE"/>
    <x v="17"/>
    <x v="0"/>
  </r>
  <r>
    <s v="CGE_SIC 2013/03_2_BS2B_BB_CGE Distribucion_Santiago Solar S.A."/>
    <s v="SEN"/>
    <s v="CGE"/>
    <s v="Santiago Solar S.A."/>
    <s v="SIC 2013/03_2_BS2B_BB_CGE Distribucion_Santiago Solar S.A."/>
    <n v="71406.255000000005"/>
    <s v="CGE"/>
    <x v="17"/>
    <x v="0"/>
  </r>
  <r>
    <s v="CGE_2015/02_BS4B_BB_CGE Distribucion_SCB II SpA"/>
    <s v="SEN"/>
    <s v="CGE"/>
    <s v="SCB II SpA"/>
    <s v="2015/02_BS4B_BB_CGE Distribucion_SCB II SpA"/>
    <n v="21132.017"/>
    <s v="CGE"/>
    <x v="3"/>
    <x v="0"/>
  </r>
  <r>
    <s v="CGE_SIC 2013/03_2 (Emelectric)_BS1B_BB_CGE Distribucion_SPV P4 S.A."/>
    <s v="SEN"/>
    <s v="CGE"/>
    <s v="SPV P4 S.A."/>
    <s v="SIC 2013/03_2 (Emelectric)_BS1B_BB_CGE Distribucion_SPV P4 S.A."/>
    <n v="4040.9319999999998"/>
    <s v="CGE"/>
    <x v="18"/>
    <x v="0"/>
  </r>
  <r>
    <s v="CGE_SIC 2013/03_2 (Emetal)_BS1B_BB_CGE Distribucion_SPV P4 S.A."/>
    <s v="SEN"/>
    <s v="CGE"/>
    <s v="SPV P4 S.A."/>
    <s v="SIC 2013/03_2 (Emetal)_BS1B_BB_CGE Distribucion_SPV P4 S.A."/>
    <n v="480.27600000000001"/>
    <s v="CGE"/>
    <x v="18"/>
    <x v="0"/>
  </r>
  <r>
    <s v="CGE_SIC 2013/03_2_BS1B_BB_CGE Distribucion_SPV P4 S.A."/>
    <s v="SEN"/>
    <s v="CGE"/>
    <s v="SPV P4 S.A."/>
    <s v="SIC 2013/03_2_BS1B_BB_CGE Distribucion_SPV P4 S.A."/>
    <n v="14566.755999999999"/>
    <s v="CGE"/>
    <x v="18"/>
    <x v="0"/>
  </r>
  <r>
    <s v="CHILQUINTA_SIC 2013/03_2_BS4_BB_CHILQUINTA_Abengoa"/>
    <s v="SEN"/>
    <s v="CHILQUINTA"/>
    <s v="Abengoa"/>
    <s v="SIC 2013/03_2_BS4_BB_CHILQUINTA_Abengoa"/>
    <n v="32487.829000000002"/>
    <s v="CHILQUINTA"/>
    <x v="0"/>
    <x v="0"/>
  </r>
  <r>
    <s v="CHILQUINTA_SIC 2013/03_2_BS3_BB_CHILQUINTA_ACCIONA"/>
    <s v="SEN"/>
    <s v="CHILQUINTA"/>
    <s v="Acciona"/>
    <s v="SIC 2013/03_2_BS3_BB_CHILQUINTA_ACCIONA"/>
    <n v="35411.622000000003"/>
    <s v="CHILQUINTA"/>
    <x v="1"/>
    <x v="0"/>
  </r>
  <r>
    <s v="CHILQUINTA_2015/02_BS4A_BB_Chilquinta_Aela Generación S.A."/>
    <s v="SEN"/>
    <s v="CHILQUINTA"/>
    <s v="Aela Generación S.A."/>
    <s v="2015/02_BS4A_BB_Chilquinta_Aela Generación S.A."/>
    <n v="18073.824000000001"/>
    <s v="CHILQUINTA"/>
    <x v="2"/>
    <x v="0"/>
  </r>
  <r>
    <s v="CHILQUINTA_2015/02_BS4B_BB_Chilquinta_Aela Generación S.A."/>
    <s v="SEN"/>
    <s v="CHILQUINTA"/>
    <s v="Aela Generación S.A."/>
    <s v="2015/02_BS4B_BB_Chilquinta_Aela Generación S.A."/>
    <n v="26330.231"/>
    <s v="CHILQUINTA"/>
    <x v="2"/>
    <x v="0"/>
  </r>
  <r>
    <s v="CHILQUINTA_2015/02_BS4C_BB_Chilquinta_Aela Generación S.A."/>
    <s v="SEN"/>
    <s v="CHILQUINTA"/>
    <s v="Aela Generación S.A."/>
    <s v="2015/02_BS4C_BB_Chilquinta_Aela Generación S.A."/>
    <n v="20976.042000000001"/>
    <s v="CHILQUINTA"/>
    <x v="2"/>
    <x v="0"/>
  </r>
  <r>
    <s v="CHILQUINTA_CHQ 2006/01_BB1_BB_Chilquinta_AES GENER"/>
    <s v="SEN"/>
    <s v="CHILQUINTA"/>
    <s v="AES GENER"/>
    <s v="CHQ 2006/01_BB1_BB_Chilquinta_AES GENER"/>
    <n v="158414.68"/>
    <s v="CHILQUINTA"/>
    <x v="19"/>
    <x v="0"/>
  </r>
  <r>
    <s v="CHILQUINTA_CHQ 2008/01_BS1_BB_Chilquinta_AES GENER"/>
    <s v="SEN"/>
    <s v="CHILQUINTA"/>
    <s v="AES GENER"/>
    <s v="CHQ 2008/01_BS1_BB_Chilquinta_AES GENER"/>
    <n v="2575591.6889999998"/>
    <s v="CHILQUINTA"/>
    <x v="19"/>
    <x v="0"/>
  </r>
  <r>
    <s v="CHILQUINTA_2015/02_BS4B_BB_Chilquinta_Amunche Solar SpA"/>
    <s v="SEN"/>
    <s v="CHILQUINTA"/>
    <s v="Amunche Solar SpA"/>
    <s v="2015/02_BS4B_BB_Chilquinta_Amunche Solar SpA"/>
    <n v="10963.468999999999"/>
    <s v="CHILQUINTA"/>
    <x v="3"/>
    <x v="0"/>
  </r>
  <r>
    <s v="CHILQUINTA_SIC 2013/03_2_BS1B_BB_CHILQUINTA_Chungungo S.A."/>
    <s v="SEN"/>
    <s v="CHILQUINTA"/>
    <s v="Chungungo S.A."/>
    <s v="SIC 2013/03_2_BS1B_BB_CHILQUINTA_Chungungo S.A."/>
    <n v="9782.1869999999999"/>
    <s v="CHILQUINTA"/>
    <x v="4"/>
    <x v="0"/>
  </r>
  <r>
    <s v="CHILQUINTA_2015/02_BS4A_BB_Chilquinta_Consorcio Abengoa Chile S.A., Abengoa Solar Chile SpA y Abengoa Solar S.A."/>
    <s v="SEN"/>
    <s v="CHILQUINTA"/>
    <s v="Consorcio Abengoa Chile S.A., Abengoa Solar Chile SpA y Abengoa Solar S.A."/>
    <s v="2015/02_BS4A_BB_Chilquinta_Consorcio Abengoa Chile S.A., Abengoa Solar Chile SpA y Abengoa Solar S.A."/>
    <n v="3429.4349999999999"/>
    <s v="CHILQUINTA"/>
    <x v="6"/>
    <x v="0"/>
  </r>
  <r>
    <s v="CHILQUINTA_2015/02_BS4C_BB_Chilquinta_Consorcio Abengoa Chile S.A., Abengoa Solar Chile SpA y Abengoa Solar S.A."/>
    <s v="SEN"/>
    <s v="CHILQUINTA"/>
    <s v="Consorcio Abengoa Chile S.A., Abengoa Solar Chile SpA y Abengoa Solar S.A."/>
    <s v="2015/02_BS4C_BB_Chilquinta_Consorcio Abengoa Chile S.A., Abengoa Solar Chile SpA y Abengoa Solar S.A."/>
    <n v="3372.6060000000002"/>
    <s v="CHILQUINTA"/>
    <x v="6"/>
    <x v="0"/>
  </r>
  <r>
    <s v="CHILQUINTA_SIC 2013/03_2_BS3_BB_CHILQUINTA_E-CL"/>
    <s v="SEN"/>
    <s v="CHILQUINTA"/>
    <s v="E-CL"/>
    <s v="SIC 2013/03_2_BS3_BB_CHILQUINTA_E-CL"/>
    <n v="378296.005"/>
    <s v="CHILQUINTA"/>
    <x v="7"/>
    <x v="0"/>
  </r>
  <r>
    <s v="CHILQUINTA_SIC 2013/03_2_BS4_BB_CHILQUINTA_El Campesino"/>
    <s v="SEN"/>
    <s v="CHILQUINTA"/>
    <s v="El Campesino"/>
    <s v="SIC 2013/03_2_BS4_BB_CHILQUINTA_El Campesino"/>
    <n v="145120.09299999999"/>
    <s v="CHILQUINTA"/>
    <x v="8"/>
    <x v="0"/>
  </r>
  <r>
    <s v="CHILQUINTA_SIC 2013/03_2_BS1A_BB_CHILQUINTA_Empresa Eléctrica Carén S.A."/>
    <s v="SEN"/>
    <s v="CHILQUINTA"/>
    <s v="Empresa Eléctrica Carén S.A."/>
    <s v="SIC 2013/03_2_BS1A_BB_CHILQUINTA_Empresa Eléctrica Carén S.A."/>
    <n v="825.68499999999995"/>
    <s v="CHILQUINTA"/>
    <x v="9"/>
    <x v="0"/>
  </r>
  <r>
    <s v="CHILQUINTA_SIC 2013/03_2_BS1B_BB_CHILQUINTA_Empresa Eléctrica Carén S.A."/>
    <s v="SEN"/>
    <s v="CHILQUINTA"/>
    <s v="Empresa Eléctrica Carén S.A."/>
    <s v="SIC 2013/03_2_BS1B_BB_CHILQUINTA_Empresa Eléctrica Carén S.A."/>
    <n v="731.88499999999999"/>
    <s v="CHILQUINTA"/>
    <x v="9"/>
    <x v="0"/>
  </r>
  <r>
    <s v="CHILQUINTA_SIC 2013/03_2_BS1C_BB_CHILQUINTA_Empresa Eléctrica Carén S.A."/>
    <s v="SEN"/>
    <s v="CHILQUINTA"/>
    <s v="Empresa Eléctrica Carén S.A."/>
    <s v="SIC 2013/03_2_BS1C_BB_CHILQUINTA_Empresa Eléctrica Carén S.A."/>
    <n v="476.83800000000002"/>
    <s v="CHILQUINTA"/>
    <x v="9"/>
    <x v="0"/>
  </r>
  <r>
    <s v="CHILQUINTA_SIC 2013/03_2_BS3_BB_CHILQUINTA_Empresa Eléctrica Carén S.A."/>
    <s v="SEN"/>
    <s v="CHILQUINTA"/>
    <s v="Empresa Eléctrica Carén S.A."/>
    <s v="SIC 2013/03_2_BS3_BB_CHILQUINTA_Empresa Eléctrica Carén S.A."/>
    <n v="4497.0039999999999"/>
    <s v="CHILQUINTA"/>
    <x v="9"/>
    <x v="0"/>
  </r>
  <r>
    <s v="CHILQUINTA_SIC 2013/03_2_BS1A_BB_CHILQUINTA_Empresa Eléctrica ERNC-1 SpA."/>
    <s v="SEN"/>
    <s v="CHILQUINTA"/>
    <s v="Empresa Eléctrica ERNC-1 SpA."/>
    <s v="SIC 2013/03_2_BS1A_BB_CHILQUINTA_Empresa Eléctrica ERNC-1 SpA."/>
    <n v="3302.3409999999999"/>
    <s v="CHILQUINTA"/>
    <x v="10"/>
    <x v="0"/>
  </r>
  <r>
    <s v="CHILQUINTA_SIC 2013/03_2_BS1B_BB_CHILQUINTA_Empresa Eléctrica ERNC-1 SpA."/>
    <s v="SEN"/>
    <s v="CHILQUINTA"/>
    <s v="Empresa Eléctrica ERNC-1 SpA."/>
    <s v="SIC 2013/03_2_BS1B_BB_CHILQUINTA_Empresa Eléctrica ERNC-1 SpA."/>
    <n v="792.798"/>
    <s v="CHILQUINTA"/>
    <x v="10"/>
    <x v="0"/>
  </r>
  <r>
    <s v="CHILQUINTA_SIC 2013/03_2_BS1C_BB_CHILQUINTA_Empresa Eléctrica ERNC-1 SpA."/>
    <s v="SEN"/>
    <s v="CHILQUINTA"/>
    <s v="Empresa Eléctrica ERNC-1 SpA."/>
    <s v="SIC 2013/03_2_BS1C_BB_CHILQUINTA_Empresa Eléctrica ERNC-1 SpA."/>
    <n v="1031.3130000000001"/>
    <s v="CHILQUINTA"/>
    <x v="10"/>
    <x v="0"/>
  </r>
  <r>
    <s v="CHILQUINTA_CHQ 2006/01_BB1_BB_Chilquinta_ENDESA"/>
    <s v="SEN"/>
    <s v="CHILQUINTA"/>
    <s v="ENDESA"/>
    <s v="CHQ 2006/01_BB1_BB_Chilquinta_ENDESA"/>
    <n v="151099.136"/>
    <s v="CHILQUINTA"/>
    <x v="11"/>
    <x v="0"/>
  </r>
  <r>
    <s v="CHILQUINTA_CHQ 2006/01_BB2_BB_Chilquinta_ENDESA"/>
    <s v="SEN"/>
    <s v="CHILQUINTA"/>
    <s v="ENDESA"/>
    <s v="CHQ 2006/01_BB2_BB_Chilquinta_ENDESA"/>
    <n v="337272.413"/>
    <s v="CHILQUINTA"/>
    <x v="11"/>
    <x v="0"/>
  </r>
  <r>
    <s v="CHILQUINTA_CHQ 2008/01_BS1_BB_Chilquinta_ENDESA"/>
    <s v="SEN"/>
    <s v="CHILQUINTA"/>
    <s v="ENDESA"/>
    <s v="CHQ 2008/01_BS1_BB_Chilquinta_ENDESA"/>
    <n v="1637243.2620000001"/>
    <s v="CHILQUINTA"/>
    <x v="11"/>
    <x v="0"/>
  </r>
  <r>
    <s v="CHILQUINTA_CHQ 2010/01_BS4_BB_Chilquinta_ENDESA"/>
    <s v="SEN"/>
    <s v="CHILQUINTA"/>
    <s v="ENDESA"/>
    <s v="CHQ 2010/01_BS4_BB_Chilquinta_ENDESA"/>
    <n v="116710.859"/>
    <s v="CHILQUINTA"/>
    <x v="11"/>
    <x v="0"/>
  </r>
  <r>
    <s v="CHILQUINTA_CHQ 2010/01_BS5_BB_Chilquinta_ENDESA"/>
    <s v="SEN"/>
    <s v="CHILQUINTA"/>
    <s v="ENDESA"/>
    <s v="CHQ 2010/01_BS5_BB_Chilquinta_ENDESA"/>
    <n v="114350.21400000001"/>
    <s v="CHILQUINTA"/>
    <x v="11"/>
    <x v="0"/>
  </r>
  <r>
    <s v="CHILQUINTA_CHQ 2010/01_BS6_BB_Chilquinta_ENDESA"/>
    <s v="SEN"/>
    <s v="CHILQUINTA"/>
    <s v="ENDESA"/>
    <s v="CHQ 2010/01_BS6_BB_Chilquinta_ENDESA"/>
    <n v="578144.21400000004"/>
    <s v="CHILQUINTA"/>
    <x v="11"/>
    <x v="0"/>
  </r>
  <r>
    <s v="CHILQUINTA_SIC 2013/01_BS1_BB_CHILQUINTA_ENDESA"/>
    <s v="SEN"/>
    <s v="CHILQUINTA"/>
    <s v="ENDESA"/>
    <s v="SIC 2013/01_BS1_BB_CHILQUINTA_ENDESA"/>
    <n v="310233.505"/>
    <s v="CHILQUINTA"/>
    <x v="11"/>
    <x v="0"/>
  </r>
  <r>
    <s v="CHILQUINTA_SIC 2013/03_BS1_BB_CHILQUINTA_ENDESA"/>
    <s v="SEN"/>
    <s v="CHILQUINTA"/>
    <s v="ENDESA"/>
    <s v="SIC 2013/03_BS1_BB_CHILQUINTA_ENDESA"/>
    <n v="36483.589"/>
    <s v="CHILQUINTA"/>
    <x v="11"/>
    <x v="0"/>
  </r>
  <r>
    <s v="CHILQUINTA_SIC 2013/03_2_BS1B_BB_CHILQUINTA_Energía Cerro El Morado S.A."/>
    <s v="SEN"/>
    <s v="CHILQUINTA"/>
    <s v="Energía Cerro El Morado S.A."/>
    <s v="SIC 2013/03_2_BS1B_BB_CHILQUINTA_Energía Cerro El Morado S.A."/>
    <n v="3078.7170000000001"/>
    <s v="CHILQUINTA"/>
    <x v="12"/>
    <x v="0"/>
  </r>
  <r>
    <s v="CHILQUINTA_2015/02_BS4A_BB_Chilquinta_Ibereolica Cabo Leones I S.A."/>
    <s v="SEN"/>
    <s v="CHILQUINTA"/>
    <s v="Ibereolica Cabo Leones I S.A."/>
    <s v="2015/02_BS4A_BB_Chilquinta_Ibereolica Cabo Leones I S.A."/>
    <n v="14996.362999999999"/>
    <s v="CHILQUINTA"/>
    <x v="13"/>
    <x v="0"/>
  </r>
  <r>
    <s v="CHILQUINTA_2015/02_BS4C_BB_Chilquinta_Ibereolica Cabo Leones I S.A."/>
    <s v="SEN"/>
    <s v="CHILQUINTA"/>
    <s v="Ibereolica Cabo Leones I S.A."/>
    <s v="2015/02_BS4C_BB_Chilquinta_Ibereolica Cabo Leones I S.A."/>
    <n v="16572.552"/>
    <s v="CHILQUINTA"/>
    <x v="13"/>
    <x v="0"/>
  </r>
  <r>
    <s v="CHILQUINTA_SIC 2013/03_2_BS4_BB_CHILQUINTA_Norvind"/>
    <s v="SEN"/>
    <s v="CHILQUINTA"/>
    <s v="Norvind"/>
    <s v="SIC 2013/03_2_BS4_BB_CHILQUINTA_Norvind"/>
    <n v="1706.3150000000001"/>
    <s v="CHILQUINTA"/>
    <x v="14"/>
    <x v="0"/>
  </r>
  <r>
    <s v="CHILQUINTA_CHQ 2010/01_BS4_BB_Chilquinta_PANGUIPULLI"/>
    <s v="SEN"/>
    <s v="CHILQUINTA"/>
    <s v="PANGUIPULLI"/>
    <s v="CHQ 2010/01_BS4_BB_Chilquinta_PANGUIPULLI"/>
    <n v="156734.39300000001"/>
    <s v="CHILQUINTA"/>
    <x v="15"/>
    <x v="0"/>
  </r>
  <r>
    <s v="CHILQUINTA_CHQ 2010/01_BS5_BB_Chilquinta_PANGUIPULLI"/>
    <s v="SEN"/>
    <s v="CHILQUINTA"/>
    <s v="PANGUIPULLI"/>
    <s v="CHQ 2010/01_BS5_BB_Chilquinta_PANGUIPULLI"/>
    <n v="100561.121"/>
    <s v="CHILQUINTA"/>
    <x v="15"/>
    <x v="0"/>
  </r>
  <r>
    <s v="CHILQUINTA_CHQ 2010/01_BS6_BB_Chilquinta_PANGUIPULLI"/>
    <s v="SEN"/>
    <s v="CHILQUINTA"/>
    <s v="PANGUIPULLI"/>
    <s v="CHQ 2010/01_BS6_BB_Chilquinta_PANGUIPULLI"/>
    <n v="100816.264"/>
    <s v="CHILQUINTA"/>
    <x v="15"/>
    <x v="0"/>
  </r>
  <r>
    <s v="CHILQUINTA_SIC 2013/01_BS1_BB_CHILQUINTA_PANGUIPULLI"/>
    <s v="SEN"/>
    <s v="CHILQUINTA"/>
    <s v="PANGUIPULLI"/>
    <s v="SIC 2013/01_BS1_BB_CHILQUINTA_PANGUIPULLI"/>
    <n v="35482.474000000002"/>
    <s v="CHILQUINTA"/>
    <x v="15"/>
    <x v="0"/>
  </r>
  <r>
    <s v="CHILQUINTA_SIC 2013/03_2_BS2B_BB_Chilquinta_Pelumpén S.A."/>
    <s v="SEN"/>
    <s v="CHILQUINTA"/>
    <s v="Pelumpén S.A."/>
    <s v="SIC 2013/03_2_BS2B_BB_Chilquinta_Pelumpén S.A."/>
    <n v="13431.076999999999"/>
    <s v="CHILQUINTA"/>
    <x v="5"/>
    <x v="0"/>
  </r>
  <r>
    <s v="CHILQUINTA_CHQ 2010/01_BS4_BB_Chilquinta_PUYEHUE"/>
    <s v="SEN"/>
    <s v="CHILQUINTA"/>
    <s v="PUYEHUE"/>
    <s v="CHQ 2010/01_BS4_BB_Chilquinta_PUYEHUE"/>
    <n v="143917.27299999999"/>
    <s v="CHILQUINTA"/>
    <x v="15"/>
    <x v="0"/>
  </r>
  <r>
    <s v="CHILQUINTA_CHQ 2010/01_BS5_BB_Chilquinta_PUYEHUE"/>
    <s v="SEN"/>
    <s v="CHILQUINTA"/>
    <s v="PUYEHUE"/>
    <s v="CHQ 2010/01_BS5_BB_Chilquinta_PUYEHUE"/>
    <n v="96678.251999999993"/>
    <s v="CHILQUINTA"/>
    <x v="15"/>
    <x v="0"/>
  </r>
  <r>
    <s v="CHILQUINTA_SIC 2013/03_2_BS2A_BB_Chilquinta_San Juan SpA."/>
    <s v="SEN"/>
    <s v="CHILQUINTA"/>
    <s v="San Juan SpA."/>
    <s v="SIC 2013/03_2_BS2A_BB_Chilquinta_San Juan SpA."/>
    <n v="5623.1840000000002"/>
    <s v="CHILQUINTA"/>
    <x v="16"/>
    <x v="0"/>
  </r>
  <r>
    <s v="CHILQUINTA_SIC 2013/03_2_BS2C_BB_Chilquinta_San Juan SpA."/>
    <s v="SEN"/>
    <s v="CHILQUINTA"/>
    <s v="San Juan SpA."/>
    <s v="SIC 2013/03_2_BS2C_BB_Chilquinta_San Juan SpA."/>
    <n v="3957.991"/>
    <s v="CHILQUINTA"/>
    <x v="16"/>
    <x v="0"/>
  </r>
  <r>
    <s v="CHILQUINTA_SIC 2013/03_2_BS3_BB_CHILQUINTA_San Juan SpA."/>
    <s v="SEN"/>
    <s v="CHILQUINTA"/>
    <s v="San Juan SpA."/>
    <s v="SIC 2013/03_2_BS3_BB_CHILQUINTA_San Juan SpA."/>
    <n v="21394.045999999998"/>
    <s v="CHILQUINTA"/>
    <x v="16"/>
    <x v="0"/>
  </r>
  <r>
    <s v="CHILQUINTA_SIC 2013/03_2_BS2B_BB_Chilquinta_Santiago Solar S.A."/>
    <s v="SEN"/>
    <s v="CHILQUINTA"/>
    <s v="Santiago Solar S.A."/>
    <s v="SIC 2013/03_2_BS2B_BB_Chilquinta_Santiago Solar S.A."/>
    <n v="6171.7430000000004"/>
    <s v="CHILQUINTA"/>
    <x v="17"/>
    <x v="0"/>
  </r>
  <r>
    <s v="CHILQUINTA_2015/02_BS4B_BB_Chilquinta_SCB II SpA"/>
    <s v="SEN"/>
    <s v="CHILQUINTA"/>
    <s v="SCB II SpA"/>
    <s v="2015/02_BS4B_BB_Chilquinta_SCB II SpA"/>
    <n v="9147.0959999999995"/>
    <s v="CHILQUINTA"/>
    <x v="3"/>
    <x v="0"/>
  </r>
  <r>
    <s v="CHILQUINTA_SIC 2013/03_2_BS1B_BB_CHILQUINTA_SPV P4 S.A."/>
    <s v="SEN"/>
    <s v="CHILQUINTA"/>
    <s v="SPV P4 S.A."/>
    <s v="SIC 2013/03_2_BS1B_BB_CHILQUINTA_SPV P4 S.A."/>
    <n v="1286.46"/>
    <s v="CHILQUINTA"/>
    <x v="18"/>
    <x v="0"/>
  </r>
  <r>
    <s v="CODINER_SIC 2013/03_2_BS4_BB_CODINER_Abengoa"/>
    <s v="SEN"/>
    <s v="CODINER"/>
    <s v="Abengoa"/>
    <s v="SIC 2013/03_2_BS4_BB_CODINER_Abengoa"/>
    <n v="1302.0070000000001"/>
    <s v="CODINER"/>
    <x v="0"/>
    <x v="0"/>
  </r>
  <r>
    <s v="CODINER_SIC 2013/03_2_BS3_BB_CODINER_ACCIONA"/>
    <s v="SEN"/>
    <s v="CODINER"/>
    <s v="Acciona"/>
    <s v="SIC 2013/03_2_BS3_BB_CODINER_ACCIONA"/>
    <n v="2131.15"/>
    <s v="CODINER"/>
    <x v="1"/>
    <x v="0"/>
  </r>
  <r>
    <s v="CODINER_2015/02_BS4A_BB_Codiner_Aela Generación S.A."/>
    <s v="SEN"/>
    <s v="CODINER"/>
    <s v="Aela Generación S.A."/>
    <s v="2015/02_BS4A_BB_Codiner_Aela Generación S.A."/>
    <n v="297.20499999999998"/>
    <s v="CODINER"/>
    <x v="2"/>
    <x v="0"/>
  </r>
  <r>
    <s v="CODINER_2015/02_BS4B_BB_Codiner_Aela Generación S.A."/>
    <s v="SEN"/>
    <s v="CODINER"/>
    <s v="Aela Generación S.A."/>
    <s v="2015/02_BS4B_BB_Codiner_Aela Generación S.A."/>
    <n v="521.93600000000004"/>
    <s v="CODINER"/>
    <x v="2"/>
    <x v="0"/>
  </r>
  <r>
    <s v="CODINER_2015/02_BS4C_BB_Codiner_Aela Generación S.A."/>
    <s v="SEN"/>
    <s v="CODINER"/>
    <s v="Aela Generación S.A."/>
    <s v="2015/02_BS4C_BB_Codiner_Aela Generación S.A."/>
    <n v="336.22"/>
    <s v="CODINER"/>
    <x v="2"/>
    <x v="0"/>
  </r>
  <r>
    <s v="CODINER_2015/02_BS4B_BB_Codiner_Amunche Solar SpA"/>
    <s v="SEN"/>
    <s v="CODINER"/>
    <s v="Amunche Solar SpA"/>
    <s v="2015/02_BS4B_BB_Codiner_Amunche Solar SpA"/>
    <n v="128.34800000000001"/>
    <s v="CODINER"/>
    <x v="3"/>
    <x v="0"/>
  </r>
  <r>
    <s v="CODINER_SIC 2013/03_2_BS1B_BB_CODINER_Chungungo S.A."/>
    <s v="SEN"/>
    <s v="CODINER"/>
    <s v="Chungungo S.A."/>
    <s v="SIC 2013/03_2_BS1B_BB_CODINER_Chungungo S.A."/>
    <n v="1127.9870000000001"/>
    <s v="CODINER"/>
    <x v="4"/>
    <x v="0"/>
  </r>
  <r>
    <s v="CODINER_SAE 2006/01_BB1_BB_Codiner_COLBÚN"/>
    <s v="SEN"/>
    <s v="CODINER"/>
    <s v="COLBÚN"/>
    <s v="SAE 2006/01_BB1_BB_Codiner_COLBÚN"/>
    <n v="8545.0669999999991"/>
    <s v="CODINER"/>
    <x v="5"/>
    <x v="0"/>
  </r>
  <r>
    <s v="CODINER_SAE 2006/01_BV1_BV_Codiner_COLBÚN"/>
    <s v="SEN"/>
    <s v="CODINER"/>
    <s v="COLBÚN"/>
    <s v="SAE 2006/01_BV1_BV_Codiner_COLBÚN"/>
    <n v="7937.7929999999997"/>
    <s v="CODINER"/>
    <x v="5"/>
    <x v="0"/>
  </r>
  <r>
    <s v="CODINER_2015/02_BS4A_BB_Codiner_Consorcio Abengoa Chile S.A., Abengoa Solar Chile SpA y Abengoa Solar S.A."/>
    <s v="SEN"/>
    <s v="CODINER"/>
    <s v="Consorcio Abengoa Chile S.A., Abengoa Solar Chile SpA y Abengoa Solar S.A."/>
    <s v="2015/02_BS4A_BB_Codiner_Consorcio Abengoa Chile S.A., Abengoa Solar Chile SpA y Abengoa Solar S.A."/>
    <n v="34.765999999999998"/>
    <s v="CODINER"/>
    <x v="6"/>
    <x v="0"/>
  </r>
  <r>
    <s v="CODINER_2015/02_BS4C_BB_Codiner_Consorcio Abengoa Chile S.A., Abengoa Solar Chile SpA y Abengoa Solar S.A."/>
    <s v="SEN"/>
    <s v="CODINER"/>
    <s v="Consorcio Abengoa Chile S.A., Abengoa Solar Chile SpA y Abengoa Solar S.A."/>
    <s v="2015/02_BS4C_BB_Codiner_Consorcio Abengoa Chile S.A., Abengoa Solar Chile SpA y Abengoa Solar S.A."/>
    <n v="38.055999999999997"/>
    <s v="CODINER"/>
    <x v="6"/>
    <x v="0"/>
  </r>
  <r>
    <s v="CODINER_SIC 2013/03_2_BS3_BB_CODINER_E-CL"/>
    <s v="SEN"/>
    <s v="CODINER"/>
    <s v="E-CL"/>
    <s v="SIC 2013/03_2_BS3_BB_CODINER_E-CL"/>
    <n v="21528.513999999999"/>
    <s v="CODINER"/>
    <x v="7"/>
    <x v="0"/>
  </r>
  <r>
    <s v="CODINER_SIC 2013/03_2_BS4_BB_CODINER_El Campesino"/>
    <s v="SEN"/>
    <s v="CODINER"/>
    <s v="El Campesino"/>
    <s v="SIC 2013/03_2_BS4_BB_CODINER_El Campesino"/>
    <n v="5598.2629999999999"/>
    <s v="CODINER"/>
    <x v="8"/>
    <x v="0"/>
  </r>
  <r>
    <s v="CODINER_SIC 2013/03_2_BS1A_BB_CODINER_Empresa Eléctrica Carén S.A."/>
    <s v="SEN"/>
    <s v="CODINER"/>
    <s v="Empresa Eléctrica Carén S.A."/>
    <s v="SIC 2013/03_2_BS1A_BB_CODINER_Empresa Eléctrica Carén S.A."/>
    <n v="49.119"/>
    <s v="CODINER"/>
    <x v="9"/>
    <x v="0"/>
  </r>
  <r>
    <s v="CODINER_SIC 2013/03_2_BS1B_BB_CODINER_Empresa Eléctrica Carén S.A."/>
    <s v="SEN"/>
    <s v="CODINER"/>
    <s v="Empresa Eléctrica Carén S.A."/>
    <s v="SIC 2013/03_2_BS1B_BB_CODINER_Empresa Eléctrica Carén S.A."/>
    <n v="70.507000000000005"/>
    <s v="CODINER"/>
    <x v="9"/>
    <x v="0"/>
  </r>
  <r>
    <s v="CODINER_SIC 2013/03_2_BS1C_BB_CODINER_Empresa Eléctrica Carén S.A."/>
    <s v="SEN"/>
    <s v="CODINER"/>
    <s v="Empresa Eléctrica Carén S.A."/>
    <s v="SIC 2013/03_2_BS1C_BB_CODINER_Empresa Eléctrica Carén S.A."/>
    <n v="42.331000000000003"/>
    <s v="CODINER"/>
    <x v="9"/>
    <x v="0"/>
  </r>
  <r>
    <s v="CODINER_SIC 2013/03_2_BS3_BB_CODINER_Empresa Eléctrica Carén S.A."/>
    <s v="SEN"/>
    <s v="CODINER"/>
    <s v="Empresa Eléctrica Carén S.A."/>
    <s v="SIC 2013/03_2_BS3_BB_CODINER_Empresa Eléctrica Carén S.A."/>
    <n v="267.928"/>
    <s v="CODINER"/>
    <x v="9"/>
    <x v="0"/>
  </r>
  <r>
    <s v="CODINER_SIC 2013/03_2_BS1A_BB_CODINER_Empresa Eléctrica ERNC-1 SpA."/>
    <s v="SEN"/>
    <s v="CODINER"/>
    <s v="Empresa Eléctrica ERNC-1 SpA."/>
    <s v="SIC 2013/03_2_BS1A_BB_CODINER_Empresa Eléctrica ERNC-1 SpA."/>
    <n v="194.761"/>
    <s v="CODINER"/>
    <x v="10"/>
    <x v="0"/>
  </r>
  <r>
    <s v="CODINER_SIC 2013/03_2_BS1B_BB_CODINER_Empresa Eléctrica ERNC-1 SpA."/>
    <s v="SEN"/>
    <s v="CODINER"/>
    <s v="Empresa Eléctrica ERNC-1 SpA."/>
    <s v="SIC 2013/03_2_BS1B_BB_CODINER_Empresa Eléctrica ERNC-1 SpA."/>
    <n v="74.918000000000006"/>
    <s v="CODINER"/>
    <x v="10"/>
    <x v="0"/>
  </r>
  <r>
    <s v="CODINER_SIC 2013/03_2_BS1C_BB_CODINER_Empresa Eléctrica ERNC-1 SpA."/>
    <s v="SEN"/>
    <s v="CODINER"/>
    <s v="Empresa Eléctrica ERNC-1 SpA."/>
    <s v="SIC 2013/03_2_BS1C_BB_CODINER_Empresa Eléctrica ERNC-1 SpA."/>
    <n v="89.772999999999996"/>
    <s v="CODINER"/>
    <x v="10"/>
    <x v="0"/>
  </r>
  <r>
    <s v="CODINER_SIC 2013/01_BS1_BB_CODINER_ENDESA"/>
    <s v="SEN"/>
    <s v="CODINER"/>
    <s v="ENDESA"/>
    <s v="SIC 2013/01_BS1_BB_CODINER_ENDESA"/>
    <n v="20126.670999999998"/>
    <s v="CODINER"/>
    <x v="11"/>
    <x v="0"/>
  </r>
  <r>
    <s v="CODINER_SIC 2013/03_BS1_BB_CODINER_ENDESA"/>
    <s v="SEN"/>
    <s v="CODINER"/>
    <s v="ENDESA"/>
    <s v="SIC 2013/03_BS1_BB_CODINER_ENDESA"/>
    <n v="5031.527"/>
    <s v="CODINER"/>
    <x v="11"/>
    <x v="0"/>
  </r>
  <r>
    <s v="CODINER_SAE 2006/01_BB1_BB_Codiner_ENDESA"/>
    <s v="SEN"/>
    <s v="CODINER"/>
    <s v="ENDESA"/>
    <s v="SAE 2006/01_BB1_BB_Codiner_ENDESA"/>
    <n v="47470.021000000001"/>
    <s v="CODINER"/>
    <x v="11"/>
    <x v="0"/>
  </r>
  <r>
    <s v="CODINER_SIC 2013/03_2_BS1B_BB_CODINER_Energía Cerro El Morado S.A."/>
    <s v="SEN"/>
    <s v="CODINER"/>
    <s v="Energía Cerro El Morado S.A."/>
    <s v="SIC 2013/03_2_BS1B_BB_CODINER_Energía Cerro El Morado S.A."/>
    <n v="292.95800000000003"/>
    <s v="CODINER"/>
    <x v="12"/>
    <x v="0"/>
  </r>
  <r>
    <s v="CODINER_2015/02_BS4A_BB_Codiner_Ibereolica Cabo Leones I S.A."/>
    <s v="SEN"/>
    <s v="CODINER"/>
    <s v="Ibereolica Cabo Leones I S.A."/>
    <s v="2015/02_BS4A_BB_Codiner_Ibereolica Cabo Leones I S.A."/>
    <n v="150.392"/>
    <s v="CODINER"/>
    <x v="13"/>
    <x v="0"/>
  </r>
  <r>
    <s v="CODINER_2015/02_BS4C_BB_Codiner_Ibereolica Cabo Leones I S.A."/>
    <s v="SEN"/>
    <s v="CODINER"/>
    <s v="Ibereolica Cabo Leones I S.A."/>
    <s v="2015/02_BS4C_BB_Codiner_Ibereolica Cabo Leones I S.A."/>
    <n v="186.59700000000001"/>
    <s v="CODINER"/>
    <x v="13"/>
    <x v="0"/>
  </r>
  <r>
    <s v="CODINER_SIC 2013/03_2_BS4_BB_CODINER_Norvind"/>
    <s v="SEN"/>
    <s v="CODINER"/>
    <s v="Norvind"/>
    <s v="SIC 2013/03_2_BS4_BB_CODINER_Norvind"/>
    <n v="67.775000000000006"/>
    <s v="CODINER"/>
    <x v="14"/>
    <x v="0"/>
  </r>
  <r>
    <s v="CODINER_SIC 2013/01_BS1_BB_CODINER_PANGUIPULLI"/>
    <s v="SEN"/>
    <s v="CODINER"/>
    <s v="PANGUIPULLI"/>
    <s v="SIC 2013/01_BS1_BB_CODINER_PANGUIPULLI"/>
    <n v="2540.703"/>
    <s v="CODINER"/>
    <x v="15"/>
    <x v="0"/>
  </r>
  <r>
    <s v="CODINER_SIC 2013/03_2_BS2B_BB_Codiner_Pelumpén S.A."/>
    <s v="SEN"/>
    <s v="CODINER"/>
    <s v="Pelumpén S.A."/>
    <s v="SIC 2013/03_2_BS2B_BB_Codiner_Pelumpén S.A."/>
    <n v="1850.817"/>
    <s v="CODINER"/>
    <x v="5"/>
    <x v="0"/>
  </r>
  <r>
    <s v="CODINER_SIC 2013/03_2_BS2A_BB_Codiner_San Juan SpA."/>
    <s v="SEN"/>
    <s v="CODINER"/>
    <s v="San Juan SpA."/>
    <s v="SIC 2013/03_2_BS2A_BB_Codiner_San Juan SpA."/>
    <n v="1217.0450000000001"/>
    <s v="CODINER"/>
    <x v="16"/>
    <x v="0"/>
  </r>
  <r>
    <s v="CODINER_SIC 2013/03_2_BS2C_BB_Codiner_San Juan SpA."/>
    <s v="SEN"/>
    <s v="CODINER"/>
    <s v="San Juan SpA."/>
    <s v="SIC 2013/03_2_BS2C_BB_Codiner_San Juan SpA."/>
    <n v="353.66399999999999"/>
    <s v="CODINER"/>
    <x v="16"/>
    <x v="0"/>
  </r>
  <r>
    <s v="CODINER_SIC 2013/03_2_BS3_BB_CODINER_San Juan SpA."/>
    <s v="SEN"/>
    <s v="CODINER"/>
    <s v="San Juan SpA."/>
    <s v="SIC 2013/03_2_BS3_BB_CODINER_San Juan SpA."/>
    <n v="307.09300000000002"/>
    <s v="CODINER"/>
    <x v="16"/>
    <x v="0"/>
  </r>
  <r>
    <s v="CODINER_SIC 2013/03_2_BS2B_BB_Codiner_Santiago Solar S.A."/>
    <s v="SEN"/>
    <s v="CODINER"/>
    <s v="Santiago Solar S.A."/>
    <s v="SIC 2013/03_2_BS2B_BB_Codiner_Santiago Solar S.A."/>
    <n v="657.36500000000001"/>
    <s v="CODINER"/>
    <x v="17"/>
    <x v="0"/>
  </r>
  <r>
    <s v="CODINER_2015/02_BS4B_BB_Codiner_SCB II SpA"/>
    <s v="SEN"/>
    <s v="CODINER"/>
    <s v="SCB II SpA"/>
    <s v="2015/02_BS4B_BB_Codiner_SCB II SpA"/>
    <n v="108.042"/>
    <s v="CODINER"/>
    <x v="3"/>
    <x v="0"/>
  </r>
  <r>
    <s v="CODINER_SIC 2013/03_2_BS1B_BB_CODINER_SPV P4 S.A."/>
    <s v="SEN"/>
    <s v="CODINER"/>
    <s v="SPV P4 S.A."/>
    <s v="SIC 2013/03_2_BS1B_BB_CODINER_SPV P4 S.A."/>
    <n v="128.06200000000001"/>
    <s v="CODINER"/>
    <x v="18"/>
    <x v="0"/>
  </r>
  <r>
    <s v="COELCHA_SIC 2013/03_2_BS4_BB_COELCHA_Abengoa"/>
    <s v="SEN"/>
    <s v="COELCHA"/>
    <s v="Abengoa"/>
    <s v="SIC 2013/03_2_BS4_BB_COELCHA_Abengoa"/>
    <n v="3510.6489999999999"/>
    <s v="COELCHA"/>
    <x v="0"/>
    <x v="0"/>
  </r>
  <r>
    <s v="COELCHA_SIC 2013/03_2_BS3_BB_COELCHA_ACCIONA"/>
    <s v="SEN"/>
    <s v="COELCHA"/>
    <s v="Acciona"/>
    <s v="SIC 2013/03_2_BS3_BB_COELCHA_ACCIONA"/>
    <n v="4480.4960000000001"/>
    <s v="COELCHA"/>
    <x v="1"/>
    <x v="0"/>
  </r>
  <r>
    <s v="COELCHA_2015/02_BS4A_BB_Coelcha_Aela Generación S.A."/>
    <s v="SEN"/>
    <s v="COELCHA"/>
    <s v="Aela Generación S.A."/>
    <s v="2015/02_BS4A_BB_Coelcha_Aela Generación S.A."/>
    <n v="0"/>
    <s v="COELCHA"/>
    <x v="2"/>
    <x v="1"/>
  </r>
  <r>
    <s v="COELCHA_2015/02_BS4B_BB_Coelcha_Aela Generación S.A."/>
    <s v="SEN"/>
    <s v="COELCHA"/>
    <s v="Aela Generación S.A."/>
    <s v="2015/02_BS4B_BB_Coelcha_Aela Generación S.A."/>
    <n v="0"/>
    <s v="COELCHA"/>
    <x v="2"/>
    <x v="1"/>
  </r>
  <r>
    <s v="COELCHA_2015/02_BS4C_BB_Coelcha_Aela Generación S.A."/>
    <s v="SEN"/>
    <s v="COELCHA"/>
    <s v="Aela Generación S.A."/>
    <s v="2015/02_BS4C_BB_Coelcha_Aela Generación S.A."/>
    <n v="0"/>
    <s v="COELCHA"/>
    <x v="2"/>
    <x v="1"/>
  </r>
  <r>
    <s v="COELCHA_2015/02_BS4B_BB_Coelcha_Amunche Solar SpA"/>
    <s v="SEN"/>
    <s v="COELCHA"/>
    <s v="Amunche Solar SpA"/>
    <s v="2015/02_BS4B_BB_Coelcha_Amunche Solar SpA"/>
    <n v="0"/>
    <s v="COELCHA"/>
    <x v="3"/>
    <x v="0"/>
  </r>
  <r>
    <s v="COELCHA_SIC 2013/03_2_BS1B_BB_COELCHA_Chungungo S.A."/>
    <s v="SEN"/>
    <s v="COELCHA"/>
    <s v="Chungungo S.A."/>
    <s v="SIC 2013/03_2_BS1B_BB_COELCHA_Chungungo S.A."/>
    <n v="1562.4949999999999"/>
    <s v="COELCHA"/>
    <x v="4"/>
    <x v="0"/>
  </r>
  <r>
    <s v="COELCHA_SAE 2006/01_BB1_BB_Coelcha_COLBÚN"/>
    <s v="SEN"/>
    <s v="COELCHA"/>
    <s v="COLBÚN"/>
    <s v="SAE 2006/01_BB1_BB_Coelcha_COLBÚN"/>
    <n v="4560.5529999999999"/>
    <s v="COELCHA"/>
    <x v="5"/>
    <x v="0"/>
  </r>
  <r>
    <s v="COELCHA_2015/02_BS4A_BB_Coelcha_Consorcio Abengoa Chile S.A., Abengoa Solar Chile SpA y Abengoa Solar S.A."/>
    <s v="SEN"/>
    <s v="COELCHA"/>
    <s v="Consorcio Abengoa Chile S.A., Abengoa Solar Chile SpA y Abengoa Solar S.A."/>
    <s v="2015/02_BS4A_BB_Coelcha_Consorcio Abengoa Chile S.A., Abengoa Solar Chile SpA y Abengoa Solar S.A."/>
    <n v="0"/>
    <s v="COELCHA"/>
    <x v="6"/>
    <x v="0"/>
  </r>
  <r>
    <s v="COELCHA_2015/02_BS4C_BB_Coelcha_Consorcio Abengoa Chile S.A., Abengoa Solar Chile SpA y Abengoa Solar S.A."/>
    <s v="SEN"/>
    <s v="COELCHA"/>
    <s v="Consorcio Abengoa Chile S.A., Abengoa Solar Chile SpA y Abengoa Solar S.A."/>
    <s v="2015/02_BS4C_BB_Coelcha_Consorcio Abengoa Chile S.A., Abengoa Solar Chile SpA y Abengoa Solar S.A."/>
    <n v="223.58699999999999"/>
    <s v="COELCHA"/>
    <x v="6"/>
    <x v="0"/>
  </r>
  <r>
    <s v="COELCHA_SIC 2013/03_2_BS3_BB_COELCHA_E-CL"/>
    <s v="SEN"/>
    <s v="COELCHA"/>
    <s v="E-CL"/>
    <s v="SIC 2013/03_2_BS3_BB_COELCHA_E-CL"/>
    <n v="48674.256999999998"/>
    <s v="COELCHA"/>
    <x v="7"/>
    <x v="0"/>
  </r>
  <r>
    <s v="COELCHA_SIC 2013/03_2_BS4_BB_COELCHA_El Campesino"/>
    <s v="SEN"/>
    <s v="COELCHA"/>
    <s v="El Campesino"/>
    <s v="SIC 2013/03_2_BS4_BB_COELCHA_El Campesino"/>
    <n v="16250.871999999999"/>
    <s v="COELCHA"/>
    <x v="8"/>
    <x v="0"/>
  </r>
  <r>
    <s v="COELCHA_SIC 2013/03_2_BS1A_BB_COELCHA_Empresa Eléctrica Carén S.A."/>
    <s v="SEN"/>
    <s v="COELCHA"/>
    <s v="Empresa Eléctrica Carén S.A."/>
    <s v="SIC 2013/03_2_BS1A_BB_COELCHA_Empresa Eléctrica Carén S.A."/>
    <n v="148.37799999999999"/>
    <s v="COELCHA"/>
    <x v="9"/>
    <x v="0"/>
  </r>
  <r>
    <s v="COELCHA_SIC 2013/03_2_BS1B_BB_COELCHA_Empresa Eléctrica Carén S.A."/>
    <s v="SEN"/>
    <s v="COELCHA"/>
    <s v="Empresa Eléctrica Carén S.A."/>
    <s v="SIC 2013/03_2_BS1B_BB_COELCHA_Empresa Eléctrica Carén S.A."/>
    <n v="103.20699999999999"/>
    <s v="COELCHA"/>
    <x v="9"/>
    <x v="0"/>
  </r>
  <r>
    <s v="COELCHA_SIC 2013/03_2_BS1C_BB_COELCHA_Empresa Eléctrica Carén S.A."/>
    <s v="SEN"/>
    <s v="COELCHA"/>
    <s v="Empresa Eléctrica Carén S.A."/>
    <s v="SIC 2013/03_2_BS1C_BB_COELCHA_Empresa Eléctrica Carén S.A."/>
    <n v="92.055999999999997"/>
    <s v="COELCHA"/>
    <x v="9"/>
    <x v="0"/>
  </r>
  <r>
    <s v="COELCHA_SIC 2013/03_2_BS3_BB_COELCHA_Empresa Eléctrica Carén S.A."/>
    <s v="SEN"/>
    <s v="COELCHA"/>
    <s v="Empresa Eléctrica Carén S.A."/>
    <s v="SIC 2013/03_2_BS3_BB_COELCHA_Empresa Eléctrica Carén S.A."/>
    <n v="590.76199999999994"/>
    <s v="COELCHA"/>
    <x v="9"/>
    <x v="0"/>
  </r>
  <r>
    <s v="COELCHA_SIC 2013/03_2_BS1A_BB_COELCHA_Empresa Eléctrica ERNC-1 SpA."/>
    <s v="SEN"/>
    <s v="COELCHA"/>
    <s v="Empresa Eléctrica ERNC-1 SpA."/>
    <s v="SIC 2013/03_2_BS1A_BB_COELCHA_Empresa Eléctrica ERNC-1 SpA."/>
    <n v="584.36800000000005"/>
    <s v="COELCHA"/>
    <x v="10"/>
    <x v="0"/>
  </r>
  <r>
    <s v="COELCHA_SIC 2013/03_2_BS1B_BB_COELCHA_Empresa Eléctrica ERNC-1 SpA."/>
    <s v="SEN"/>
    <s v="COELCHA"/>
    <s v="Empresa Eléctrica ERNC-1 SpA."/>
    <s v="SIC 2013/03_2_BS1B_BB_COELCHA_Empresa Eléctrica ERNC-1 SpA."/>
    <n v="111.40900000000001"/>
    <s v="COELCHA"/>
    <x v="10"/>
    <x v="0"/>
  </r>
  <r>
    <s v="COELCHA_SIC 2013/03_2_BS1C_BB_COELCHA_Empresa Eléctrica ERNC-1 SpA."/>
    <s v="SEN"/>
    <s v="COELCHA"/>
    <s v="Empresa Eléctrica ERNC-1 SpA."/>
    <s v="SIC 2013/03_2_BS1C_BB_COELCHA_Empresa Eléctrica ERNC-1 SpA."/>
    <n v="194.32499999999999"/>
    <s v="COELCHA"/>
    <x v="10"/>
    <x v="0"/>
  </r>
  <r>
    <s v="COELCHA_SIC 2013/01_BS1_BB_COELCHA_ENDESA"/>
    <s v="SEN"/>
    <s v="COELCHA"/>
    <s v="ENDESA"/>
    <s v="SIC 2013/01_BS1_BB_COELCHA_ENDESA"/>
    <n v="38264.521000000001"/>
    <s v="COELCHA"/>
    <x v="11"/>
    <x v="0"/>
  </r>
  <r>
    <s v="COELCHA_SIC 2013/03_BS1_BB_COELCHA_ENDESA"/>
    <s v="SEN"/>
    <s v="COELCHA"/>
    <s v="ENDESA"/>
    <s v="SIC 2013/03_BS1_BB_COELCHA_ENDESA"/>
    <n v="9863.3520000000008"/>
    <s v="COELCHA"/>
    <x v="11"/>
    <x v="0"/>
  </r>
  <r>
    <s v="COELCHA_SIC 2013/03_BS1_BV_COELCHA_ENDESA"/>
    <s v="SEN"/>
    <s v="COELCHA"/>
    <s v="ENDESA"/>
    <s v="SIC 2013/03_BS1_BV_COELCHA_ENDESA"/>
    <n v="0"/>
    <s v="COELCHA"/>
    <x v="11"/>
    <x v="1"/>
  </r>
  <r>
    <s v="COELCHA_Contrato Corto Plazo_Coelcha_ENDESA"/>
    <s v="SEN"/>
    <s v="COELCHA"/>
    <s v="ENDESA"/>
    <s v="Contrato Corto Plazo_Coelcha_ENDESA"/>
    <n v="3901.7379999999998"/>
    <s v="COELCHA"/>
    <x v="11"/>
    <x v="0"/>
  </r>
  <r>
    <s v="COELCHA_SAE 2006/01_BB1_BB_Coelcha_ENDESA"/>
    <s v="SEN"/>
    <s v="COELCHA"/>
    <s v="ENDESA"/>
    <s v="SAE 2006/01_BB1_BB_Coelcha_ENDESA"/>
    <n v="13612.008"/>
    <s v="COELCHA"/>
    <x v="11"/>
    <x v="0"/>
  </r>
  <r>
    <s v="COELCHA_SIC 2013/03_2_BS1B_BB_COELCHA_Energía Cerro El Morado S.A."/>
    <s v="SEN"/>
    <s v="COELCHA"/>
    <s v="Energía Cerro El Morado S.A."/>
    <s v="SIC 2013/03_2_BS1B_BB_COELCHA_Energía Cerro El Morado S.A."/>
    <n v="431.18299999999999"/>
    <s v="COELCHA"/>
    <x v="12"/>
    <x v="0"/>
  </r>
  <r>
    <s v="COELCHA_2015/02_BS4A_BB_Coelcha_Ibereolica Cabo Leones I S.A."/>
    <s v="SEN"/>
    <s v="COELCHA"/>
    <s v="Ibereolica Cabo Leones I S.A."/>
    <s v="2015/02_BS4A_BB_Coelcha_Ibereolica Cabo Leones I S.A."/>
    <n v="0"/>
    <s v="COELCHA"/>
    <x v="13"/>
    <x v="1"/>
  </r>
  <r>
    <s v="COELCHA_2015/02_BS4C_BB_Coelcha_Ibereolica Cabo Leones I S.A."/>
    <s v="SEN"/>
    <s v="COELCHA"/>
    <s v="Ibereolica Cabo Leones I S.A."/>
    <s v="2015/02_BS4C_BB_Coelcha_Ibereolica Cabo Leones I S.A."/>
    <n v="0"/>
    <s v="COELCHA"/>
    <x v="13"/>
    <x v="1"/>
  </r>
  <r>
    <s v="COELCHA_SIC 2013/03_2_BS4_BB_COELCHA_Norvind"/>
    <s v="SEN"/>
    <s v="COELCHA"/>
    <s v="Norvind"/>
    <s v="SIC 2013/03_2_BS4_BB_COELCHA_Norvind"/>
    <n v="196.928"/>
    <s v="COELCHA"/>
    <x v="14"/>
    <x v="0"/>
  </r>
  <r>
    <s v="COELCHA_SIC 2013/01_BS1_BB_COELCHA_PANGUIPULLI"/>
    <s v="SEN"/>
    <s v="COELCHA"/>
    <s v="PANGUIPULLI"/>
    <s v="SIC 2013/01_BS1_BB_COELCHA_PANGUIPULLI"/>
    <n v="4664.7160000000003"/>
    <s v="COELCHA"/>
    <x v="15"/>
    <x v="0"/>
  </r>
  <r>
    <s v="COELCHA_SIC 2013/03_2_BS2B_BB_Coelcha_Pelumpén S.A."/>
    <s v="SEN"/>
    <s v="COELCHA"/>
    <s v="Pelumpén S.A."/>
    <s v="SIC 2013/03_2_BS2B_BB_Coelcha_Pelumpén S.A."/>
    <n v="2114.163"/>
    <s v="COELCHA"/>
    <x v="5"/>
    <x v="0"/>
  </r>
  <r>
    <s v="COELCHA_SIC 2013/03_2_BS2A_BB_Coelcha_San Juan SpA."/>
    <s v="SEN"/>
    <s v="COELCHA"/>
    <s v="San Juan SpA."/>
    <s v="SIC 2013/03_2_BS2A_BB_Coelcha_San Juan SpA."/>
    <n v="1000.612"/>
    <s v="COELCHA"/>
    <x v="16"/>
    <x v="0"/>
  </r>
  <r>
    <s v="COELCHA_SIC 2013/03_2_BS2C_BB_Coelcha_San Juan SpA."/>
    <s v="SEN"/>
    <s v="COELCHA"/>
    <s v="San Juan SpA."/>
    <s v="SIC 2013/03_2_BS2C_BB_Coelcha_San Juan SpA."/>
    <n v="786.92499999999995"/>
    <s v="COELCHA"/>
    <x v="16"/>
    <x v="0"/>
  </r>
  <r>
    <s v="COELCHA_SIC 2013/03_2_BS3_BB_COELCHA_San Juan SpA."/>
    <s v="SEN"/>
    <s v="COELCHA"/>
    <s v="San Juan SpA."/>
    <s v="SIC 2013/03_2_BS3_BB_COELCHA_San Juan SpA."/>
    <n v="2814.6179999999999"/>
    <s v="COELCHA"/>
    <x v="16"/>
    <x v="0"/>
  </r>
  <r>
    <s v="COELCHA_SIC 2013/03_2_BS2B_BB_Coelcha_Santiago Solar S.A."/>
    <s v="SEN"/>
    <s v="COELCHA"/>
    <s v="Santiago Solar S.A."/>
    <s v="SIC 2013/03_2_BS2B_BB_Coelcha_Santiago Solar S.A."/>
    <n v="884.51499999999999"/>
    <s v="COELCHA"/>
    <x v="17"/>
    <x v="0"/>
  </r>
  <r>
    <s v="COELCHA_2015/02_BS4B_BB_Coelcha_SCB II SpA"/>
    <s v="SEN"/>
    <s v="COELCHA"/>
    <s v="SCB II SpA"/>
    <s v="2015/02_BS4B_BB_Coelcha_SCB II SpA"/>
    <n v="0"/>
    <s v="COELCHA"/>
    <x v="3"/>
    <x v="0"/>
  </r>
  <r>
    <s v="COELCHA_SIC 2013/03_2_BS1B_BB_COELCHA_SPV P4 S.A."/>
    <s v="SEN"/>
    <s v="COELCHA"/>
    <s v="SPV P4 S.A."/>
    <s v="SIC 2013/03_2_BS1B_BB_COELCHA_SPV P4 S.A."/>
    <n v="138.94999999999999"/>
    <s v="COELCHA"/>
    <x v="18"/>
    <x v="0"/>
  </r>
  <r>
    <s v="CONAFE_SIC 2013/03_2 (Enelsa)_BS4_BB_CONAFE_Abengoa"/>
    <s v="SEN"/>
    <s v="CONAFE"/>
    <s v="Abengoa"/>
    <s v="SIC 2013/03_2 (Enelsa)_BS4_BB_CONAFE_Abengoa"/>
    <n v="0"/>
    <s v="CGE"/>
    <x v="0"/>
    <x v="0"/>
  </r>
  <r>
    <s v="CONAFE_SIC 2013/03_2_BS4_BB_CONAFE_Abengoa"/>
    <s v="SEN"/>
    <s v="CONAFE"/>
    <s v="Abengoa"/>
    <s v="SIC 2013/03_2_BS4_BB_CONAFE_Abengoa"/>
    <n v="177016.83799999999"/>
    <s v="CGE"/>
    <x v="0"/>
    <x v="0"/>
  </r>
  <r>
    <s v="CONAFE_SIC 2013/03_2 (enelsa)_BS3_BB_CONAFE_ACCIONA"/>
    <s v="SEN"/>
    <s v="CONAFE"/>
    <s v="Acciona"/>
    <s v="SIC 2013/03_2 (enelsa)_BS3_BB_CONAFE_ACCIONA"/>
    <n v="458.58300000000003"/>
    <s v="CGE"/>
    <x v="1"/>
    <x v="0"/>
  </r>
  <r>
    <s v="CONAFE_SIC 2013/03_2_BS3_BB_CONAFE_ACCIONA"/>
    <s v="SEN"/>
    <s v="CONAFE"/>
    <s v="Acciona"/>
    <s v="SIC 2013/03_2_BS3_BB_CONAFE_ACCIONA"/>
    <n v="203371.79"/>
    <s v="CGE"/>
    <x v="1"/>
    <x v="0"/>
  </r>
  <r>
    <s v="CONAFE_2015/02_BS4A_BB_Conafe_Aela Generación S.A."/>
    <s v="SEN"/>
    <s v="CONAFE"/>
    <s v="Aela Generación S.A."/>
    <s v="2015/02_BS4A_BB_Conafe_Aela Generación S.A."/>
    <n v="156699.103"/>
    <s v="CGE"/>
    <x v="2"/>
    <x v="0"/>
  </r>
  <r>
    <s v="CONAFE_2015/02_BS4B_BB_Conafe_Aela Generación S.A."/>
    <s v="SEN"/>
    <s v="CONAFE"/>
    <s v="Aela Generación S.A."/>
    <s v="2015/02_BS4B_BB_Conafe_Aela Generación S.A."/>
    <n v="458733.11700000003"/>
    <s v="CGE"/>
    <x v="2"/>
    <x v="0"/>
  </r>
  <r>
    <s v="CONAFE_2015/02_BS4C_BB_Conafe_Aela Generación S.A."/>
    <s v="SEN"/>
    <s v="CONAFE"/>
    <s v="Aela Generación S.A."/>
    <s v="2015/02_BS4C_BB_Conafe_Aela Generación S.A."/>
    <n v="217519.772"/>
    <s v="CGE"/>
    <x v="2"/>
    <x v="0"/>
  </r>
  <r>
    <s v="CONAFE_2015/02_BS4B_BB_Conafe_Amunche Solar SpA"/>
    <s v="SEN"/>
    <s v="CONAFE"/>
    <s v="Amunche Solar SpA"/>
    <s v="2015/02_BS4B_BB_Conafe_Amunche Solar SpA"/>
    <n v="90004.956000000006"/>
    <s v="CGE"/>
    <x v="3"/>
    <x v="0"/>
  </r>
  <r>
    <s v="CONAFE_SIC 2013/03_2 (Enelsa)_BS1B_BB_Conafe_Chungungo S.A."/>
    <s v="SEN"/>
    <s v="CONAFE"/>
    <s v="Chungungo S.A."/>
    <s v="SIC 2013/03_2 (Enelsa)_BS1B_BB_Conafe_Chungungo S.A."/>
    <n v="114.76900000000001"/>
    <s v="CGE"/>
    <x v="4"/>
    <x v="0"/>
  </r>
  <r>
    <s v="CONAFE_SIC 2013/03_2_BS1B_BB_Conafe_Chungungo S.A."/>
    <s v="SEN"/>
    <s v="CONAFE"/>
    <s v="Chungungo S.A."/>
    <s v="SIC 2013/03_2_BS1B_BB_Conafe_Chungungo S.A."/>
    <n v="59482.63"/>
    <s v="CGE"/>
    <x v="4"/>
    <x v="0"/>
  </r>
  <r>
    <s v="CONAFE_SAE 2006/01 (Enelsa)_BB1_BB_Conafe_COLBÚN"/>
    <s v="SEN"/>
    <s v="CONAFE"/>
    <s v="COLBÚN"/>
    <s v="SAE 2006/01 (Enelsa)_BB1_BB_Conafe_COLBÚN"/>
    <n v="9490.9320000000007"/>
    <s v="CGE"/>
    <x v="5"/>
    <x v="0"/>
  </r>
  <r>
    <s v="CONAFE_2015/02_BS4A_BB_Conafe_Consorcio Abengoa Chile S.A., Abengoa Solar Chile SpA y Abengoa Solar S.A."/>
    <s v="SEN"/>
    <s v="CONAFE"/>
    <s v="Consorcio Abengoa Chile S.A., Abengoa Solar Chile SpA y Abengoa Solar S.A."/>
    <s v="2015/02_BS4A_BB_Conafe_Consorcio Abengoa Chile S.A., Abengoa Solar Chile SpA y Abengoa Solar S.A."/>
    <n v="30893.195"/>
    <s v="CGE"/>
    <x v="6"/>
    <x v="0"/>
  </r>
  <r>
    <s v="CONAFE_2015/02_BS4C_BB_Conafe_Consorcio Abengoa Chile S.A., Abengoa Solar Chile SpA y Abengoa Solar S.A."/>
    <s v="SEN"/>
    <s v="CONAFE"/>
    <s v="Consorcio Abengoa Chile S.A., Abengoa Solar Chile SpA y Abengoa Solar S.A."/>
    <s v="2015/02_BS4C_BB_Conafe_Consorcio Abengoa Chile S.A., Abengoa Solar Chile SpA y Abengoa Solar S.A."/>
    <n v="39738.125999999997"/>
    <s v="CGE"/>
    <x v="6"/>
    <x v="0"/>
  </r>
  <r>
    <s v="CONAFE_SIC 2013/03_2 (enelsa)_BS3_BB_CONAFE_E-CL"/>
    <s v="SEN"/>
    <s v="CONAFE"/>
    <s v="E-CL"/>
    <s v="SIC 2013/03_2 (enelsa)_BS3_BB_CONAFE_E-CL"/>
    <n v="4965.0659999999998"/>
    <s v="CGE"/>
    <x v="7"/>
    <x v="0"/>
  </r>
  <r>
    <s v="CONAFE_SIC 2013/03_2_BS3_BB_CONAFE_E-CL"/>
    <s v="SEN"/>
    <s v="CONAFE"/>
    <s v="E-CL"/>
    <s v="SIC 2013/03_2_BS3_BB_CONAFE_E-CL"/>
    <n v="2206090.4810000001"/>
    <s v="CGE"/>
    <x v="7"/>
    <x v="0"/>
  </r>
  <r>
    <s v="CONAFE_SIC 2013/03_2 (Enelsa)_BS4_BB_CONAFE_El Campesino"/>
    <s v="SEN"/>
    <s v="CONAFE"/>
    <s v="El Campesino"/>
    <s v="SIC 2013/03_2 (Enelsa)_BS4_BB_CONAFE_El Campesino"/>
    <n v="0"/>
    <s v="CGE"/>
    <x v="8"/>
    <x v="0"/>
  </r>
  <r>
    <s v="CONAFE_SIC 2013/03_2_BS4_BB_CONAFE_El Campesino"/>
    <s v="SEN"/>
    <s v="CONAFE"/>
    <s v="El Campesino"/>
    <s v="SIC 2013/03_2_BS4_BB_CONAFE_El Campesino"/>
    <n v="768620.28599999996"/>
    <s v="CGE"/>
    <x v="8"/>
    <x v="0"/>
  </r>
  <r>
    <s v="CONAFE_SIC 2013/03_2 (Enelsa)_BS1A_BB_Conafe_Empresa Eléctrica Carén S.A."/>
    <s v="SEN"/>
    <s v="CONAFE"/>
    <s v="Empresa Eléctrica Carén S.A."/>
    <s v="SIC 2013/03_2 (Enelsa)_BS1A_BB_Conafe_Empresa Eléctrica Carén S.A."/>
    <n v="11.252000000000001"/>
    <s v="CGE"/>
    <x v="9"/>
    <x v="0"/>
  </r>
  <r>
    <s v="CONAFE_SIC 2013/03_2 (Enelsa)_BS1B_BB_Conafe_Empresa Eléctrica Carén S.A."/>
    <s v="SEN"/>
    <s v="CONAFE"/>
    <s v="Empresa Eléctrica Carén S.A."/>
    <s v="SIC 2013/03_2 (Enelsa)_BS1B_BB_Conafe_Empresa Eléctrica Carén S.A."/>
    <n v="7.5570000000000004"/>
    <s v="CGE"/>
    <x v="9"/>
    <x v="0"/>
  </r>
  <r>
    <s v="CONAFE_SIC 2013/03_2 (Enelsa)_BS1C_BB_Conafe_Empresa Eléctrica Carén S.A."/>
    <s v="SEN"/>
    <s v="CONAFE"/>
    <s v="Empresa Eléctrica Carén S.A."/>
    <s v="SIC 2013/03_2 (Enelsa)_BS1C_BB_Conafe_Empresa Eléctrica Carén S.A."/>
    <n v="6.8339999999999996"/>
    <s v="CGE"/>
    <x v="9"/>
    <x v="0"/>
  </r>
  <r>
    <s v="CONAFE_SIC 2013/03_2 (enelsa)_BS3_BB_CONAFE_Empresa Eléctrica Carén S.A."/>
    <s v="SEN"/>
    <s v="CONAFE"/>
    <s v="Empresa Eléctrica Carén S.A."/>
    <s v="SIC 2013/03_2 (enelsa)_BS3_BB_CONAFE_Empresa Eléctrica Carén S.A."/>
    <n v="61.514000000000003"/>
    <s v="CGE"/>
    <x v="9"/>
    <x v="0"/>
  </r>
  <r>
    <s v="CONAFE_SIC 2013/03_2_BS1A_BB_Conafe_Empresa Eléctrica Carén S.A."/>
    <s v="SEN"/>
    <s v="CONAFE"/>
    <s v="Empresa Eléctrica Carén S.A."/>
    <s v="SIC 2013/03_2_BS1A_BB_Conafe_Empresa Eléctrica Carén S.A."/>
    <n v="5671.4059999999999"/>
    <s v="CGE"/>
    <x v="9"/>
    <x v="0"/>
  </r>
  <r>
    <s v="CONAFE_SIC 2013/03_2_BS1B_BB_Conafe_Empresa Eléctrica Carén S.A."/>
    <s v="SEN"/>
    <s v="CONAFE"/>
    <s v="Empresa Eléctrica Carén S.A."/>
    <s v="SIC 2013/03_2_BS1B_BB_Conafe_Empresa Eléctrica Carén S.A."/>
    <n v="4306.0940000000001"/>
    <s v="CGE"/>
    <x v="9"/>
    <x v="0"/>
  </r>
  <r>
    <s v="CONAFE_SIC 2013/03_2_BS1C_BB_Conafe_Empresa Eléctrica Carén S.A."/>
    <s v="SEN"/>
    <s v="CONAFE"/>
    <s v="Empresa Eléctrica Carén S.A."/>
    <s v="SIC 2013/03_2_BS1C_BB_Conafe_Empresa Eléctrica Carén S.A."/>
    <n v="4056.32"/>
    <s v="CGE"/>
    <x v="9"/>
    <x v="0"/>
  </r>
  <r>
    <s v="CONAFE_SIC 2013/03_2_BS3_BB_CONAFE_Empresa Eléctrica Carén S.A."/>
    <s v="SEN"/>
    <s v="CONAFE"/>
    <s v="Empresa Eléctrica Carén S.A."/>
    <s v="SIC 2013/03_2_BS3_BB_CONAFE_Empresa Eléctrica Carén S.A."/>
    <n v="26311.205000000002"/>
    <s v="CGE"/>
    <x v="9"/>
    <x v="0"/>
  </r>
  <r>
    <s v="CONAFE_SIC 2013/03_2 (Enelsa)_BS1A_BB_Conafe_Empresa Eléctrica ERNC-1 SpA."/>
    <s v="SEN"/>
    <s v="CONAFE"/>
    <s v="Empresa Eléctrica ERNC-1 SpA."/>
    <s v="SIC 2013/03_2 (Enelsa)_BS1A_BB_Conafe_Empresa Eléctrica ERNC-1 SpA."/>
    <n v="51.966999999999999"/>
    <s v="CGE"/>
    <x v="10"/>
    <x v="0"/>
  </r>
  <r>
    <s v="CONAFE_SIC 2013/03_2 (Enelsa)_BS1B_BB_Conafe_Empresa Eléctrica ERNC-1 SpA."/>
    <s v="SEN"/>
    <s v="CONAFE"/>
    <s v="Empresa Eléctrica ERNC-1 SpA."/>
    <s v="SIC 2013/03_2 (Enelsa)_BS1B_BB_Conafe_Empresa Eléctrica ERNC-1 SpA."/>
    <n v="8.1530000000000005"/>
    <s v="CGE"/>
    <x v="10"/>
    <x v="0"/>
  </r>
  <r>
    <s v="CONAFE_SIC 2013/03_2 (Enelsa)_BS1C_BB_Conafe_Empresa Eléctrica ERNC-1 SpA."/>
    <s v="SEN"/>
    <s v="CONAFE"/>
    <s v="Empresa Eléctrica ERNC-1 SpA."/>
    <s v="SIC 2013/03_2 (Enelsa)_BS1C_BB_Conafe_Empresa Eléctrica ERNC-1 SpA."/>
    <n v="10.62"/>
    <s v="CGE"/>
    <x v="10"/>
    <x v="0"/>
  </r>
  <r>
    <s v="CONAFE_SIC 2013/03_2_BS1A_BB_Conafe_Empresa Eléctrica ERNC-1 SpA."/>
    <s v="SEN"/>
    <s v="CONAFE"/>
    <s v="Empresa Eléctrica ERNC-1 SpA."/>
    <s v="SIC 2013/03_2_BS1A_BB_Conafe_Empresa Eléctrica ERNC-1 SpA."/>
    <n v="22464.581999999999"/>
    <s v="CGE"/>
    <x v="10"/>
    <x v="0"/>
  </r>
  <r>
    <s v="CONAFE_SIC 2013/03_2_BS1B_BB_Conafe_Empresa Eléctrica ERNC-1 SpA."/>
    <s v="SEN"/>
    <s v="CONAFE"/>
    <s v="Empresa Eléctrica ERNC-1 SpA."/>
    <s v="SIC 2013/03_2_BS1B_BB_Conafe_Empresa Eléctrica ERNC-1 SpA."/>
    <n v="4646.4989999999998"/>
    <s v="CGE"/>
    <x v="10"/>
    <x v="0"/>
  </r>
  <r>
    <s v="CONAFE_SIC 2013/03_2_BS1C_BB_Conafe_Empresa Eléctrica ERNC-1 SpA."/>
    <s v="SEN"/>
    <s v="CONAFE"/>
    <s v="Empresa Eléctrica ERNC-1 SpA."/>
    <s v="SIC 2013/03_2_BS1C_BB_Conafe_Empresa Eléctrica ERNC-1 SpA."/>
    <n v="8501.3469999999998"/>
    <s v="CGE"/>
    <x v="10"/>
    <x v="0"/>
  </r>
  <r>
    <s v="CONAFE_SIC 2013/01 (Enelsa)_BS1_BB_Conafe_ENDESA"/>
    <s v="SEN"/>
    <s v="CONAFE"/>
    <s v="ENDESA"/>
    <s v="SIC 2013/01 (Enelsa)_BS1_BB_Conafe_ENDESA"/>
    <n v="1126.194"/>
    <s v="CGE"/>
    <x v="11"/>
    <x v="0"/>
  </r>
  <r>
    <s v="CONAFE_SIC 2013/01_BS1_BB_Conafe_ENDESA"/>
    <s v="SEN"/>
    <s v="CONAFE"/>
    <s v="ENDESA"/>
    <s v="SIC 2013/01_BS1_BB_Conafe_ENDESA"/>
    <n v="1707225.4010000001"/>
    <s v="CGE"/>
    <x v="11"/>
    <x v="0"/>
  </r>
  <r>
    <s v="CONAFE_SIC 2013/03 (Enelsa)_BS1_BB_Conafe_ENDESA"/>
    <s v="SEN"/>
    <s v="CONAFE"/>
    <s v="ENDESA"/>
    <s v="SIC 2013/03 (Enelsa)_BS1_BB_Conafe_ENDESA"/>
    <n v="1111.644"/>
    <s v="CGE"/>
    <x v="11"/>
    <x v="0"/>
  </r>
  <r>
    <s v="CONAFE_SIC 2013/03_BS1_BB_Conafe_ENDESA"/>
    <s v="SEN"/>
    <s v="CONAFE"/>
    <s v="ENDESA"/>
    <s v="SIC 2013/03_BS1_BB_Conafe_ENDESA"/>
    <n v="465573.32299999997"/>
    <s v="CGE"/>
    <x v="11"/>
    <x v="0"/>
  </r>
  <r>
    <s v="CONAFE_SAE 2006/01 (Enelsa)_BB1_BB_Conafe_ENDESA"/>
    <s v="SEN"/>
    <s v="CONAFE"/>
    <s v="ENDESA"/>
    <s v="SAE 2006/01 (Enelsa)_BB1_BB_Conafe_ENDESA"/>
    <n v="46192.078999999998"/>
    <s v="CGE"/>
    <x v="11"/>
    <x v="0"/>
  </r>
  <r>
    <s v="CONAFE_SIC 2013/03_2 (Enelsa)_BS1B_BB_Conafe_Energía Cerro El Morado S.A."/>
    <s v="SEN"/>
    <s v="CONAFE"/>
    <s v="Energía Cerro El Morado S.A."/>
    <s v="SIC 2013/03_2 (Enelsa)_BS1B_BB_Conafe_Energía Cerro El Morado S.A."/>
    <n v="36.984000000000002"/>
    <s v="CGE"/>
    <x v="12"/>
    <x v="0"/>
  </r>
  <r>
    <s v="CONAFE_SIC 2013/03_2_BS1B_BB_Conafe_Energía Cerro El Morado S.A."/>
    <s v="SEN"/>
    <s v="CONAFE"/>
    <s v="Energía Cerro El Morado S.A."/>
    <s v="SIC 2013/03_2_BS1B_BB_Conafe_Energía Cerro El Morado S.A."/>
    <n v="18070.25"/>
    <s v="CGE"/>
    <x v="12"/>
    <x v="0"/>
  </r>
  <r>
    <s v="CONAFE_2015/02_BS4A_BB_Conafe_Ibereolica Cabo Leones I S.A."/>
    <s v="SEN"/>
    <s v="CONAFE"/>
    <s v="Ibereolica Cabo Leones I S.A."/>
    <s v="2015/02_BS4A_BB_Conafe_Ibereolica Cabo Leones I S.A."/>
    <n v="135917.815"/>
    <s v="CGE"/>
    <x v="13"/>
    <x v="0"/>
  </r>
  <r>
    <s v="CONAFE_2015/02_BS4C_BB_Conafe_Ibereolica Cabo Leones I S.A."/>
    <s v="SEN"/>
    <s v="CONAFE"/>
    <s v="Ibereolica Cabo Leones I S.A."/>
    <s v="2015/02_BS4C_BB_Conafe_Ibereolica Cabo Leones I S.A."/>
    <n v="196269.83900000001"/>
    <s v="CGE"/>
    <x v="13"/>
    <x v="0"/>
  </r>
  <r>
    <s v="CONAFE_SIC 2013/03_2 (Enelsa)_BS4_BB_CONAFE_Norvind"/>
    <s v="SEN"/>
    <s v="CONAFE"/>
    <s v="Norvind"/>
    <s v="SIC 2013/03_2 (Enelsa)_BS4_BB_CONAFE_Norvind"/>
    <n v="0"/>
    <s v="CGE"/>
    <x v="14"/>
    <x v="0"/>
  </r>
  <r>
    <s v="CONAFE_SIC 2013/03_2_BS4_BB_CONAFE_Norvind"/>
    <s v="SEN"/>
    <s v="CONAFE"/>
    <s v="Norvind"/>
    <s v="SIC 2013/03_2_BS4_BB_CONAFE_Norvind"/>
    <n v="9207.0120000000006"/>
    <s v="CGE"/>
    <x v="14"/>
    <x v="0"/>
  </r>
  <r>
    <s v="CONAFE_SIC 2013/01 (Enelsa)_BS1_BB_Conafe_PANGUIPULLI"/>
    <s v="SEN"/>
    <s v="CONAFE"/>
    <s v="PANGUIPULLI"/>
    <s v="SIC 2013/01 (Enelsa)_BS1_BB_Conafe_PANGUIPULLI"/>
    <n v="140.221"/>
    <s v="CGE"/>
    <x v="15"/>
    <x v="0"/>
  </r>
  <r>
    <s v="CONAFE_SIC 2013/01_BS1_BB_Conafe_PANGUIPULLI"/>
    <s v="SEN"/>
    <s v="CONAFE"/>
    <s v="PANGUIPULLI"/>
    <s v="SIC 2013/01_BS1_BB_Conafe_PANGUIPULLI"/>
    <n v="199552.48499999999"/>
    <s v="CGE"/>
    <x v="15"/>
    <x v="0"/>
  </r>
  <r>
    <s v="CONAFE_SIC 2013/03_2 (Enelsa)_BS2B_BB_Conafe_Pelumpén S.A."/>
    <s v="SEN"/>
    <s v="CONAFE"/>
    <s v="Pelumpén S.A."/>
    <s v="SIC 2013/03_2 (Enelsa)_BS2B_BB_Conafe_Pelumpén S.A."/>
    <n v="150.38900000000001"/>
    <s v="CGE"/>
    <x v="5"/>
    <x v="0"/>
  </r>
  <r>
    <s v="CONAFE_SIC 2013/03_2_BS2B_BB_Conafe_Pelumpén S.A."/>
    <s v="SEN"/>
    <s v="CONAFE"/>
    <s v="Pelumpén S.A."/>
    <s v="SIC 2013/03_2_BS2B_BB_Conafe_Pelumpén S.A."/>
    <n v="95329.631999999998"/>
    <s v="CGE"/>
    <x v="5"/>
    <x v="0"/>
  </r>
  <r>
    <s v="CONAFE_SIC 2013/03_2 (Enelsa)_BS2A_BB_Conafe_San Juan SpA."/>
    <s v="SEN"/>
    <s v="CONAFE"/>
    <s v="San Juan SpA."/>
    <s v="SIC 2013/03_2 (Enelsa)_BS2A_BB_Conafe_San Juan SpA."/>
    <n v="88.296999999999997"/>
    <s v="CGE"/>
    <x v="16"/>
    <x v="0"/>
  </r>
  <r>
    <s v="CONAFE_SIC 2013/03_2 (Enelsa)_BS2C_BB_Conafe_San Juan SpA."/>
    <s v="SEN"/>
    <s v="CONAFE"/>
    <s v="San Juan SpA."/>
    <s v="SIC 2013/03_2 (Enelsa)_BS2C_BB_Conafe_San Juan SpA."/>
    <n v="47.521999999999998"/>
    <s v="CGE"/>
    <x v="16"/>
    <x v="0"/>
  </r>
  <r>
    <s v="CONAFE_SIC 2013/03_2 (enelsa)_BS3_BB_CONAFE_San Juan SpA."/>
    <s v="SEN"/>
    <s v="CONAFE"/>
    <s v="San Juan SpA."/>
    <s v="SIC 2013/03_2 (enelsa)_BS3_BB_CONAFE_San Juan SpA."/>
    <n v="298.23"/>
    <s v="CGE"/>
    <x v="16"/>
    <x v="0"/>
  </r>
  <r>
    <s v="CONAFE_SIC 2013/03_2_BS2A_BB_Conafe_San Juan SpA."/>
    <s v="SEN"/>
    <s v="CONAFE"/>
    <s v="San Juan SpA."/>
    <s v="SIC 2013/03_2_BS2A_BB_Conafe_San Juan SpA."/>
    <n v="38747.425999999999"/>
    <s v="CGE"/>
    <x v="16"/>
    <x v="0"/>
  </r>
  <r>
    <s v="CONAFE_SIC 2013/03_2_BS2C_BB_Conafe_San Juan SpA."/>
    <s v="SEN"/>
    <s v="CONAFE"/>
    <s v="San Juan SpA."/>
    <s v="SIC 2013/03_2_BS2C_BB_Conafe_San Juan SpA."/>
    <n v="34434.697999999997"/>
    <s v="CGE"/>
    <x v="16"/>
    <x v="0"/>
  </r>
  <r>
    <s v="CONAFE_SIC 2013/03_2_BS3_BB_CONAFE_San Juan SpA."/>
    <s v="SEN"/>
    <s v="CONAFE"/>
    <s v="San Juan SpA."/>
    <s v="SIC 2013/03_2_BS3_BB_CONAFE_San Juan SpA."/>
    <n v="125261.32799999999"/>
    <s v="CGE"/>
    <x v="16"/>
    <x v="0"/>
  </r>
  <r>
    <s v="CONAFE_SIC 2013/03_2 (Enelsa)_BS2B_BB_Conafe_Santiago Solar S.A."/>
    <s v="SEN"/>
    <s v="CONAFE"/>
    <s v="Santiago Solar S.A."/>
    <s v="SIC 2013/03_2 (Enelsa)_BS2B_BB_Conafe_Santiago Solar S.A."/>
    <n v="76.040000000000006"/>
    <s v="CGE"/>
    <x v="17"/>
    <x v="0"/>
  </r>
  <r>
    <s v="CONAFE_SIC 2013/03_2_BS2B_BB_Conafe_Santiago Solar S.A."/>
    <s v="SEN"/>
    <s v="CONAFE"/>
    <s v="Santiago Solar S.A."/>
    <s v="SIC 2013/03_2_BS2B_BB_Conafe_Santiago Solar S.A."/>
    <n v="37114.779000000002"/>
    <s v="CGE"/>
    <x v="17"/>
    <x v="0"/>
  </r>
  <r>
    <s v="CONAFE_2015/02_BS4B_BB_Conafe_SCB II SpA"/>
    <s v="SEN"/>
    <s v="CONAFE"/>
    <s v="SCB II SpA"/>
    <s v="2015/02_BS4B_BB_Conafe_SCB II SpA"/>
    <n v="75169.725999999995"/>
    <s v="CGE"/>
    <x v="3"/>
    <x v="0"/>
  </r>
  <r>
    <s v="CONAFE_SIC 2013/03_2 (Enelsa)_BS1B_BB_Conafe_SPV P4 S.A."/>
    <s v="SEN"/>
    <s v="CONAFE"/>
    <s v="SPV P4 S.A."/>
    <s v="SIC 2013/03_2 (Enelsa)_BS1B_BB_Conafe_SPV P4 S.A."/>
    <n v="15.579000000000001"/>
    <s v="CGE"/>
    <x v="18"/>
    <x v="0"/>
  </r>
  <r>
    <s v="CONAFE_SIC 2013/03_2_BS1B_BB_Conafe_SPV P4 S.A."/>
    <s v="SEN"/>
    <s v="CONAFE"/>
    <s v="SPV P4 S.A."/>
    <s v="SIC 2013/03_2_BS1B_BB_Conafe_SPV P4 S.A."/>
    <n v="7613.3320000000003"/>
    <s v="CGE"/>
    <x v="18"/>
    <x v="0"/>
  </r>
  <r>
    <s v="COOPELAN_SIC 2013/03_2_BS4_BB_COOPELAN_Abengoa"/>
    <s v="SEN"/>
    <s v="COOPELAN"/>
    <s v="Abengoa"/>
    <s v="SIC 2013/03_2_BS4_BB_COOPELAN_Abengoa"/>
    <n v="4044.6550000000002"/>
    <s v="COOPELAN"/>
    <x v="0"/>
    <x v="0"/>
  </r>
  <r>
    <s v="COOPELAN_SIC 2013/03_2_BS3_BB_COOPELAN_ACCIONA"/>
    <s v="SEN"/>
    <s v="COOPELAN"/>
    <s v="Acciona"/>
    <s v="SIC 2013/03_2_BS3_BB_COOPELAN_ACCIONA"/>
    <n v="2433.7739999999999"/>
    <s v="COOPELAN"/>
    <x v="1"/>
    <x v="0"/>
  </r>
  <r>
    <s v="COOPELAN_2015/02_BS4A_BB_Coopelan_Aela Generación S.A."/>
    <s v="SEN"/>
    <s v="COOPELAN"/>
    <s v="Aela Generación S.A."/>
    <s v="2015/02_BS4A_BB_Coopelan_Aela Generación S.A."/>
    <n v="758.80200000000002"/>
    <s v="COOPELAN"/>
    <x v="2"/>
    <x v="0"/>
  </r>
  <r>
    <s v="COOPELAN_2015/02_BS4B_BB_Coopelan_Aela Generación S.A."/>
    <s v="SEN"/>
    <s v="COOPELAN"/>
    <s v="Aela Generación S.A."/>
    <s v="2015/02_BS4B_BB_Coopelan_Aela Generación S.A."/>
    <n v="970.70399999999995"/>
    <s v="COOPELAN"/>
    <x v="2"/>
    <x v="0"/>
  </r>
  <r>
    <s v="COOPELAN_2015/02_BS4C_BB_Coopelan_Aela Generación S.A."/>
    <s v="SEN"/>
    <s v="COOPELAN"/>
    <s v="Aela Generación S.A."/>
    <s v="2015/02_BS4C_BB_Coopelan_Aela Generación S.A."/>
    <n v="636.73599999999999"/>
    <s v="COOPELAN"/>
    <x v="2"/>
    <x v="0"/>
  </r>
  <r>
    <s v="COOPELAN_2015/02_BS4B_BB_Coopelan_Amunche Solar SpA"/>
    <s v="SEN"/>
    <s v="COOPELAN"/>
    <s v="Amunche Solar SpA"/>
    <s v="2015/02_BS4B_BB_Coopelan_Amunche Solar SpA"/>
    <n v="218.06800000000001"/>
    <s v="COOPELAN"/>
    <x v="3"/>
    <x v="0"/>
  </r>
  <r>
    <s v="COOPELAN_SIC 2013/03_2_BS1B_BB_Coopelan_Chungungo S.A."/>
    <s v="SEN"/>
    <s v="COOPELAN"/>
    <s v="Chungungo S.A."/>
    <s v="SIC 2013/03_2_BS1B_BB_Coopelan_Chungungo S.A."/>
    <n v="2121.4560000000001"/>
    <s v="COOPELAN"/>
    <x v="4"/>
    <x v="0"/>
  </r>
  <r>
    <s v="COOPELAN_SAE 2006/01_BB1_BB_Coopelan_COLBÚN"/>
    <s v="SEN"/>
    <s v="COOPELAN"/>
    <s v="COLBÚN"/>
    <s v="SAE 2006/01_BB1_BB_Coopelan_COLBÚN"/>
    <n v="0"/>
    <s v="COOPELAN"/>
    <x v="5"/>
    <x v="0"/>
  </r>
  <r>
    <s v="COOPELAN_SAE 2006/01_BV1_BV_Coopelan_COLBÚN"/>
    <s v="SEN"/>
    <s v="COOPELAN"/>
    <s v="COLBÚN"/>
    <s v="SAE 2006/01_BV1_BV_Coopelan_COLBÚN"/>
    <n v="9630.268"/>
    <s v="COOPELAN"/>
    <x v="5"/>
    <x v="0"/>
  </r>
  <r>
    <s v="COOPELAN_2015/02_BS4A_BB_Coopelan_Consorcio Abengoa Chile S.A., Abengoa Solar Chile SpA y Abengoa Solar S.A."/>
    <s v="SEN"/>
    <s v="COOPELAN"/>
    <s v="Consorcio Abengoa Chile S.A., Abengoa Solar Chile SpA y Abengoa Solar S.A."/>
    <s v="2015/02_BS4A_BB_Coopelan_Consorcio Abengoa Chile S.A., Abengoa Solar Chile SpA y Abengoa Solar S.A."/>
    <n v="106.804"/>
    <s v="COOPELAN"/>
    <x v="6"/>
    <x v="0"/>
  </r>
  <r>
    <s v="COOPELAN_2015/02_BS4C_BB_Coopelan_Consorcio Abengoa Chile S.A., Abengoa Solar Chile SpA y Abengoa Solar S.A."/>
    <s v="SEN"/>
    <s v="COOPELAN"/>
    <s v="Consorcio Abengoa Chile S.A., Abengoa Solar Chile SpA y Abengoa Solar S.A."/>
    <s v="2015/02_BS4C_BB_Coopelan_Consorcio Abengoa Chile S.A., Abengoa Solar Chile SpA y Abengoa Solar S.A."/>
    <n v="83.926000000000002"/>
    <s v="COOPELAN"/>
    <x v="6"/>
    <x v="0"/>
  </r>
  <r>
    <s v="COOPELAN_SIC 2013/03_2_BS3_BB_COOPELAN_E-CL"/>
    <s v="SEN"/>
    <s v="COOPELAN"/>
    <s v="E-CL"/>
    <s v="SIC 2013/03_2_BS3_BB_COOPELAN_E-CL"/>
    <n v="53591.635000000002"/>
    <s v="COOPELAN"/>
    <x v="7"/>
    <x v="0"/>
  </r>
  <r>
    <s v="COOPELAN_SIC 2013/03_2_BS4_BB_COOPELAN_El Campesino"/>
    <s v="SEN"/>
    <s v="COOPELAN"/>
    <s v="El Campesino"/>
    <s v="SIC 2013/03_2_BS4_BB_COOPELAN_El Campesino"/>
    <n v="19693.738000000001"/>
    <s v="COOPELAN"/>
    <x v="8"/>
    <x v="0"/>
  </r>
  <r>
    <s v="COOPELAN_SIC 2013/03_2_BS1A_BB_Coopelan_Empresa Eléctrica Carén S.A."/>
    <s v="SEN"/>
    <s v="COOPELAN"/>
    <s v="Empresa Eléctrica Carén S.A."/>
    <s v="SIC 2013/03_2_BS1A_BB_Coopelan_Empresa Eléctrica Carén S.A."/>
    <n v="143.37"/>
    <s v="COOPELAN"/>
    <x v="9"/>
    <x v="0"/>
  </r>
  <r>
    <s v="COOPELAN_SIC 2013/03_2_BS1B_BB_Coopelan_Empresa Eléctrica Carén S.A."/>
    <s v="SEN"/>
    <s v="COOPELAN"/>
    <s v="Empresa Eléctrica Carén S.A."/>
    <s v="SIC 2013/03_2_BS1B_BB_Coopelan_Empresa Eléctrica Carén S.A."/>
    <n v="147.499"/>
    <s v="COOPELAN"/>
    <x v="9"/>
    <x v="0"/>
  </r>
  <r>
    <s v="COOPELAN_SIC 2013/03_2_BS1C_BB_Coopelan_Empresa Eléctrica Carén S.A."/>
    <s v="SEN"/>
    <s v="COOPELAN"/>
    <s v="Empresa Eléctrica Carén S.A."/>
    <s v="SIC 2013/03_2_BS1C_BB_Coopelan_Empresa Eléctrica Carén S.A."/>
    <n v="95.081000000000003"/>
    <s v="COOPELAN"/>
    <x v="9"/>
    <x v="0"/>
  </r>
  <r>
    <s v="COOPELAN_SIC 2013/03_2_BS3_BB_COOPELAN_Empresa Eléctrica Carén S.A."/>
    <s v="SEN"/>
    <s v="COOPELAN"/>
    <s v="Empresa Eléctrica Carén S.A."/>
    <s v="SIC 2013/03_2_BS3_BB_COOPELAN_Empresa Eléctrica Carén S.A."/>
    <n v="668.01800000000003"/>
    <s v="COOPELAN"/>
    <x v="9"/>
    <x v="0"/>
  </r>
  <r>
    <s v="COOPELAN_SIC 2013/03_2_BS1A_BB_Coopelan_Empresa Eléctrica ERNC-1 SpA."/>
    <s v="SEN"/>
    <s v="COOPELAN"/>
    <s v="Empresa Eléctrica ERNC-1 SpA."/>
    <s v="SIC 2013/03_2_BS1A_BB_Coopelan_Empresa Eléctrica ERNC-1 SpA."/>
    <n v="473.47"/>
    <s v="COOPELAN"/>
    <x v="10"/>
    <x v="0"/>
  </r>
  <r>
    <s v="COOPELAN_SIC 2013/03_2_BS1B_BB_Coopelan_Empresa Eléctrica ERNC-1 SpA."/>
    <s v="SEN"/>
    <s v="COOPELAN"/>
    <s v="Empresa Eléctrica ERNC-1 SpA."/>
    <s v="SIC 2013/03_2_BS1B_BB_Coopelan_Empresa Eléctrica ERNC-1 SpA."/>
    <n v="161.72"/>
    <s v="COOPELAN"/>
    <x v="10"/>
    <x v="0"/>
  </r>
  <r>
    <s v="COOPELAN_SIC 2013/03_2_BS1C_BB_Coopelan_Empresa Eléctrica ERNC-1 SpA."/>
    <s v="SEN"/>
    <s v="COOPELAN"/>
    <s v="Empresa Eléctrica ERNC-1 SpA."/>
    <s v="SIC 2013/03_2_BS1C_BB_Coopelan_Empresa Eléctrica ERNC-1 SpA."/>
    <n v="202.75"/>
    <s v="COOPELAN"/>
    <x v="10"/>
    <x v="0"/>
  </r>
  <r>
    <s v="COOPELAN_SIC 2013/01_BS1_BB_Coopelan_ENDESA"/>
    <s v="SEN"/>
    <s v="COOPELAN"/>
    <s v="ENDESA"/>
    <s v="SIC 2013/01_BS1_BB_Coopelan_ENDESA"/>
    <n v="40850.866000000002"/>
    <s v="COOPELAN"/>
    <x v="11"/>
    <x v="0"/>
  </r>
  <r>
    <s v="COOPELAN_SIC 2013/03_BS1_BB_Coopelan_ENDESA"/>
    <s v="SEN"/>
    <s v="COOPELAN"/>
    <s v="ENDESA"/>
    <s v="SIC 2013/03_BS1_BB_Coopelan_ENDESA"/>
    <n v="10511.245999999999"/>
    <s v="COOPELAN"/>
    <x v="11"/>
    <x v="0"/>
  </r>
  <r>
    <s v="COOPELAN_SAE 2006/01_BB1_BB_Coopelan_ENDESA"/>
    <s v="SEN"/>
    <s v="COOPELAN"/>
    <s v="ENDESA"/>
    <s v="SAE 2006/01_BB1_BB_Coopelan_ENDESA"/>
    <n v="12016.591"/>
    <s v="COOPELAN"/>
    <x v="11"/>
    <x v="0"/>
  </r>
  <r>
    <s v="COOPELAN_SIC 2013/03_2_BS1B_BB_Coopelan_Energía Cerro El Morado S.A."/>
    <s v="SEN"/>
    <s v="COOPELAN"/>
    <s v="Energía Cerro El Morado S.A."/>
    <s v="SIC 2013/03_2_BS1B_BB_Coopelan_Energía Cerro El Morado S.A."/>
    <n v="625.29499999999996"/>
    <s v="COOPELAN"/>
    <x v="12"/>
    <x v="0"/>
  </r>
  <r>
    <s v="COOPELAN_2015/02_BS4A_BB_Coopelan_Ibereolica Cabo Leones I S.A."/>
    <s v="SEN"/>
    <s v="COOPELAN"/>
    <s v="Ibereolica Cabo Leones I S.A."/>
    <s v="2015/02_BS4A_BB_Coopelan_Ibereolica Cabo Leones I S.A."/>
    <n v="441.48899999999998"/>
    <s v="COOPELAN"/>
    <x v="13"/>
    <x v="0"/>
  </r>
  <r>
    <s v="COOPELAN_2015/02_BS4C_BB_Coopelan_Ibereolica Cabo Leones I S.A."/>
    <s v="SEN"/>
    <s v="COOPELAN"/>
    <s v="Ibereolica Cabo Leones I S.A."/>
    <s v="2015/02_BS4C_BB_Coopelan_Ibereolica Cabo Leones I S.A."/>
    <n v="409.76600000000002"/>
    <s v="COOPELAN"/>
    <x v="13"/>
    <x v="0"/>
  </r>
  <r>
    <s v="COOPELAN_SIC 2013/03_2_BS4_BB_COOPELAN_Norvind"/>
    <s v="SEN"/>
    <s v="COOPELAN"/>
    <s v="Norvind"/>
    <s v="SIC 2013/03_2_BS4_BB_COOPELAN_Norvind"/>
    <n v="230.37"/>
    <s v="COOPELAN"/>
    <x v="14"/>
    <x v="0"/>
  </r>
  <r>
    <s v="COOPELAN_SIC 2013/01_BS1_BB_Coopelan_PANGUIPULLI"/>
    <s v="SEN"/>
    <s v="COOPELAN"/>
    <s v="PANGUIPULLI"/>
    <s v="SIC 2013/01_BS1_BB_Coopelan_PANGUIPULLI"/>
    <n v="5088.4930000000004"/>
    <s v="COOPELAN"/>
    <x v="15"/>
    <x v="0"/>
  </r>
  <r>
    <s v="COOPELAN_SIC 2013/03_2_BS2B_BB_Coopelan_Pelumpén S.A."/>
    <s v="SEN"/>
    <s v="COOPELAN"/>
    <s v="Pelumpén S.A."/>
    <s v="SIC 2013/03_2_BS2B_BB_Coopelan_Pelumpén S.A."/>
    <n v="2448.9430000000002"/>
    <s v="COOPELAN"/>
    <x v="5"/>
    <x v="0"/>
  </r>
  <r>
    <s v="COOPELAN_SIC 2013/03_2_BS2A_BB_Coopelan_San Juan SpA."/>
    <s v="SEN"/>
    <s v="COOPELAN"/>
    <s v="San Juan SpA."/>
    <s v="SIC 2013/03_2_BS2A_BB_Coopelan_San Juan SpA."/>
    <n v="945.54700000000003"/>
    <s v="COOPELAN"/>
    <x v="16"/>
    <x v="0"/>
  </r>
  <r>
    <s v="COOPELAN_SIC 2013/03_2_BS2C_BB_Coopelan_San Juan SpA."/>
    <s v="SEN"/>
    <s v="COOPELAN"/>
    <s v="San Juan SpA."/>
    <s v="SIC 2013/03_2_BS2C_BB_Coopelan_San Juan SpA."/>
    <n v="587.60599999999999"/>
    <s v="COOPELAN"/>
    <x v="16"/>
    <x v="0"/>
  </r>
  <r>
    <s v="COOPELAN_SIC 2013/03_2_BS3_BB_COOPELAN_San Juan SpA."/>
    <s v="SEN"/>
    <s v="COOPELAN"/>
    <s v="San Juan SpA."/>
    <s v="SIC 2013/03_2_BS3_BB_COOPELAN_San Juan SpA."/>
    <n v="1445.402"/>
    <s v="COOPELAN"/>
    <x v="16"/>
    <x v="0"/>
  </r>
  <r>
    <s v="COOPELAN_SIC 2013/03_2_BS2B_BB_Coopelan_Santiago Solar S.A."/>
    <s v="SEN"/>
    <s v="COOPELAN"/>
    <s v="Santiago Solar S.A."/>
    <s v="SIC 2013/03_2_BS2B_BB_Coopelan_Santiago Solar S.A."/>
    <n v="1162.039"/>
    <s v="COOPELAN"/>
    <x v="17"/>
    <x v="0"/>
  </r>
  <r>
    <s v="COOPELAN_2015/02_BS4B_BB_Coopelan_SCB II SpA"/>
    <s v="SEN"/>
    <s v="COOPELAN"/>
    <s v="SCB II SpA"/>
    <s v="2015/02_BS4B_BB_Coopelan_SCB II SpA"/>
    <n v="193.83699999999999"/>
    <s v="COOPELAN"/>
    <x v="3"/>
    <x v="0"/>
  </r>
  <r>
    <s v="COOPELAN_SIC 2013/03_2_BS1B_BB_Coopelan_SPV P4 S.A."/>
    <s v="SEN"/>
    <s v="COOPELAN"/>
    <s v="SPV P4 S.A."/>
    <s v="SIC 2013/03_2_BS1B_BB_Coopelan_SPV P4 S.A."/>
    <n v="222.654"/>
    <s v="COOPELAN"/>
    <x v="18"/>
    <x v="0"/>
  </r>
  <r>
    <s v="Coopersol_Contrato Corto Plazo_COOPERSOL_E-CL"/>
    <s v="SEN"/>
    <s v="Coopersol"/>
    <s v="E-CL"/>
    <s v="Contrato Corto Plazo_COOPERSOL_E-CL"/>
    <n v="8244.1959999999999"/>
    <s v="COOPERSOL"/>
    <x v="7"/>
    <x v="0"/>
  </r>
  <r>
    <s v="COOPREL_SIC 2013/03_2_BS4_BB_COOPREL_Abengoa"/>
    <s v="SEN"/>
    <s v="COOPREL"/>
    <s v="Abengoa"/>
    <s v="SIC 2013/03_2_BS4_BB_COOPREL_Abengoa"/>
    <n v="955.82"/>
    <s v="COOPREL"/>
    <x v="0"/>
    <x v="0"/>
  </r>
  <r>
    <s v="COOPREL_SIC 2013/03_2_BS3_BB_COOPREL_ACCIONA"/>
    <s v="SEN"/>
    <s v="COOPREL"/>
    <s v="Acciona"/>
    <s v="SIC 2013/03_2_BS3_BB_COOPREL_ACCIONA"/>
    <n v="1275.502"/>
    <s v="COOPREL"/>
    <x v="1"/>
    <x v="0"/>
  </r>
  <r>
    <s v="COOPREL_2015/02_BS4A_BB_Cooprel_Aela Generación S.A."/>
    <s v="SEN"/>
    <s v="COOPREL"/>
    <s v="Aela Generación S.A."/>
    <s v="2015/02_BS4A_BB_Cooprel_Aela Generación S.A."/>
    <n v="0"/>
    <s v="COOPREL"/>
    <x v="2"/>
    <x v="1"/>
  </r>
  <r>
    <s v="COOPREL_2015/02_BS4B_BB_Cooprel_Aela Generación S.A."/>
    <s v="SEN"/>
    <s v="COOPREL"/>
    <s v="Aela Generación S.A."/>
    <s v="2015/02_BS4B_BB_Cooprel_Aela Generación S.A."/>
    <n v="0"/>
    <s v="COOPREL"/>
    <x v="2"/>
    <x v="1"/>
  </r>
  <r>
    <s v="COOPREL_2015/02_BS4C_BB_Cooprel_Aela Generación S.A."/>
    <s v="SEN"/>
    <s v="COOPREL"/>
    <s v="Aela Generación S.A."/>
    <s v="2015/02_BS4C_BB_Cooprel_Aela Generación S.A."/>
    <n v="0"/>
    <s v="COOPREL"/>
    <x v="2"/>
    <x v="1"/>
  </r>
  <r>
    <s v="COOPREL_2015/02_BS4B_BB_Cooprel_Amunche Solar SpA"/>
    <s v="SEN"/>
    <s v="COOPREL"/>
    <s v="Amunche Solar SpA"/>
    <s v="2015/02_BS4B_BB_Cooprel_Amunche Solar SpA"/>
    <n v="0"/>
    <s v="COOPREL"/>
    <x v="3"/>
    <x v="0"/>
  </r>
  <r>
    <s v="COOPREL_SIC 2013/03_2_BS1B_BB_Cooprel_Chungungo S.A."/>
    <s v="SEN"/>
    <s v="COOPREL"/>
    <s v="Chungungo S.A."/>
    <s v="SIC 2013/03_2_BS1B_BB_Cooprel_Chungungo S.A."/>
    <n v="589.94200000000001"/>
    <s v="COOPREL"/>
    <x v="4"/>
    <x v="0"/>
  </r>
  <r>
    <s v="COOPREL_SAE 2006/01_BB1_BB_Cooprel_COLBÚN"/>
    <s v="SEN"/>
    <s v="COOPREL"/>
    <s v="COLBÚN"/>
    <s v="SAE 2006/01_BB1_BB_Cooprel_COLBÚN"/>
    <n v="15066.486000000001"/>
    <s v="COOPREL"/>
    <x v="5"/>
    <x v="0"/>
  </r>
  <r>
    <s v="COOPREL_SAE 2006/01_BV1_BV_Cooprel_COLBÚN"/>
    <s v="SEN"/>
    <s v="COOPREL"/>
    <s v="COLBÚN"/>
    <s v="SAE 2006/01_BV1_BV_Cooprel_COLBÚN"/>
    <n v="5124.7950000000001"/>
    <s v="COOPREL"/>
    <x v="5"/>
    <x v="0"/>
  </r>
  <r>
    <s v="COOPREL_2015/02_BS4A_BB_Cooprel_Consorcio Abengoa Chile S.A., Abengoa Solar Chile SpA y Abengoa Solar S.A."/>
    <s v="SEN"/>
    <s v="COOPREL"/>
    <s v="Consorcio Abengoa Chile S.A., Abengoa Solar Chile SpA y Abengoa Solar S.A."/>
    <s v="2015/02_BS4A_BB_Cooprel_Consorcio Abengoa Chile S.A., Abengoa Solar Chile SpA y Abengoa Solar S.A."/>
    <n v="0"/>
    <s v="COOPREL"/>
    <x v="6"/>
    <x v="0"/>
  </r>
  <r>
    <s v="COOPREL_2015/02_BS4C_BB_Cooprel_Consorcio Abengoa Chile S.A., Abengoa Solar Chile SpA y Abengoa Solar S.A."/>
    <s v="SEN"/>
    <s v="COOPREL"/>
    <s v="Consorcio Abengoa Chile S.A., Abengoa Solar Chile SpA y Abengoa Solar S.A."/>
    <s v="2015/02_BS4C_BB_Cooprel_Consorcio Abengoa Chile S.A., Abengoa Solar Chile SpA y Abengoa Solar S.A."/>
    <n v="0"/>
    <s v="COOPREL"/>
    <x v="6"/>
    <x v="0"/>
  </r>
  <r>
    <s v="COOPREL_SIC 2013/03_2_BS3_BB_COOPREL_E-CL"/>
    <s v="SEN"/>
    <s v="COOPREL"/>
    <s v="E-CL"/>
    <s v="SIC 2013/03_2_BS3_BB_COOPREL_E-CL"/>
    <n v="15293.704"/>
    <s v="COOPREL"/>
    <x v="7"/>
    <x v="0"/>
  </r>
  <r>
    <s v="COOPREL_SIC 2013/03_2_BS4_BB_COOPREL_El Campesino"/>
    <s v="SEN"/>
    <s v="COOPREL"/>
    <s v="El Campesino"/>
    <s v="SIC 2013/03_2_BS4_BB_COOPREL_El Campesino"/>
    <n v="5678.0810000000001"/>
    <s v="COOPREL"/>
    <x v="8"/>
    <x v="0"/>
  </r>
  <r>
    <s v="COOPREL_SIC 2013/03_2_BS1A_BB_Cooprel_Empresa Eléctrica Carén S.A."/>
    <s v="SEN"/>
    <s v="COOPREL"/>
    <s v="Empresa Eléctrica Carén S.A."/>
    <s v="SIC 2013/03_2_BS1A_BB_Cooprel_Empresa Eléctrica Carén S.A."/>
    <n v="38.125999999999998"/>
    <s v="COOPREL"/>
    <x v="9"/>
    <x v="0"/>
  </r>
  <r>
    <s v="COOPREL_SIC 2013/03_2_BS1B_BB_Cooprel_Empresa Eléctrica Carén S.A."/>
    <s v="SEN"/>
    <s v="COOPREL"/>
    <s v="Empresa Eléctrica Carén S.A."/>
    <s v="SIC 2013/03_2_BS1B_BB_Cooprel_Empresa Eléctrica Carén S.A."/>
    <n v="35.613999999999997"/>
    <s v="COOPREL"/>
    <x v="9"/>
    <x v="0"/>
  </r>
  <r>
    <s v="COOPREL_SIC 2013/03_2_BS1C_BB_Cooprel_Empresa Eléctrica Carén S.A."/>
    <s v="SEN"/>
    <s v="COOPREL"/>
    <s v="Empresa Eléctrica Carén S.A."/>
    <s v="SIC 2013/03_2_BS1C_BB_Cooprel_Empresa Eléctrica Carén S.A."/>
    <n v="36.308999999999997"/>
    <s v="COOPREL"/>
    <x v="9"/>
    <x v="0"/>
  </r>
  <r>
    <s v="COOPREL_SIC 2013/03_2_BS3_BB_COOPREL_Empresa Eléctrica Carén S.A."/>
    <s v="SEN"/>
    <s v="COOPREL"/>
    <s v="Empresa Eléctrica Carén S.A."/>
    <s v="SIC 2013/03_2_BS3_BB_COOPREL_Empresa Eléctrica Carén S.A."/>
    <n v="184.74799999999999"/>
    <s v="COOPREL"/>
    <x v="9"/>
    <x v="0"/>
  </r>
  <r>
    <s v="COOPREL_SIC 2013/03_2_BS1A_BB_Cooprel_Empresa Eléctrica ERNC-1 SpA."/>
    <s v="SEN"/>
    <s v="COOPREL"/>
    <s v="Empresa Eléctrica ERNC-1 SpA."/>
    <s v="SIC 2013/03_2_BS1A_BB_Cooprel_Empresa Eléctrica ERNC-1 SpA."/>
    <n v="151.476"/>
    <s v="COOPREL"/>
    <x v="10"/>
    <x v="0"/>
  </r>
  <r>
    <s v="COOPREL_SIC 2013/03_2_BS1B_BB_Cooprel_Empresa Eléctrica ERNC-1 SpA."/>
    <s v="SEN"/>
    <s v="COOPREL"/>
    <s v="Empresa Eléctrica ERNC-1 SpA."/>
    <s v="SIC 2013/03_2_BS1B_BB_Cooprel_Empresa Eléctrica ERNC-1 SpA."/>
    <n v="37.417000000000002"/>
    <s v="COOPREL"/>
    <x v="10"/>
    <x v="0"/>
  </r>
  <r>
    <s v="COOPREL_SIC 2013/03_2_BS1C_BB_Cooprel_Empresa Eléctrica ERNC-1 SpA."/>
    <s v="SEN"/>
    <s v="COOPREL"/>
    <s v="Empresa Eléctrica ERNC-1 SpA."/>
    <s v="SIC 2013/03_2_BS1C_BB_Cooprel_Empresa Eléctrica ERNC-1 SpA."/>
    <n v="74.501999999999995"/>
    <s v="COOPREL"/>
    <x v="10"/>
    <x v="0"/>
  </r>
  <r>
    <s v="COOPREL_SIC 2013/01_BS1_BB_Cooprel_ENDESA"/>
    <s v="SEN"/>
    <s v="COOPREL"/>
    <s v="ENDESA"/>
    <s v="SIC 2013/01_BS1_BB_Cooprel_ENDESA"/>
    <n v="11094.18"/>
    <s v="COOPREL"/>
    <x v="11"/>
    <x v="0"/>
  </r>
  <r>
    <s v="COOPREL_SIC 2013/03_BS1_BB_Cooprel_ENDESA"/>
    <s v="SEN"/>
    <s v="COOPREL"/>
    <s v="ENDESA"/>
    <s v="SIC 2013/03_BS1_BB_Cooprel_ENDESA"/>
    <n v="2668.4319999999998"/>
    <s v="COOPREL"/>
    <x v="11"/>
    <x v="0"/>
  </r>
  <r>
    <s v="COOPREL_SAE 2006/01_BB1_BB_Cooprel_ENDESA"/>
    <s v="SEN"/>
    <s v="COOPREL"/>
    <s v="ENDESA"/>
    <s v="SAE 2006/01_BB1_BB_Cooprel_ENDESA"/>
    <n v="26360.217000000001"/>
    <s v="COOPREL"/>
    <x v="11"/>
    <x v="0"/>
  </r>
  <r>
    <s v="COOPREL_SIC 2013/03_2_BS1B_BB_Cooprel_Energía Cerro El Morado S.A."/>
    <s v="SEN"/>
    <s v="COOPREL"/>
    <s v="Energía Cerro El Morado S.A."/>
    <s v="SIC 2013/03_2_BS1B_BB_Cooprel_Energía Cerro El Morado S.A."/>
    <n v="146.91999999999999"/>
    <s v="COOPREL"/>
    <x v="12"/>
    <x v="0"/>
  </r>
  <r>
    <s v="COOPREL_2015/02_BS4A_BB_Cooprel_Ibereolica Cabo Leones I S.A."/>
    <s v="SEN"/>
    <s v="COOPREL"/>
    <s v="Ibereolica Cabo Leones I S.A."/>
    <s v="2015/02_BS4A_BB_Cooprel_Ibereolica Cabo Leones I S.A."/>
    <n v="0"/>
    <s v="COOPREL"/>
    <x v="13"/>
    <x v="1"/>
  </r>
  <r>
    <s v="COOPREL_2015/02_BS4C_BB_Cooprel_Ibereolica Cabo Leones I S.A."/>
    <s v="SEN"/>
    <s v="COOPREL"/>
    <s v="Ibereolica Cabo Leones I S.A."/>
    <s v="2015/02_BS4C_BB_Cooprel_Ibereolica Cabo Leones I S.A."/>
    <n v="0"/>
    <s v="COOPREL"/>
    <x v="13"/>
    <x v="1"/>
  </r>
  <r>
    <s v="COOPREL_SIC 2013/03_2_BS4_BB_COOPREL_Norvind"/>
    <s v="SEN"/>
    <s v="COOPREL"/>
    <s v="Norvind"/>
    <s v="SIC 2013/03_2_BS4_BB_COOPREL_Norvind"/>
    <n v="50.536000000000001"/>
    <s v="COOPREL"/>
    <x v="14"/>
    <x v="0"/>
  </r>
  <r>
    <s v="COOPREL_SIC 2013/01_BS1_BB_Cooprel_PANGUIPULLI"/>
    <s v="SEN"/>
    <s v="COOPREL"/>
    <s v="PANGUIPULLI"/>
    <s v="SIC 2013/01_BS1_BB_Cooprel_PANGUIPULLI"/>
    <n v="1123.7529999999999"/>
    <s v="COOPREL"/>
    <x v="15"/>
    <x v="0"/>
  </r>
  <r>
    <s v="COOPREL_SIC 2013/03_2_BS2B_BB_Cooprel_Pelumpén S.A."/>
    <s v="SEN"/>
    <s v="COOPREL"/>
    <s v="Pelumpén S.A."/>
    <s v="SIC 2013/03_2_BS2B_BB_Cooprel_Pelumpén S.A."/>
    <n v="632.548"/>
    <s v="COOPREL"/>
    <x v="5"/>
    <x v="0"/>
  </r>
  <r>
    <s v="COOPREL_SIC 2013/03_2_BS2A_BB_Cooprel_San Juan SpA."/>
    <s v="SEN"/>
    <s v="COOPREL"/>
    <s v="San Juan SpA."/>
    <s v="SIC 2013/03_2_BS2A_BB_Cooprel_San Juan SpA."/>
    <n v="268.56400000000002"/>
    <s v="COOPREL"/>
    <x v="16"/>
    <x v="0"/>
  </r>
  <r>
    <s v="COOPREL_SIC 2013/03_2_BS2C_BB_Cooprel_San Juan SpA."/>
    <s v="SEN"/>
    <s v="COOPREL"/>
    <s v="San Juan SpA."/>
    <s v="SIC 2013/03_2_BS2C_BB_Cooprel_San Juan SpA."/>
    <n v="316.82299999999998"/>
    <s v="COOPREL"/>
    <x v="16"/>
    <x v="0"/>
  </r>
  <r>
    <s v="COOPREL_SIC 2013/03_2_BS3_BB_COOPREL_San Juan SpA."/>
    <s v="SEN"/>
    <s v="COOPREL"/>
    <s v="San Juan SpA."/>
    <s v="SIC 2013/03_2_BS3_BB_COOPREL_San Juan SpA."/>
    <n v="906.03599999999994"/>
    <s v="COOPREL"/>
    <x v="16"/>
    <x v="0"/>
  </r>
  <r>
    <s v="COOPREL_SIC 2013/03_2_BS2B_BB_Cooprel_Santiago Solar S.A."/>
    <s v="SEN"/>
    <s v="COOPREL"/>
    <s v="Santiago Solar S.A."/>
    <s v="SIC 2013/03_2_BS2B_BB_Cooprel_Santiago Solar S.A."/>
    <n v="350.05399999999997"/>
    <s v="COOPREL"/>
    <x v="17"/>
    <x v="0"/>
  </r>
  <r>
    <s v="COOPREL_2015/02_BS4B_BB_Cooprel_SCB II SpA"/>
    <s v="SEN"/>
    <s v="COOPREL"/>
    <s v="SCB II SpA"/>
    <s v="2015/02_BS4B_BB_Cooprel_SCB II SpA"/>
    <n v="0"/>
    <s v="COOPREL"/>
    <x v="3"/>
    <x v="0"/>
  </r>
  <r>
    <s v="COOPREL_SIC 2013/03_2_BS1B_BB_Cooprel_SPV P4 S.A."/>
    <s v="SEN"/>
    <s v="COOPREL"/>
    <s v="SPV P4 S.A."/>
    <s v="SIC 2013/03_2_BS1B_BB_Cooprel_SPV P4 S.A."/>
    <n v="65.918999999999997"/>
    <s v="COOPREL"/>
    <x v="18"/>
    <x v="0"/>
  </r>
  <r>
    <s v="COPELEC_SIC 2013/03_2_BS4_BB_COPELEC_Abengoa"/>
    <s v="SEN"/>
    <s v="COPELEC"/>
    <s v="Abengoa"/>
    <s v="SIC 2013/03_2_BS4_BB_COPELEC_Abengoa"/>
    <n v="12944.819"/>
    <s v="COPELEC"/>
    <x v="0"/>
    <x v="0"/>
  </r>
  <r>
    <s v="COPELEC_SIC 2013/03_2_BS3_BB_COPELEC_ACCIONA"/>
    <s v="SEN"/>
    <s v="COPELEC"/>
    <s v="Acciona"/>
    <s v="SIC 2013/03_2_BS3_BB_COPELEC_ACCIONA"/>
    <n v="14486.924999999999"/>
    <s v="COPELEC"/>
    <x v="1"/>
    <x v="0"/>
  </r>
  <r>
    <s v="COPELEC_2015/02_BS4A_BB_Copelec_Aela Generación S.A."/>
    <s v="SEN"/>
    <s v="COPELEC"/>
    <s v="Aela Generación S.A."/>
    <s v="2015/02_BS4A_BB_Copelec_Aela Generación S.A."/>
    <n v="8862.4500000000007"/>
    <s v="COPELEC"/>
    <x v="2"/>
    <x v="0"/>
  </r>
  <r>
    <s v="COPELEC_2015/02_BS4B_BB_Copelec_Aela Generación S.A."/>
    <s v="SEN"/>
    <s v="COPELEC"/>
    <s v="Aela Generación S.A."/>
    <s v="2015/02_BS4B_BB_Copelec_Aela Generación S.A."/>
    <n v="14436.504000000001"/>
    <s v="COPELEC"/>
    <x v="2"/>
    <x v="0"/>
  </r>
  <r>
    <s v="COPELEC_2015/02_BS4C_BB_Copelec_Aela Generación S.A."/>
    <s v="SEN"/>
    <s v="COPELEC"/>
    <s v="Aela Generación S.A."/>
    <s v="2015/02_BS4C_BB_Copelec_Aela Generación S.A."/>
    <n v="13818.447"/>
    <s v="COPELEC"/>
    <x v="2"/>
    <x v="0"/>
  </r>
  <r>
    <s v="COPELEC_2015/02_BS4B_BB_Copelec_Amunche Solar SpA"/>
    <s v="SEN"/>
    <s v="COPELEC"/>
    <s v="Amunche Solar SpA"/>
    <s v="2015/02_BS4B_BB_Copelec_Amunche Solar SpA"/>
    <n v="4748.433"/>
    <s v="COPELEC"/>
    <x v="3"/>
    <x v="0"/>
  </r>
  <r>
    <s v="COPELEC_SIC 2013/03_2_BS1B_BB_Copelec_Chungungo S.A."/>
    <s v="SEN"/>
    <s v="COPELEC"/>
    <s v="Chungungo S.A."/>
    <s v="SIC 2013/03_2_BS1B_BB_Copelec_Chungungo S.A."/>
    <n v="5212.0010000000002"/>
    <s v="COPELEC"/>
    <x v="4"/>
    <x v="0"/>
  </r>
  <r>
    <s v="COPELEC_SAE 2006/01_BB1_BB_Copelec_COLBÚN"/>
    <s v="SEN"/>
    <s v="COPELEC"/>
    <s v="COLBÚN"/>
    <s v="SAE 2006/01_BB1_BB_Copelec_COLBÚN"/>
    <n v="36029.993999999999"/>
    <s v="COPELEC"/>
    <x v="5"/>
    <x v="0"/>
  </r>
  <r>
    <s v="COPELEC_SAE 2006/01_BV1_BV_Copelec_COLBÚN"/>
    <s v="SEN"/>
    <s v="COPELEC"/>
    <s v="COLBÚN"/>
    <s v="SAE 2006/01_BV1_BV_Copelec_COLBÚN"/>
    <n v="5243.8649999999998"/>
    <s v="COPELEC"/>
    <x v="5"/>
    <x v="0"/>
  </r>
  <r>
    <s v="COPELEC_2015/02_BS4A_BB_Copelec_Consorcio Abengoa Chile S.A., Abengoa Solar Chile SpA y Abengoa Solar S.A."/>
    <s v="SEN"/>
    <s v="COPELEC"/>
    <s v="Consorcio Abengoa Chile S.A., Abengoa Solar Chile SpA y Abengoa Solar S.A."/>
    <s v="2015/02_BS4A_BB_Copelec_Consorcio Abengoa Chile S.A., Abengoa Solar Chile SpA y Abengoa Solar S.A."/>
    <n v="1305.261"/>
    <s v="COPELEC"/>
    <x v="6"/>
    <x v="0"/>
  </r>
  <r>
    <s v="COPELEC_2015/02_BS4C_BB_Copelec_Consorcio Abengoa Chile S.A., Abengoa Solar Chile SpA y Abengoa Solar S.A."/>
    <s v="SEN"/>
    <s v="COPELEC"/>
    <s v="Consorcio Abengoa Chile S.A., Abengoa Solar Chile SpA y Abengoa Solar S.A."/>
    <s v="2015/02_BS4C_BB_Copelec_Consorcio Abengoa Chile S.A., Abengoa Solar Chile SpA y Abengoa Solar S.A."/>
    <n v="1680.5250000000001"/>
    <s v="COPELEC"/>
    <x v="6"/>
    <x v="0"/>
  </r>
  <r>
    <s v="COPELEC_SIC 2013/03_2_BS3_BB_COPELEC_E-CL"/>
    <s v="SEN"/>
    <s v="COPELEC"/>
    <s v="E-CL"/>
    <s v="SIC 2013/03_2_BS3_BB_COPELEC_E-CL"/>
    <n v="152854.05799999999"/>
    <s v="COPELEC"/>
    <x v="7"/>
    <x v="0"/>
  </r>
  <r>
    <s v="COPELEC_SIC 2013/03_2_BS4_BB_COPELEC_El Campesino"/>
    <s v="SEN"/>
    <s v="COPELEC"/>
    <s v="El Campesino"/>
    <s v="SIC 2013/03_2_BS4_BB_COPELEC_El Campesino"/>
    <n v="54882.77"/>
    <s v="COPELEC"/>
    <x v="8"/>
    <x v="0"/>
  </r>
  <r>
    <s v="COPELEC_SIC 2013/03_2_BS1A_BB_Copelec_Empresa Eléctrica Carén S.A."/>
    <s v="SEN"/>
    <s v="COPELEC"/>
    <s v="Empresa Eléctrica Carén S.A."/>
    <s v="SIC 2013/03_2_BS1A_BB_Copelec_Empresa Eléctrica Carén S.A."/>
    <n v="384.83499999999998"/>
    <s v="COPELEC"/>
    <x v="9"/>
    <x v="0"/>
  </r>
  <r>
    <s v="COPELEC_SIC 2013/03_2_BS1B_BB_Copelec_Empresa Eléctrica Carén S.A."/>
    <s v="SEN"/>
    <s v="COPELEC"/>
    <s v="Empresa Eléctrica Carén S.A."/>
    <s v="SIC 2013/03_2_BS1B_BB_Copelec_Empresa Eléctrica Carén S.A."/>
    <n v="335.61"/>
    <s v="COPELEC"/>
    <x v="9"/>
    <x v="0"/>
  </r>
  <r>
    <s v="COPELEC_SIC 2013/03_2_BS1C_BB_Copelec_Empresa Eléctrica Carén S.A."/>
    <s v="SEN"/>
    <s v="COPELEC"/>
    <s v="Empresa Eléctrica Carén S.A."/>
    <s v="SIC 2013/03_2_BS1C_BB_Copelec_Empresa Eléctrica Carén S.A."/>
    <n v="259.30500000000001"/>
    <s v="COPELEC"/>
    <x v="9"/>
    <x v="0"/>
  </r>
  <r>
    <s v="COPELEC_SIC 2013/03_2_BS3_BB_COPELEC_Empresa Eléctrica Carén S.A."/>
    <s v="SEN"/>
    <s v="COPELEC"/>
    <s v="Empresa Eléctrica Carén S.A."/>
    <s v="SIC 2013/03_2_BS3_BB_COPELEC_Empresa Eléctrica Carén S.A."/>
    <n v="1866.0050000000001"/>
    <s v="COPELEC"/>
    <x v="9"/>
    <x v="0"/>
  </r>
  <r>
    <s v="COPELEC_SIC 2013/03_2_BS1A_BB_Copelec_Empresa Eléctrica ERNC-1 SpA."/>
    <s v="SEN"/>
    <s v="COPELEC"/>
    <s v="Empresa Eléctrica ERNC-1 SpA."/>
    <s v="SIC 2013/03_2_BS1A_BB_Copelec_Empresa Eléctrica ERNC-1 SpA."/>
    <n v="1524.6790000000001"/>
    <s v="COPELEC"/>
    <x v="10"/>
    <x v="0"/>
  </r>
  <r>
    <s v="COPELEC_SIC 2013/03_2_BS1B_BB_Copelec_Empresa Eléctrica ERNC-1 SpA."/>
    <s v="SEN"/>
    <s v="COPELEC"/>
    <s v="Empresa Eléctrica ERNC-1 SpA."/>
    <s v="SIC 2013/03_2_BS1B_BB_Copelec_Empresa Eléctrica ERNC-1 SpA."/>
    <n v="359.48"/>
    <s v="COPELEC"/>
    <x v="10"/>
    <x v="0"/>
  </r>
  <r>
    <s v="COPELEC_SIC 2013/03_2_BS1C_BB_Copelec_Empresa Eléctrica ERNC-1 SpA."/>
    <s v="SEN"/>
    <s v="COPELEC"/>
    <s v="Empresa Eléctrica ERNC-1 SpA."/>
    <s v="SIC 2013/03_2_BS1C_BB_Copelec_Empresa Eléctrica ERNC-1 SpA."/>
    <n v="540.255"/>
    <s v="COPELEC"/>
    <x v="10"/>
    <x v="0"/>
  </r>
  <r>
    <s v="COPELEC_SIC 2013/01_BS1_BB_Copelec_ENDESA"/>
    <s v="SEN"/>
    <s v="COPELEC"/>
    <s v="ENDESA"/>
    <s v="SIC 2013/01_BS1_BB_Copelec_ENDESA"/>
    <n v="112398.572"/>
    <s v="COPELEC"/>
    <x v="11"/>
    <x v="0"/>
  </r>
  <r>
    <s v="COPELEC_SIC 2013/01_BS1_BV_Copelec_ENDESA"/>
    <s v="SEN"/>
    <s v="COPELEC"/>
    <s v="ENDESA"/>
    <s v="SIC 2013/01_BS1_BV_Copelec_ENDESA"/>
    <n v="0"/>
    <s v="COPELEC"/>
    <x v="11"/>
    <x v="1"/>
  </r>
  <r>
    <s v="COPELEC_SIC 2013/03_BS1_BB_Copelec_ENDESA"/>
    <s v="SEN"/>
    <s v="COPELEC"/>
    <s v="ENDESA"/>
    <s v="SIC 2013/03_BS1_BB_Copelec_ENDESA"/>
    <n v="26178.687999999998"/>
    <s v="COPELEC"/>
    <x v="11"/>
    <x v="0"/>
  </r>
  <r>
    <s v="COPELEC_SIC 2013/03_BS1_BV_Copelec_ENDESA"/>
    <s v="SEN"/>
    <s v="COPELEC"/>
    <s v="ENDESA"/>
    <s v="SIC 2013/03_BS1_BV_Copelec_ENDESA"/>
    <n v="0"/>
    <s v="COPELEC"/>
    <x v="11"/>
    <x v="1"/>
  </r>
  <r>
    <s v="COPELEC_SAE 2006/01_BB1_BB_Copelec_ENDESA"/>
    <s v="SEN"/>
    <s v="COPELEC"/>
    <s v="ENDESA"/>
    <s v="SAE 2006/01_BB1_BB_Copelec_ENDESA"/>
    <n v="100093.36599999999"/>
    <s v="COPELEC"/>
    <x v="11"/>
    <x v="0"/>
  </r>
  <r>
    <s v="COPELEC_SIC 2013/03_2_BS1B_BB_Copelec_Energía Cerro El Morado S.A."/>
    <s v="SEN"/>
    <s v="COPELEC"/>
    <s v="Energía Cerro El Morado S.A."/>
    <s v="SIC 2013/03_2_BS1B_BB_Copelec_Energía Cerro El Morado S.A."/>
    <n v="1395.7380000000001"/>
    <s v="COPELEC"/>
    <x v="12"/>
    <x v="0"/>
  </r>
  <r>
    <s v="COPELEC_2015/02_BS4A_BB_Copelec_Ibereolica Cabo Leones I S.A."/>
    <s v="SEN"/>
    <s v="COPELEC"/>
    <s v="Ibereolica Cabo Leones I S.A."/>
    <s v="2015/02_BS4A_BB_Copelec_Ibereolica Cabo Leones I S.A."/>
    <n v="5726.7960000000003"/>
    <s v="COPELEC"/>
    <x v="13"/>
    <x v="0"/>
  </r>
  <r>
    <s v="COPELEC_2015/02_BS4C_BB_Copelec_Ibereolica Cabo Leones I S.A."/>
    <s v="SEN"/>
    <s v="COPELEC"/>
    <s v="Ibereolica Cabo Leones I S.A."/>
    <s v="2015/02_BS4C_BB_Copelec_Ibereolica Cabo Leones I S.A."/>
    <n v="8296.0130000000008"/>
    <s v="COPELEC"/>
    <x v="13"/>
    <x v="0"/>
  </r>
  <r>
    <s v="COPELEC_SIC 2013/03_2_BS4_BB_COPELEC_Norvind"/>
    <s v="SEN"/>
    <s v="COPELEC"/>
    <s v="Norvind"/>
    <s v="SIC 2013/03_2_BS4_BB_COPELEC_Norvind"/>
    <n v="674.89099999999996"/>
    <s v="COPELEC"/>
    <x v="14"/>
    <x v="0"/>
  </r>
  <r>
    <s v="COPELEC_SIC 2013/01_BS1_BB_Copelec_PANGUIPULLI"/>
    <s v="SEN"/>
    <s v="COPELEC"/>
    <s v="PANGUIPULLI"/>
    <s v="SIC 2013/01_BS1_BB_Copelec_PANGUIPULLI"/>
    <n v="13605.382"/>
    <s v="COPELEC"/>
    <x v="15"/>
    <x v="0"/>
  </r>
  <r>
    <s v="COPELEC_SIC 2013/01_BS1_BV_Copelec_PANGUIPULLI"/>
    <s v="SEN"/>
    <s v="COPELEC"/>
    <s v="PANGUIPULLI"/>
    <s v="SIC 2013/01_BS1_BV_Copelec_PANGUIPULLI"/>
    <n v="0"/>
    <s v="COPELEC"/>
    <x v="15"/>
    <x v="1"/>
  </r>
  <r>
    <s v="COPELEC_SIC 2013/03_2_BS2B_BB_Copelec_Pelumpén S.A."/>
    <s v="SEN"/>
    <s v="COPELEC"/>
    <s v="Pelumpén S.A."/>
    <s v="SIC 2013/03_2_BS2B_BB_Copelec_Pelumpén S.A."/>
    <n v="7268.9350000000004"/>
    <s v="COPELEC"/>
    <x v="5"/>
    <x v="0"/>
  </r>
  <r>
    <s v="COPELEC_SIC 2013/03_2_BS2A_BB_Copelec_San Juan SpA."/>
    <s v="SEN"/>
    <s v="COPELEC"/>
    <s v="San Juan SpA."/>
    <s v="SIC 2013/03_2_BS2A_BB_Copelec_San Juan SpA."/>
    <n v="2610.83"/>
    <s v="COPELEC"/>
    <x v="16"/>
    <x v="0"/>
  </r>
  <r>
    <s v="COPELEC_SIC 2013/03_2_BS2C_BB_Copelec_San Juan SpA."/>
    <s v="SEN"/>
    <s v="COPELEC"/>
    <s v="San Juan SpA."/>
    <s v="SIC 2013/03_2_BS2C_BB_Copelec_San Juan SpA."/>
    <n v="2180.797"/>
    <s v="COPELEC"/>
    <x v="16"/>
    <x v="0"/>
  </r>
  <r>
    <s v="COPELEC_SIC 2013/03_2_BS3_BB_COPELEC_San Juan SpA."/>
    <s v="SEN"/>
    <s v="COPELEC"/>
    <s v="San Juan SpA."/>
    <s v="SIC 2013/03_2_BS3_BB_COPELEC_San Juan SpA."/>
    <n v="8907.7579999999998"/>
    <s v="COPELEC"/>
    <x v="16"/>
    <x v="0"/>
  </r>
  <r>
    <s v="COPELEC_SIC 2013/03_2_BS2B_BB_Copelec_Santiago Solar S.A."/>
    <s v="SEN"/>
    <s v="COPELEC"/>
    <s v="Santiago Solar S.A."/>
    <s v="SIC 2013/03_2_BS2B_BB_Copelec_Santiago Solar S.A."/>
    <n v="2992.8029999999999"/>
    <s v="COPELEC"/>
    <x v="17"/>
    <x v="0"/>
  </r>
  <r>
    <s v="COPELEC_2015/02_BS4B_BB_Copelec_SCB II SpA"/>
    <s v="SEN"/>
    <s v="COPELEC"/>
    <s v="SCB II SpA"/>
    <s v="2015/02_BS4B_BB_Copelec_SCB II SpA"/>
    <n v="3937.4470000000001"/>
    <s v="COPELEC"/>
    <x v="3"/>
    <x v="0"/>
  </r>
  <r>
    <s v="COPELEC_SIC 2013/03_2_BS1B_BB_Copelec_SPV P4 S.A."/>
    <s v="SEN"/>
    <s v="COPELEC"/>
    <s v="SPV P4 S.A."/>
    <s v="SIC 2013/03_2_BS1B_BB_Copelec_SPV P4 S.A."/>
    <n v="601.25300000000004"/>
    <s v="COPELEC"/>
    <x v="18"/>
    <x v="0"/>
  </r>
  <r>
    <s v="CRELL_SIC 2013/03_2_BS4_BB_CRELL_Abengoa"/>
    <s v="SEN"/>
    <s v="CRELL"/>
    <s v="Abengoa"/>
    <s v="SIC 2013/03_2_BS4_BB_CRELL_Abengoa"/>
    <n v="196.715"/>
    <s v="CRELL"/>
    <x v="0"/>
    <x v="0"/>
  </r>
  <r>
    <s v="CRELL_SIC 2013/03_2_BS3_BB_CRELL_ACCIONA"/>
    <s v="SEN"/>
    <s v="CRELL"/>
    <s v="Acciona"/>
    <s v="SIC 2013/03_2_BS3_BB_CRELL_ACCIONA"/>
    <n v="871.03700000000003"/>
    <s v="CRELL"/>
    <x v="1"/>
    <x v="0"/>
  </r>
  <r>
    <s v="CRELL_2015/02_BS4A_BB_Crell_Aela Generación S.A."/>
    <s v="SEN"/>
    <s v="CRELL"/>
    <s v="Aela Generación S.A."/>
    <s v="2015/02_BS4A_BB_Crell_Aela Generación S.A."/>
    <n v="0"/>
    <s v="CRELL"/>
    <x v="2"/>
    <x v="1"/>
  </r>
  <r>
    <s v="CRELL_2015/02_BS4B_BB_Crell_Aela Generación S.A."/>
    <s v="SEN"/>
    <s v="CRELL"/>
    <s v="Aela Generación S.A."/>
    <s v="2015/02_BS4B_BB_Crell_Aela Generación S.A."/>
    <n v="0"/>
    <s v="CRELL"/>
    <x v="2"/>
    <x v="1"/>
  </r>
  <r>
    <s v="CRELL_2015/02_BS4C_BB_Crell_Aela Generación S.A."/>
    <s v="SEN"/>
    <s v="CRELL"/>
    <s v="Aela Generación S.A."/>
    <s v="2015/02_BS4C_BB_Crell_Aela Generación S.A."/>
    <n v="0"/>
    <s v="CRELL"/>
    <x v="2"/>
    <x v="1"/>
  </r>
  <r>
    <s v="CRELL_2015/02_BS4B_BB_Crell_Amunche Solar SpA"/>
    <s v="SEN"/>
    <s v="CRELL"/>
    <s v="Amunche Solar SpA"/>
    <s v="2015/02_BS4B_BB_Crell_Amunche Solar SpA"/>
    <n v="0"/>
    <s v="CRELL"/>
    <x v="3"/>
    <x v="0"/>
  </r>
  <r>
    <s v="CRELL_SIC 2013/03_2_BS1B_BB_Crell_Chungungo S.A."/>
    <s v="SEN"/>
    <s v="CRELL"/>
    <s v="Chungungo S.A."/>
    <s v="SIC 2013/03_2_BS1B_BB_Crell_Chungungo S.A."/>
    <n v="898.77"/>
    <s v="CRELL"/>
    <x v="4"/>
    <x v="0"/>
  </r>
  <r>
    <s v="CRELL_SAE 2006/01_BB1_BB_Crell_COLBÚN"/>
    <s v="SEN"/>
    <s v="CRELL"/>
    <s v="COLBÚN"/>
    <s v="SAE 2006/01_BB1_BB_Crell_COLBÚN"/>
    <n v="0"/>
    <s v="CRELL"/>
    <x v="5"/>
    <x v="0"/>
  </r>
  <r>
    <s v="CRELL_SAE 2006/01_BV1_BV_Crell_COLBÚN"/>
    <s v="SEN"/>
    <s v="CRELL"/>
    <s v="COLBÚN"/>
    <s v="SAE 2006/01_BV1_BV_Crell_COLBÚN"/>
    <n v="0"/>
    <s v="CRELL"/>
    <x v="5"/>
    <x v="0"/>
  </r>
  <r>
    <s v="CRELL_2015/02_BS4A_BB_Crell_Consorcio Abengoa Chile S.A., Abengoa Solar Chile SpA y Abengoa Solar S.A."/>
    <s v="SEN"/>
    <s v="CRELL"/>
    <s v="Consorcio Abengoa Chile S.A., Abengoa Solar Chile SpA y Abengoa Solar S.A."/>
    <s v="2015/02_BS4A_BB_Crell_Consorcio Abengoa Chile S.A., Abengoa Solar Chile SpA y Abengoa Solar S.A."/>
    <n v="0"/>
    <s v="CRELL"/>
    <x v="6"/>
    <x v="0"/>
  </r>
  <r>
    <s v="CRELL_2015/02_BS4C_BB_Crell_Consorcio Abengoa Chile S.A., Abengoa Solar Chile SpA y Abengoa Solar S.A."/>
    <s v="SEN"/>
    <s v="CRELL"/>
    <s v="Consorcio Abengoa Chile S.A., Abengoa Solar Chile SpA y Abengoa Solar S.A."/>
    <s v="2015/02_BS4C_BB_Crell_Consorcio Abengoa Chile S.A., Abengoa Solar Chile SpA y Abengoa Solar S.A."/>
    <n v="0"/>
    <s v="CRELL"/>
    <x v="6"/>
    <x v="0"/>
  </r>
  <r>
    <s v="CRELL_SIC 2013/03_2_BS3_BB_CRELL_E-CL"/>
    <s v="SEN"/>
    <s v="CRELL"/>
    <s v="E-CL"/>
    <s v="SIC 2013/03_2_BS3_BB_CRELL_E-CL"/>
    <n v="26347.281999999999"/>
    <s v="CRELL"/>
    <x v="7"/>
    <x v="0"/>
  </r>
  <r>
    <s v="CRELL_SIC 2013/03_2_BS4_BB_CRELL_El Campesino"/>
    <s v="SEN"/>
    <s v="CRELL"/>
    <s v="El Campesino"/>
    <s v="SIC 2013/03_2_BS4_BB_CRELL_El Campesino"/>
    <n v="7590.9989999999998"/>
    <s v="CRELL"/>
    <x v="8"/>
    <x v="0"/>
  </r>
  <r>
    <s v="CRELL_SIC 2013/03_2_BS1A_BB_Crell_Empresa Eléctrica Carén S.A."/>
    <s v="SEN"/>
    <s v="CRELL"/>
    <s v="Empresa Eléctrica Carén S.A."/>
    <s v="SIC 2013/03_2_BS1A_BB_Crell_Empresa Eléctrica Carén S.A."/>
    <n v="102.758"/>
    <s v="CRELL"/>
    <x v="9"/>
    <x v="0"/>
  </r>
  <r>
    <s v="CRELL_SIC 2013/03_2_BS1B_BB_Crell_Empresa Eléctrica Carén S.A."/>
    <s v="SEN"/>
    <s v="CRELL"/>
    <s v="Empresa Eléctrica Carén S.A."/>
    <s v="SIC 2013/03_2_BS1B_BB_Crell_Empresa Eléctrica Carén S.A."/>
    <n v="87.352000000000004"/>
    <s v="CRELL"/>
    <x v="9"/>
    <x v="0"/>
  </r>
  <r>
    <s v="CRELL_SIC 2013/03_2_BS1C_BB_Crell_Empresa Eléctrica Carén S.A."/>
    <s v="SEN"/>
    <s v="CRELL"/>
    <s v="Empresa Eléctrica Carén S.A."/>
    <s v="SIC 2013/03_2_BS1C_BB_Crell_Empresa Eléctrica Carén S.A."/>
    <n v="106.467"/>
    <s v="CRELL"/>
    <x v="9"/>
    <x v="0"/>
  </r>
  <r>
    <s v="CRELL_SIC 2013/03_2_BS3_BB_CRELL_Empresa Eléctrica Carén S.A."/>
    <s v="SEN"/>
    <s v="CRELL"/>
    <s v="Empresa Eléctrica Carén S.A."/>
    <s v="SIC 2013/03_2_BS3_BB_CRELL_Empresa Eléctrica Carén S.A."/>
    <n v="649.6"/>
    <s v="CRELL"/>
    <x v="9"/>
    <x v="0"/>
  </r>
  <r>
    <s v="CRELL_SIC 2013/03_2_BS1A_BB_Crell_Empresa Eléctrica ERNC-1 SpA."/>
    <s v="SEN"/>
    <s v="CRELL"/>
    <s v="Empresa Eléctrica ERNC-1 SpA."/>
    <s v="SIC 2013/03_2_BS1A_BB_Crell_Empresa Eléctrica ERNC-1 SpA."/>
    <n v="392.00599999999997"/>
    <s v="CRELL"/>
    <x v="10"/>
    <x v="0"/>
  </r>
  <r>
    <s v="CRELL_SIC 2013/03_2_BS1B_BB_Crell_Empresa Eléctrica ERNC-1 SpA."/>
    <s v="SEN"/>
    <s v="CRELL"/>
    <s v="Empresa Eléctrica ERNC-1 SpA."/>
    <s v="SIC 2013/03_2_BS1B_BB_Crell_Empresa Eléctrica ERNC-1 SpA."/>
    <n v="62.591999999999999"/>
    <s v="CRELL"/>
    <x v="10"/>
    <x v="0"/>
  </r>
  <r>
    <s v="CRELL_SIC 2013/03_2_BS1C_BB_Crell_Empresa Eléctrica ERNC-1 SpA."/>
    <s v="SEN"/>
    <s v="CRELL"/>
    <s v="Empresa Eléctrica ERNC-1 SpA."/>
    <s v="SIC 2013/03_2_BS1C_BB_Crell_Empresa Eléctrica ERNC-1 SpA."/>
    <n v="219.435"/>
    <s v="CRELL"/>
    <x v="10"/>
    <x v="0"/>
  </r>
  <r>
    <s v="CRELL_SIC 2013/01_BS1_BB_Crell_ENDESA"/>
    <s v="SEN"/>
    <s v="CRELL"/>
    <s v="ENDESA"/>
    <s v="SIC 2013/01_BS1_BB_Crell_ENDESA"/>
    <n v="23296.769"/>
    <s v="CRELL"/>
    <x v="11"/>
    <x v="0"/>
  </r>
  <r>
    <s v="CRELL_SIC 2013/03_BS1_BB_Crell_ENDESA"/>
    <s v="SEN"/>
    <s v="CRELL"/>
    <s v="ENDESA"/>
    <s v="SIC 2013/03_BS1_BB_Crell_ENDESA"/>
    <n v="8735.9449999999997"/>
    <s v="CRELL"/>
    <x v="11"/>
    <x v="0"/>
  </r>
  <r>
    <s v="CRELL_SAE 2006/01_BB1_BB_Crell_ENDESA"/>
    <s v="SEN"/>
    <s v="CRELL"/>
    <s v="ENDESA"/>
    <s v="SAE 2006/01_BB1_BB_Crell_ENDESA"/>
    <n v="2210.0230000000001"/>
    <s v="CRELL"/>
    <x v="11"/>
    <x v="0"/>
  </r>
  <r>
    <s v="CRELL_SIC 2013/03_2_BS1B_BB_Crell_Energía Cerro El Morado S.A."/>
    <s v="SEN"/>
    <s v="CRELL"/>
    <s v="Energía Cerro El Morado S.A."/>
    <s v="SIC 2013/03_2_BS1B_BB_Crell_Energía Cerro El Morado S.A."/>
    <n v="243.952"/>
    <s v="CRELL"/>
    <x v="12"/>
    <x v="0"/>
  </r>
  <r>
    <s v="CRELL_2015/02_BS4A_BB_Crell_Ibereolica Cabo Leones I S.A."/>
    <s v="SEN"/>
    <s v="CRELL"/>
    <s v="Ibereolica Cabo Leones I S.A."/>
    <s v="2015/02_BS4A_BB_Crell_Ibereolica Cabo Leones I S.A."/>
    <n v="0"/>
    <s v="CRELL"/>
    <x v="13"/>
    <x v="1"/>
  </r>
  <r>
    <s v="CRELL_2015/02_BS4C_BB_Crell_Ibereolica Cabo Leones I S.A."/>
    <s v="SEN"/>
    <s v="CRELL"/>
    <s v="Ibereolica Cabo Leones I S.A."/>
    <s v="2015/02_BS4C_BB_Crell_Ibereolica Cabo Leones I S.A."/>
    <n v="0"/>
    <s v="CRELL"/>
    <x v="13"/>
    <x v="1"/>
  </r>
  <r>
    <s v="CRELL_SIC 2013/03_2_BS4_BB_CRELL_Norvind"/>
    <s v="SEN"/>
    <s v="CRELL"/>
    <s v="Norvind"/>
    <s v="SIC 2013/03_2_BS4_BB_CRELL_Norvind"/>
    <n v="11.037000000000001"/>
    <s v="CRELL"/>
    <x v="14"/>
    <x v="0"/>
  </r>
  <r>
    <s v="CRELL_SIC 2013/01_BS1_BB_Crell_PANGUIPULLI"/>
    <s v="SEN"/>
    <s v="CRELL"/>
    <s v="PANGUIPULLI"/>
    <s v="SIC 2013/01_BS1_BB_Crell_PANGUIPULLI"/>
    <n v="6474.2889999999998"/>
    <s v="CRELL"/>
    <x v="15"/>
    <x v="0"/>
  </r>
  <r>
    <s v="CRELL_SIC 2013/03_2_BS2B_BB_Crell_Pelumpén S.A."/>
    <s v="SEN"/>
    <s v="CRELL"/>
    <s v="Pelumpén S.A."/>
    <s v="SIC 2013/03_2_BS2B_BB_Crell_Pelumpén S.A."/>
    <n v="193.82300000000001"/>
    <s v="CRELL"/>
    <x v="5"/>
    <x v="0"/>
  </r>
  <r>
    <s v="CRELL_SIC 2013/03_2_BS2A_BB_Crell_San Juan SpA."/>
    <s v="SEN"/>
    <s v="CRELL"/>
    <s v="San Juan SpA."/>
    <s v="SIC 2013/03_2_BS2A_BB_Crell_San Juan SpA."/>
    <n v="1139.329"/>
    <s v="CRELL"/>
    <x v="16"/>
    <x v="0"/>
  </r>
  <r>
    <s v="CRELL_SIC 2013/03_2_BS2C_BB_Crell_San Juan SpA."/>
    <s v="SEN"/>
    <s v="CRELL"/>
    <s v="San Juan SpA."/>
    <s v="SIC 2013/03_2_BS2C_BB_Crell_San Juan SpA."/>
    <n v="933.67399999999998"/>
    <s v="CRELL"/>
    <x v="16"/>
    <x v="0"/>
  </r>
  <r>
    <s v="CRELL_SIC 2013/03_2_BS3_BB_CRELL_San Juan SpA."/>
    <s v="SEN"/>
    <s v="CRELL"/>
    <s v="San Juan SpA."/>
    <s v="SIC 2013/03_2_BS3_BB_CRELL_San Juan SpA."/>
    <n v="1817.8979999999999"/>
    <s v="CRELL"/>
    <x v="16"/>
    <x v="0"/>
  </r>
  <r>
    <s v="CRELL_SIC 2013/03_2_BS2B_BB_Crell_Santiago Solar S.A."/>
    <s v="SEN"/>
    <s v="CRELL"/>
    <s v="Santiago Solar S.A."/>
    <s v="SIC 2013/03_2_BS2B_BB_Crell_Santiago Solar S.A."/>
    <n v="513.32000000000005"/>
    <s v="CRELL"/>
    <x v="17"/>
    <x v="0"/>
  </r>
  <r>
    <s v="CRELL_2015/02_BS4B_BB_Crell_SCB II SpA"/>
    <s v="SEN"/>
    <s v="CRELL"/>
    <s v="SCB II SpA"/>
    <s v="2015/02_BS4B_BB_Crell_SCB II SpA"/>
    <n v="0"/>
    <s v="CRELL"/>
    <x v="3"/>
    <x v="0"/>
  </r>
  <r>
    <s v="CRELL_SIC 2013/03_2_BS1B_BB_Crell_SPV P4 S.A."/>
    <s v="SEN"/>
    <s v="CRELL"/>
    <s v="SPV P4 S.A."/>
    <s v="SIC 2013/03_2_BS1B_BB_Crell_SPV P4 S.A."/>
    <n v="103.821"/>
    <s v="CRELL"/>
    <x v="18"/>
    <x v="0"/>
  </r>
  <r>
    <s v="EDECSA_SIC 2013/03_2_BS4_BB_EDECSA_Abengoa"/>
    <s v="SEN"/>
    <s v="EDECSA"/>
    <s v="Abengoa"/>
    <s v="SIC 2013/03_2_BS4_BB_EDECSA_Abengoa"/>
    <n v="868.82299999999998"/>
    <s v="EDECSA"/>
    <x v="0"/>
    <x v="0"/>
  </r>
  <r>
    <s v="EDECSA_SIC 2013/03_2_BS3_BB_EDECSA_ACCIONA"/>
    <s v="SEN"/>
    <s v="EDECSA"/>
    <s v="Acciona"/>
    <s v="SIC 2013/03_2_BS3_BB_EDECSA_ACCIONA"/>
    <n v="981.61400000000003"/>
    <s v="EDECSA"/>
    <x v="1"/>
    <x v="0"/>
  </r>
  <r>
    <s v="EDECSA_CHQ 2006/01_BB1_BB_EDECSA_AES GENER"/>
    <s v="SEN"/>
    <s v="EDECSA"/>
    <s v="AES GENER"/>
    <s v="CHQ 2006/01_BB1_BB_EDECSA_AES GENER"/>
    <n v="3093.2150000000001"/>
    <s v="EDECSA"/>
    <x v="19"/>
    <x v="0"/>
  </r>
  <r>
    <s v="EDECSA_CHQ 2008/01_BS1_BB_EDECSA_AES GENER"/>
    <s v="SEN"/>
    <s v="EDECSA"/>
    <s v="AES GENER"/>
    <s v="CHQ 2008/01_BS1_BB_EDECSA_AES GENER"/>
    <n v="89767.788"/>
    <s v="EDECSA"/>
    <x v="19"/>
    <x v="0"/>
  </r>
  <r>
    <s v="EDECSA_SIC 2013/03_2_BS1B_BB_EDECSA_Chungungo S.A."/>
    <s v="SEN"/>
    <s v="EDECSA"/>
    <s v="Chungungo S.A."/>
    <s v="SIC 2013/03_2_BS1B_BB_EDECSA_Chungungo S.A."/>
    <n v="299.71800000000002"/>
    <s v="EDECSA"/>
    <x v="4"/>
    <x v="0"/>
  </r>
  <r>
    <s v="EDECSA_SIC 2013/03_2_BS3_BB_EDECSA_E-CL"/>
    <s v="SEN"/>
    <s v="EDECSA"/>
    <s v="E-CL"/>
    <s v="SIC 2013/03_2_BS3_BB_EDECSA_E-CL"/>
    <n v="9912.1910000000007"/>
    <s v="EDECSA"/>
    <x v="7"/>
    <x v="0"/>
  </r>
  <r>
    <s v="EDECSA_SIC 2013/03_2_BS4_BB_EDECSA_El Campesino"/>
    <s v="SEN"/>
    <s v="EDECSA"/>
    <s v="El Campesino"/>
    <s v="SIC 2013/03_2_BS4_BB_EDECSA_El Campesino"/>
    <n v="3831.1570000000002"/>
    <s v="EDECSA"/>
    <x v="8"/>
    <x v="0"/>
  </r>
  <r>
    <s v="EDECSA_SIC 2013/03_2_BS1A_BB_EDECSA_Empresa Eléctrica Carén S.A."/>
    <s v="SEN"/>
    <s v="EDECSA"/>
    <s v="Empresa Eléctrica Carén S.A."/>
    <s v="SIC 2013/03_2_BS1A_BB_EDECSA_Empresa Eléctrica Carén S.A."/>
    <n v="27.526"/>
    <s v="EDECSA"/>
    <x v="9"/>
    <x v="0"/>
  </r>
  <r>
    <s v="EDECSA_SIC 2013/03_2_BS1B_BB_EDECSA_Empresa Eléctrica Carén S.A."/>
    <s v="SEN"/>
    <s v="EDECSA"/>
    <s v="Empresa Eléctrica Carén S.A."/>
    <s v="SIC 2013/03_2_BS1B_BB_EDECSA_Empresa Eléctrica Carén S.A."/>
    <n v="21.667999999999999"/>
    <s v="EDECSA"/>
    <x v="9"/>
    <x v="0"/>
  </r>
  <r>
    <s v="EDECSA_SIC 2013/03_2_BS1C_BB_EDECSA_Empresa Eléctrica Carén S.A."/>
    <s v="SEN"/>
    <s v="EDECSA"/>
    <s v="Empresa Eléctrica Carén S.A."/>
    <s v="SIC 2013/03_2_BS1C_BB_EDECSA_Empresa Eléctrica Carén S.A."/>
    <n v="10.782"/>
    <s v="EDECSA"/>
    <x v="9"/>
    <x v="0"/>
  </r>
  <r>
    <s v="EDECSA_SIC 2013/03_2_BS3_BB_EDECSA_Empresa Eléctrica Carén S.A."/>
    <s v="SEN"/>
    <s v="EDECSA"/>
    <s v="Empresa Eléctrica Carén S.A."/>
    <s v="SIC 2013/03_2_BS3_BB_EDECSA_Empresa Eléctrica Carén S.A."/>
    <n v="122.56"/>
    <s v="EDECSA"/>
    <x v="9"/>
    <x v="0"/>
  </r>
  <r>
    <s v="EDECSA_SIC 2013/03_2_BS1A_BB_EDECSA_Empresa Eléctrica ERNC-1 SpA."/>
    <s v="SEN"/>
    <s v="EDECSA"/>
    <s v="Empresa Eléctrica ERNC-1 SpA."/>
    <s v="SIC 2013/03_2_BS1A_BB_EDECSA_Empresa Eléctrica ERNC-1 SpA."/>
    <n v="109.837"/>
    <s v="EDECSA"/>
    <x v="10"/>
    <x v="0"/>
  </r>
  <r>
    <s v="EDECSA_SIC 2013/03_2_BS1B_BB_EDECSA_Empresa Eléctrica ERNC-1 SpA."/>
    <s v="SEN"/>
    <s v="EDECSA"/>
    <s v="Empresa Eléctrica ERNC-1 SpA."/>
    <s v="SIC 2013/03_2_BS1B_BB_EDECSA_Empresa Eléctrica ERNC-1 SpA."/>
    <n v="23.356000000000002"/>
    <s v="EDECSA"/>
    <x v="10"/>
    <x v="0"/>
  </r>
  <r>
    <s v="EDECSA_SIC 2013/03_2_BS1C_BB_EDECSA_Empresa Eléctrica ERNC-1 SpA."/>
    <s v="SEN"/>
    <s v="EDECSA"/>
    <s v="Empresa Eléctrica ERNC-1 SpA."/>
    <s v="SIC 2013/03_2_BS1C_BB_EDECSA_Empresa Eléctrica ERNC-1 SpA."/>
    <n v="23.088000000000001"/>
    <s v="EDECSA"/>
    <x v="10"/>
    <x v="0"/>
  </r>
  <r>
    <s v="EDECSA_CHQ 2006/01_BB1_BB_EDECSA_ENDESA"/>
    <s v="SEN"/>
    <s v="EDECSA"/>
    <s v="ENDESA"/>
    <s v="CHQ 2006/01_BB1_BB_EDECSA_ENDESA"/>
    <n v="2952.471"/>
    <s v="EDECSA"/>
    <x v="11"/>
    <x v="0"/>
  </r>
  <r>
    <s v="EDECSA_CHQ 2006/01_BB2_BB_EDECSA_ENDESA"/>
    <s v="SEN"/>
    <s v="EDECSA"/>
    <s v="ENDESA"/>
    <s v="CHQ 2006/01_BB2_BB_EDECSA_ENDESA"/>
    <n v="6634.7790000000005"/>
    <s v="EDECSA"/>
    <x v="11"/>
    <x v="0"/>
  </r>
  <r>
    <s v="EDECSA_CHQ 2008/01_BS1_BB_EDECSA_ENDESA"/>
    <s v="SEN"/>
    <s v="EDECSA"/>
    <s v="ENDESA"/>
    <s v="CHQ 2008/01_BS1_BB_EDECSA_ENDESA"/>
    <n v="57427.66"/>
    <s v="EDECSA"/>
    <x v="11"/>
    <x v="0"/>
  </r>
  <r>
    <s v="EDECSA_SIC 2013/01_BS1_BB_EDECSA_ENDESA"/>
    <s v="SEN"/>
    <s v="EDECSA"/>
    <s v="ENDESA"/>
    <s v="SIC 2013/01_BS1_BB_EDECSA_ENDESA"/>
    <n v="9971.1299999999992"/>
    <s v="EDECSA"/>
    <x v="11"/>
    <x v="0"/>
  </r>
  <r>
    <s v="EDECSA_SIC 2013/03_BS1_BB_EDECSA_ENDESA"/>
    <s v="SEN"/>
    <s v="EDECSA"/>
    <s v="ENDESA"/>
    <s v="SIC 2013/03_BS1_BB_EDECSA_ENDESA"/>
    <n v="1713.05"/>
    <s v="EDECSA"/>
    <x v="11"/>
    <x v="0"/>
  </r>
  <r>
    <s v="EDECSA_SIC 2013/03_2_BS1B_BB_EDECSA_Energía Cerro El Morado S.A."/>
    <s v="SEN"/>
    <s v="EDECSA"/>
    <s v="Energía Cerro El Morado S.A."/>
    <s v="SIC 2013/03_2_BS1B_BB_EDECSA_Energía Cerro El Morado S.A."/>
    <n v="90.86"/>
    <s v="EDECSA"/>
    <x v="12"/>
    <x v="0"/>
  </r>
  <r>
    <s v="EDECSA_SIC 2013/03_2_BS4_BB_EDECSA_Norvind"/>
    <s v="SEN"/>
    <s v="EDECSA"/>
    <s v="Norvind"/>
    <s v="SIC 2013/03_2_BS4_BB_EDECSA_Norvind"/>
    <n v="47.454999999999998"/>
    <s v="EDECSA"/>
    <x v="14"/>
    <x v="0"/>
  </r>
  <r>
    <s v="EDECSA_SIC 2013/01_BS1_BB_EDECSA_PANGUIPULLI"/>
    <s v="SEN"/>
    <s v="EDECSA"/>
    <s v="PANGUIPULLI"/>
    <s v="SIC 2013/01_BS1_BB_EDECSA_PANGUIPULLI"/>
    <n v="1247.0930000000001"/>
    <s v="EDECSA"/>
    <x v="15"/>
    <x v="0"/>
  </r>
  <r>
    <s v="EDECSA_SIC 2013/03_2_BS2B_BB_EDECSA_Pelumpén S.A."/>
    <s v="SEN"/>
    <s v="EDECSA"/>
    <s v="Pelumpén S.A."/>
    <s v="SIC 2013/03_2_BS2B_BB_EDECSA_Pelumpén S.A."/>
    <n v="263.47699999999998"/>
    <s v="EDECSA"/>
    <x v="5"/>
    <x v="0"/>
  </r>
  <r>
    <s v="EDECSA_SIC 2013/03_2_BS2B_BB_Edecsa_Pelumpén S.A. (Colbún)"/>
    <s v="SEN"/>
    <s v="EDECSA"/>
    <s v="Pelumpén S.A. (Colbún)"/>
    <s v="SIC 2013/03_2_BS2B_BB_Edecsa_Pelumpén S.A. (Colbún)"/>
    <n v="121.482"/>
    <s v="EDECSA"/>
    <x v="5"/>
    <x v="0"/>
  </r>
  <r>
    <s v="EDECSA_SIC 2013/03_2_BS2B_BB_Edecsa_Pelumpén S.A. (Polpaico)"/>
    <s v="SEN"/>
    <s v="EDECSA"/>
    <s v="Pelumpén S.A. (Polpaico)"/>
    <s v="SIC 2013/03_2_BS2B_BB_Edecsa_Pelumpén S.A. (Polpaico)"/>
    <n v="79.084999999999994"/>
    <s v="EDECSA"/>
    <x v="5"/>
    <x v="0"/>
  </r>
  <r>
    <s v="EDECSA_SIC 2013/03_2_BS2A_BB_Edecsa_San Juan SpA."/>
    <s v="SEN"/>
    <s v="EDECSA"/>
    <s v="San Juan SpA."/>
    <s v="SIC 2013/03_2_BS2A_BB_Edecsa_San Juan SpA."/>
    <n v="188.47399999999999"/>
    <s v="EDECSA"/>
    <x v="16"/>
    <x v="0"/>
  </r>
  <r>
    <s v="EDECSA_SIC 2013/03_2_BS2C_BB_Edecsa_San Juan SpA."/>
    <s v="SEN"/>
    <s v="EDECSA"/>
    <s v="San Juan SpA."/>
    <s v="SIC 2013/03_2_BS2C_BB_Edecsa_San Juan SpA."/>
    <n v="90.174000000000007"/>
    <s v="EDECSA"/>
    <x v="16"/>
    <x v="0"/>
  </r>
  <r>
    <s v="EDECSA_SIC 2013/03_2_BS3_BB_EDECSA_San Juan SpA."/>
    <s v="SEN"/>
    <s v="EDECSA"/>
    <s v="San Juan SpA."/>
    <s v="SIC 2013/03_2_BS3_BB_EDECSA_San Juan SpA."/>
    <n v="584.19299999999998"/>
    <s v="EDECSA"/>
    <x v="16"/>
    <x v="0"/>
  </r>
  <r>
    <s v="EDECSA_SIC 2013/03_2_BS2B_BB_Edecsa_Santiago Solar S.A."/>
    <s v="SEN"/>
    <s v="EDECSA"/>
    <s v="Santiago Solar S.A."/>
    <s v="SIC 2013/03_2_BS2B_BB_Edecsa_Santiago Solar S.A."/>
    <n v="188.02199999999999"/>
    <s v="EDECSA"/>
    <x v="17"/>
    <x v="0"/>
  </r>
  <r>
    <s v="EDECSA_SIC 2013/03_2_BS1B_BB_EDECSA_SPV P4 S.A."/>
    <s v="SEN"/>
    <s v="EDECSA"/>
    <s v="SPV P4 S.A."/>
    <s v="SIC 2013/03_2_BS1B_BB_EDECSA_SPV P4 S.A."/>
    <n v="33.045999999999999"/>
    <s v="EDECSA"/>
    <x v="18"/>
    <x v="0"/>
  </r>
  <r>
    <s v="EEC_SIC 2013/03_2_BS4_BB_Enel Distribución_Abengoa"/>
    <s v="SEN"/>
    <s v="EEC"/>
    <s v="Abengoa"/>
    <s v="SIC 2013/03_2_BS4_BB_Enel Distribución_Abengoa"/>
    <n v="0"/>
    <s v="EEC"/>
    <x v="0"/>
    <x v="0"/>
  </r>
  <r>
    <s v="EEC_SIC 2013/03_2_BS3_BB_Enel Distribución_ACCIONA"/>
    <s v="SEN"/>
    <s v="EEC"/>
    <s v="Acciona"/>
    <s v="SIC 2013/03_2_BS3_BB_Enel Distribución_ACCIONA"/>
    <n v="0"/>
    <s v="EEC"/>
    <x v="1"/>
    <x v="0"/>
  </r>
  <r>
    <s v="EEC_2015/02_BS4A_BB_Enel Distribución_Aela Generación S.A."/>
    <s v="SEN"/>
    <s v="EEC"/>
    <s v="Aela Generación S.A."/>
    <s v="2015/02_BS4A_BB_Enel Distribución_Aela Generación S.A."/>
    <n v="0"/>
    <s v="EEC"/>
    <x v="2"/>
    <x v="1"/>
  </r>
  <r>
    <s v="EEC_2015/02_BS4B_BB_Enel Distribución_Aela Generación S.A."/>
    <s v="SEN"/>
    <s v="EEC"/>
    <s v="Aela Generación S.A."/>
    <s v="2015/02_BS4B_BB_Enel Distribución_Aela Generación S.A."/>
    <n v="0"/>
    <s v="EEC"/>
    <x v="2"/>
    <x v="1"/>
  </r>
  <r>
    <s v="EEC_2015/02_BS4C_BB_Enel Distribución_Aela Generación S.A."/>
    <s v="SEN"/>
    <s v="EEC"/>
    <s v="Aela Generación S.A."/>
    <s v="2015/02_BS4C_BB_Enel Distribución_Aela Generación S.A."/>
    <n v="0"/>
    <s v="EEC"/>
    <x v="2"/>
    <x v="1"/>
  </r>
  <r>
    <s v="EEC_CHL 2006/01_BB1_BB_Enel Distribución_AES GENER"/>
    <s v="SEN"/>
    <s v="EEC"/>
    <s v="AES GENER"/>
    <s v="CHL 2006/01_BB1_BB_Enel Distribución_AES GENER"/>
    <n v="0"/>
    <s v="EEC"/>
    <x v="19"/>
    <x v="1"/>
  </r>
  <r>
    <s v="EEC_CHL 2006/01_BB2_BB_Enel Distribución_AES GENER"/>
    <s v="SEN"/>
    <s v="EEC"/>
    <s v="AES GENER"/>
    <s v="CHL 2006/01_BB2_BB_Enel Distribución_AES GENER"/>
    <n v="0"/>
    <s v="EEC"/>
    <x v="19"/>
    <x v="1"/>
  </r>
  <r>
    <s v="EEC_CHL 2006/02-2_BB1_BB_Enel Distribución_AES GENER"/>
    <s v="SEN"/>
    <s v="EEC"/>
    <s v="AES GENER"/>
    <s v="CHL 2006/02-2_BB1_BB_Enel Distribución_AES GENER"/>
    <n v="0"/>
    <s v="EEC"/>
    <x v="19"/>
    <x v="1"/>
  </r>
  <r>
    <s v="EEC_2015/02_BS4B_BB_Enel Distribución_Amunche Solar SpA"/>
    <s v="SEN"/>
    <s v="EEC"/>
    <s v="Amunche Solar SpA"/>
    <s v="2015/02_BS4B_BB_Enel Distribución_Amunche Solar SpA"/>
    <n v="0"/>
    <s v="EEC"/>
    <x v="3"/>
    <x v="0"/>
  </r>
  <r>
    <s v="EEC_SIC 2013/03_2_BS1B_BB_Enel Distribución_Chungungo S.A."/>
    <s v="SEN"/>
    <s v="EEC"/>
    <s v="Chungungo S.A."/>
    <s v="SIC 2013/03_2_BS1B_BB_Enel Distribución_Chungungo S.A."/>
    <n v="0"/>
    <s v="EEC"/>
    <x v="4"/>
    <x v="1"/>
  </r>
  <r>
    <s v="EEC_CHL 2006/02_BB1_BB_Enel Distribución_COLBÚN"/>
    <s v="SEN"/>
    <s v="EEC"/>
    <s v="COLBÚN"/>
    <s v="CHL 2006/02_BB1_BB_Enel Distribución_COLBÚN"/>
    <n v="0"/>
    <s v="EEC"/>
    <x v="5"/>
    <x v="0"/>
  </r>
  <r>
    <s v="EEC_CHL 2006/02_BB2_BB_Enel Distribución_COLBÚN"/>
    <s v="SEN"/>
    <s v="EEC"/>
    <s v="COLBÚN"/>
    <s v="CHL 2006/02_BB2_BB_Enel Distribución_COLBÚN"/>
    <n v="0"/>
    <s v="EEC"/>
    <x v="5"/>
    <x v="0"/>
  </r>
  <r>
    <s v="EEC_CHL 2006/02_BB3_BB_Enel Distribución_COLBÚN"/>
    <s v="SEN"/>
    <s v="EEC"/>
    <s v="COLBÚN"/>
    <s v="CHL 2006/02_BB3_BB_Enel Distribución_COLBÚN"/>
    <n v="0"/>
    <s v="EEC"/>
    <x v="5"/>
    <x v="0"/>
  </r>
  <r>
    <s v="EEC_2015/02_BS4A_BB_Enel Distribución_Consorcio Abengoa Chile S.A., Abengoa Solar Chile SpA y Abengoa Solar S.A."/>
    <s v="SEN"/>
    <s v="EEC"/>
    <s v="Consorcio Abengoa Chile S.A., Abengoa Solar Chile SpA y Abengoa Solar S.A."/>
    <s v="2015/02_BS4A_BB_Enel Distribución_Consorcio Abengoa Chile S.A., Abengoa Solar Chile SpA y Abengoa Solar S.A."/>
    <n v="0"/>
    <s v="EEC"/>
    <x v="6"/>
    <x v="1"/>
  </r>
  <r>
    <s v="EEC_2015/02_BS4C_BB_Enel Distribución_Consorcio Abengoa Chile S.A., Abengoa Solar Chile SpA y Abengoa Solar S.A."/>
    <s v="SEN"/>
    <s v="EEC"/>
    <s v="Consorcio Abengoa Chile S.A., Abengoa Solar Chile SpA y Abengoa Solar S.A."/>
    <s v="2015/02_BS4C_BB_Enel Distribución_Consorcio Abengoa Chile S.A., Abengoa Solar Chile SpA y Abengoa Solar S.A."/>
    <n v="0"/>
    <s v="EEC"/>
    <x v="6"/>
    <x v="1"/>
  </r>
  <r>
    <s v="EEC_SIC 2013/03_2_BS3_BB_Enel Distribución_E-CL"/>
    <s v="SEN"/>
    <s v="EEC"/>
    <s v="E-CL"/>
    <s v="SIC 2013/03_2_BS3_BB_Enel Distribución_E-CL"/>
    <n v="0"/>
    <s v="EEC"/>
    <x v="7"/>
    <x v="1"/>
  </r>
  <r>
    <s v="EEC_SIC 2013/03_2_BS4_BB_Enel Distribución_El Campesino"/>
    <s v="SEN"/>
    <s v="EEC"/>
    <s v="El Campesino"/>
    <s v="SIC 2013/03_2_BS4_BB_Enel Distribución_El Campesino"/>
    <n v="0"/>
    <s v="EEC"/>
    <x v="8"/>
    <x v="0"/>
  </r>
  <r>
    <s v="EEC_SIC 2013/03_2_BS1A_BB_Enel Distribución_Empresa Eléctrica Carén S.A."/>
    <s v="SEN"/>
    <s v="EEC"/>
    <s v="Empresa Eléctrica Carén S.A."/>
    <s v="SIC 2013/03_2_BS1A_BB_Enel Distribución_Empresa Eléctrica Carén S.A."/>
    <n v="0"/>
    <s v="EEC"/>
    <x v="9"/>
    <x v="0"/>
  </r>
  <r>
    <s v="EEC_SIC 2013/03_2_BS1B_BB_Enel Distribución_Empresa Eléctrica Carén S.A."/>
    <s v="SEN"/>
    <s v="EEC"/>
    <s v="Empresa Eléctrica Carén S.A."/>
    <s v="SIC 2013/03_2_BS1B_BB_Enel Distribución_Empresa Eléctrica Carén S.A."/>
    <n v="0"/>
    <s v="EEC"/>
    <x v="9"/>
    <x v="0"/>
  </r>
  <r>
    <s v="EEC_SIC 2013/03_2_BS1C_BB_Enel Distribución_Empresa Eléctrica Carén S.A."/>
    <s v="SEN"/>
    <s v="EEC"/>
    <s v="Empresa Eléctrica Carén S.A."/>
    <s v="SIC 2013/03_2_BS1C_BB_Enel Distribución_Empresa Eléctrica Carén S.A."/>
    <n v="0"/>
    <s v="EEC"/>
    <x v="9"/>
    <x v="0"/>
  </r>
  <r>
    <s v="EEC_SIC 2013/03_2_BS3_BB_Enel Distribución_Empresa Eléctrica Carén S.A."/>
    <s v="SEN"/>
    <s v="EEC"/>
    <s v="Empresa Eléctrica Carén S.A."/>
    <s v="SIC 2013/03_2_BS3_BB_Enel Distribución_Empresa Eléctrica Carén S.A."/>
    <n v="0"/>
    <s v="EEC"/>
    <x v="9"/>
    <x v="0"/>
  </r>
  <r>
    <s v="EEC_SIC 2013/03_2_BS1A_BB_Enel Distribución_Empresa Eléctrica ERNC-1 SpA."/>
    <s v="SEN"/>
    <s v="EEC"/>
    <s v="Empresa Eléctrica ERNC-1 SpA."/>
    <s v="SIC 2013/03_2_BS1A_BB_Enel Distribución_Empresa Eléctrica ERNC-1 SpA."/>
    <n v="0"/>
    <s v="EEC"/>
    <x v="10"/>
    <x v="1"/>
  </r>
  <r>
    <s v="EEC_SIC 2013/03_2_BS1B_BB_Enel Distribución_Empresa Eléctrica ERNC-1 SpA."/>
    <s v="SEN"/>
    <s v="EEC"/>
    <s v="Empresa Eléctrica ERNC-1 SpA."/>
    <s v="SIC 2013/03_2_BS1B_BB_Enel Distribución_Empresa Eléctrica ERNC-1 SpA."/>
    <n v="0"/>
    <s v="EEC"/>
    <x v="10"/>
    <x v="1"/>
  </r>
  <r>
    <s v="EEC_SIC 2013/03_2_BS1C_BB_Enel Distribución_Empresa Eléctrica ERNC-1 SpA."/>
    <s v="SEN"/>
    <s v="EEC"/>
    <s v="Empresa Eléctrica ERNC-1 SpA."/>
    <s v="SIC 2013/03_2_BS1C_BB_Enel Distribución_Empresa Eléctrica ERNC-1 SpA."/>
    <n v="0"/>
    <s v="EEC"/>
    <x v="10"/>
    <x v="1"/>
  </r>
  <r>
    <s v="EEC_CHL 2006/01_BB1_BB_Enel Distribución_ENDESA"/>
    <s v="SEN"/>
    <s v="EEC"/>
    <s v="ENDESA"/>
    <s v="CHL 2006/01_BB1_BB_Enel Distribución_ENDESA"/>
    <n v="0"/>
    <s v="EEC"/>
    <x v="11"/>
    <x v="1"/>
  </r>
  <r>
    <s v="EEC_CHL 2006/01_BB2_BB_Enel Distribución_ENDESA"/>
    <s v="SEN"/>
    <s v="EEC"/>
    <s v="ENDESA"/>
    <s v="CHL 2006/01_BB2_BB_Enel Distribución_ENDESA"/>
    <n v="0"/>
    <s v="EEC"/>
    <x v="11"/>
    <x v="1"/>
  </r>
  <r>
    <s v="EEC_CHL 2006/02_BB1_BB_Enel Distribución_ENDESA"/>
    <s v="SEN"/>
    <s v="EEC"/>
    <s v="ENDESA"/>
    <s v="CHL 2006/02_BB1_BB_Enel Distribución_ENDESA"/>
    <n v="0"/>
    <s v="EEC"/>
    <x v="11"/>
    <x v="1"/>
  </r>
  <r>
    <s v="EEC_CHL 2006/02_BB3_BB_Enel Distribución_ENDESA"/>
    <s v="SEN"/>
    <s v="EEC"/>
    <s v="ENDESA"/>
    <s v="CHL 2006/02_BB3_BB_Enel Distribución_ENDESA"/>
    <n v="0"/>
    <s v="EEC"/>
    <x v="11"/>
    <x v="1"/>
  </r>
  <r>
    <s v="EEC_CHL 2010/01_BS1_BB_Enel Distribución_ENDESA"/>
    <s v="SEN"/>
    <s v="EEC"/>
    <s v="ENDESA"/>
    <s v="CHL 2010/01_BS1_BB_Enel Distribución_ENDESA"/>
    <n v="0"/>
    <s v="EEC"/>
    <x v="11"/>
    <x v="1"/>
  </r>
  <r>
    <s v="EEC_SIC 2013/01_BS1_BB_Enel Distribución_ENDESA"/>
    <s v="SEN"/>
    <s v="EEC"/>
    <s v="ENDESA"/>
    <s v="SIC 2013/01_BS1_BB_Enel Distribución_ENDESA"/>
    <n v="0"/>
    <s v="EEC"/>
    <x v="11"/>
    <x v="1"/>
  </r>
  <r>
    <s v="EEC_SIC 2013/03_BS1_BB_Enel Distribución_ENDESA"/>
    <s v="SEN"/>
    <s v="EEC"/>
    <s v="ENDESA"/>
    <s v="SIC 2013/03_BS1_BB_Enel Distribución_ENDESA"/>
    <n v="0"/>
    <s v="EEC"/>
    <x v="11"/>
    <x v="1"/>
  </r>
  <r>
    <s v="EEC_SIC 2013/03_2_BS1B_BB_Enel Distribución_Energía Cerro El Morado S.A."/>
    <s v="SEN"/>
    <s v="EEC"/>
    <s v="Energía Cerro El Morado S.A."/>
    <s v="SIC 2013/03_2_BS1B_BB_Enel Distribución_Energía Cerro El Morado S.A."/>
    <n v="0"/>
    <s v="EEC"/>
    <x v="12"/>
    <x v="1"/>
  </r>
  <r>
    <s v="EEC_CHL 2006/01_BB1_BB_Enel Distribución_GUACOLDA"/>
    <s v="SEN"/>
    <s v="EEC"/>
    <s v="GUACOLDA"/>
    <s v="CHL 2006/01_BB1_BB_Enel Distribución_GUACOLDA"/>
    <n v="0"/>
    <s v="EEC"/>
    <x v="23"/>
    <x v="1"/>
  </r>
  <r>
    <s v="EEC_2015/02_BS4A_BB_Enel Distribución_Ibereolica Cabo Leones I S.A."/>
    <s v="SEN"/>
    <s v="EEC"/>
    <s v="Ibereolica Cabo Leones I S.A."/>
    <s v="2015/02_BS4A_BB_Enel Distribución_Ibereolica Cabo Leones I S.A."/>
    <n v="0"/>
    <s v="EEC"/>
    <x v="13"/>
    <x v="1"/>
  </r>
  <r>
    <s v="EEC_2015/02_BS4C_BB_Enel Distribución_Ibereolica Cabo Leones I S.A."/>
    <s v="SEN"/>
    <s v="EEC"/>
    <s v="Ibereolica Cabo Leones I S.A."/>
    <s v="2015/02_BS4C_BB_Enel Distribución_Ibereolica Cabo Leones I S.A."/>
    <n v="0"/>
    <s v="EEC"/>
    <x v="13"/>
    <x v="1"/>
  </r>
  <r>
    <s v="EEC_SIC 2013/03_2_BS4_BB_Enel Distribución_Norvind"/>
    <s v="SEN"/>
    <s v="EEC"/>
    <s v="Norvind"/>
    <s v="SIC 2013/03_2_BS4_BB_Enel Distribución_Norvind"/>
    <n v="0"/>
    <s v="EEC"/>
    <x v="14"/>
    <x v="1"/>
  </r>
  <r>
    <s v="EEC_SIC 2013/01_BS1_BB_Enel Distribución_PANGUIPULLI"/>
    <s v="SEN"/>
    <s v="EEC"/>
    <s v="PANGUIPULLI"/>
    <s v="SIC 2013/01_BS1_BB_Enel Distribución_PANGUIPULLI"/>
    <n v="0"/>
    <s v="EEC"/>
    <x v="15"/>
    <x v="1"/>
  </r>
  <r>
    <s v="EEC_SIC 2013/03_2_BS2B_BB_Enel Distribución_Pelumpén S.A."/>
    <s v="SEN"/>
    <s v="EEC"/>
    <s v="Pelumpén S.A."/>
    <s v="SIC 2013/03_2_BS2B_BB_Enel Distribución_Pelumpén S.A."/>
    <n v="0"/>
    <s v="EEC"/>
    <x v="5"/>
    <x v="0"/>
  </r>
  <r>
    <s v="EEC_SIC 2013/03_2_BS2A_BB_Enel Distribución_San Juan SpA."/>
    <s v="SEN"/>
    <s v="EEC"/>
    <s v="San Juan SpA."/>
    <s v="SIC 2013/03_2_BS2A_BB_Enel Distribución_San Juan SpA."/>
    <n v="0"/>
    <s v="EEC"/>
    <x v="16"/>
    <x v="1"/>
  </r>
  <r>
    <s v="EEC_SIC 2013/03_2_BS2C_BB_Enel Distribución_San Juan SpA."/>
    <s v="SEN"/>
    <s v="EEC"/>
    <s v="San Juan SpA."/>
    <s v="SIC 2013/03_2_BS2C_BB_Enel Distribución_San Juan SpA."/>
    <n v="0"/>
    <s v="EEC"/>
    <x v="16"/>
    <x v="1"/>
  </r>
  <r>
    <s v="EEC_SIC 2013/03_2_BS3_BB_Enel Distribución_San Juan SpA."/>
    <s v="SEN"/>
    <s v="EEC"/>
    <s v="San Juan SpA."/>
    <s v="SIC 2013/03_2_BS3_BB_Enel Distribución_San Juan SpA."/>
    <n v="0"/>
    <s v="EEC"/>
    <x v="16"/>
    <x v="1"/>
  </r>
  <r>
    <s v="EEC_SIC 2013/03_2_BS2B_BB_Enel Distribución_Santiago Solar S.A."/>
    <s v="SEN"/>
    <s v="EEC"/>
    <s v="Santiago Solar S.A."/>
    <s v="SIC 2013/03_2_BS2B_BB_Enel Distribución_Santiago Solar S.A."/>
    <n v="0"/>
    <s v="EEC"/>
    <x v="17"/>
    <x v="0"/>
  </r>
  <r>
    <s v="EEC_2015/02_BS4B_BB_Enel Distribución_SCB II SpA"/>
    <s v="SEN"/>
    <s v="EEC"/>
    <s v="SCB II SpA"/>
    <s v="2015/02_BS4B_BB_Enel Distribución_SCB II SpA"/>
    <n v="0"/>
    <s v="EEC"/>
    <x v="3"/>
    <x v="0"/>
  </r>
  <r>
    <s v="EEC_SIC 2013/03_2_BS1B_BB_Enel Distribución_SPV P4 S.A."/>
    <s v="SEN"/>
    <s v="EEC"/>
    <s v="SPV P4 S.A."/>
    <s v="SIC 2013/03_2_BS1B_BB_Enel Distribución_SPV P4 S.A."/>
    <n v="0"/>
    <s v="EEC"/>
    <x v="18"/>
    <x v="1"/>
  </r>
  <r>
    <s v="EEPA_SIC 2013/03_2_BS4_BB_EEPA_Abengoa"/>
    <s v="SEN"/>
    <s v="EEPA"/>
    <s v="Abengoa"/>
    <s v="SIC 2013/03_2_BS4_BB_EEPA_Abengoa"/>
    <n v="0"/>
    <s v="EEPA"/>
    <x v="0"/>
    <x v="0"/>
  </r>
  <r>
    <s v="EEPA_SIC 2013/03_2_BS3_BB_EEPA_ACCIONA"/>
    <s v="SEN"/>
    <s v="EEPA"/>
    <s v="Acciona"/>
    <s v="SIC 2013/03_2_BS3_BB_EEPA_ACCIONA"/>
    <n v="0"/>
    <s v="EEPA"/>
    <x v="1"/>
    <x v="0"/>
  </r>
  <r>
    <s v="EEPA_2015/02_BS4A_BB_EEPA_Aela Generación S.A."/>
    <s v="SEN"/>
    <s v="EEPA"/>
    <s v="Aela Generación S.A."/>
    <s v="2015/02_BS4A_BB_EEPA_Aela Generación S.A."/>
    <n v="0"/>
    <s v="EEPA"/>
    <x v="2"/>
    <x v="1"/>
  </r>
  <r>
    <s v="EEPA_2015/02_BS4B_BB_EEPA_Aela Generación S.A."/>
    <s v="SEN"/>
    <s v="EEPA"/>
    <s v="Aela Generación S.A."/>
    <s v="2015/02_BS4B_BB_EEPA_Aela Generación S.A."/>
    <n v="0"/>
    <s v="EEPA"/>
    <x v="2"/>
    <x v="1"/>
  </r>
  <r>
    <s v="EEPA_2015/02_BS4C_BB_EEPA_Aela Generación S.A."/>
    <s v="SEN"/>
    <s v="EEPA"/>
    <s v="Aela Generación S.A."/>
    <s v="2015/02_BS4C_BB_EEPA_Aela Generación S.A."/>
    <n v="0"/>
    <s v="EEPA"/>
    <x v="2"/>
    <x v="1"/>
  </r>
  <r>
    <s v="EEPA_CHL 2006/01_BB1_BB_EEPA_AES GENER"/>
    <s v="SEN"/>
    <s v="EEPA"/>
    <s v="AES GENER"/>
    <s v="CHL 2006/01_BB1_BB_EEPA_AES GENER"/>
    <n v="17274.166000000001"/>
    <s v="EEPA"/>
    <x v="19"/>
    <x v="0"/>
  </r>
  <r>
    <s v="EEPA_CHL 2006/01_BB2_BB_EEPA_AES GENER"/>
    <s v="SEN"/>
    <s v="EEPA"/>
    <s v="AES GENER"/>
    <s v="CHL 2006/01_BB2_BB_EEPA_AES GENER"/>
    <n v="51618.999000000003"/>
    <s v="EEPA"/>
    <x v="19"/>
    <x v="0"/>
  </r>
  <r>
    <s v="EEPA_CHL 2006/02-2_BB1_BB_EEPA_AES GENER"/>
    <s v="SEN"/>
    <s v="EEPA"/>
    <s v="AES GENER"/>
    <s v="CHL 2006/02-2_BB1_BB_EEPA_AES GENER"/>
    <n v="43386.499000000003"/>
    <s v="EEPA"/>
    <x v="19"/>
    <x v="0"/>
  </r>
  <r>
    <s v="EEPA_2015/02_BS4B_BB_EEPA_Amunche Solar SpA"/>
    <s v="SEN"/>
    <s v="EEPA"/>
    <s v="Amunche Solar SpA"/>
    <s v="2015/02_BS4B_BB_EEPA_Amunche Solar SpA"/>
    <n v="0"/>
    <s v="EEPA"/>
    <x v="3"/>
    <x v="0"/>
  </r>
  <r>
    <s v="EEPA_SIC 2013/03_2_BS1B_BB_EEPA_Chungungo S.A."/>
    <s v="SEN"/>
    <s v="EEPA"/>
    <s v="Chungungo S.A."/>
    <s v="SIC 2013/03_2_BS1B_BB_EEPA_Chungungo S.A."/>
    <n v="0"/>
    <s v="EEPA"/>
    <x v="4"/>
    <x v="1"/>
  </r>
  <r>
    <s v="EEPA_CHL 2006/02_BB1_BB_EEPA_COLBÚN"/>
    <s v="SEN"/>
    <s v="EEPA"/>
    <s v="COLBÚN"/>
    <s v="CHL 2006/02_BB1_BB_EEPA_COLBÚN"/>
    <n v="8218.3189999999995"/>
    <s v="EEPA"/>
    <x v="5"/>
    <x v="0"/>
  </r>
  <r>
    <s v="EEPA_CHL 2006/02_BB2_BB_EEPA_COLBÚN"/>
    <s v="SEN"/>
    <s v="EEPA"/>
    <s v="COLBÚN"/>
    <s v="CHL 2006/02_BB2_BB_EEPA_COLBÚN"/>
    <n v="16328.819"/>
    <s v="EEPA"/>
    <x v="5"/>
    <x v="0"/>
  </r>
  <r>
    <s v="EEPA_CHL 2006/02_BB3_BB_EEPA_COLBÚN"/>
    <s v="SEN"/>
    <s v="EEPA"/>
    <s v="COLBÚN"/>
    <s v="CHL 2006/02_BB3_BB_EEPA_COLBÚN"/>
    <n v="16230.513000000001"/>
    <s v="EEPA"/>
    <x v="5"/>
    <x v="0"/>
  </r>
  <r>
    <s v="EEPA_2015/02_BS4A_BB_EEPA_Consorcio Abengoa Chile S.A., Abengoa Solar Chile SpA y Abengoa Solar S.A."/>
    <s v="SEN"/>
    <s v="EEPA"/>
    <s v="Consorcio Abengoa Chile S.A., Abengoa Solar Chile SpA y Abengoa Solar S.A."/>
    <s v="2015/02_BS4A_BB_EEPA_Consorcio Abengoa Chile S.A., Abengoa Solar Chile SpA y Abengoa Solar S.A."/>
    <n v="0"/>
    <s v="EEPA"/>
    <x v="6"/>
    <x v="0"/>
  </r>
  <r>
    <s v="EEPA_2015/02_BS4C_BB_EEPA_Consorcio Abengoa Chile S.A., Abengoa Solar Chile SpA y Abengoa Solar S.A."/>
    <s v="SEN"/>
    <s v="EEPA"/>
    <s v="Consorcio Abengoa Chile S.A., Abengoa Solar Chile SpA y Abengoa Solar S.A."/>
    <s v="2015/02_BS4C_BB_EEPA_Consorcio Abengoa Chile S.A., Abengoa Solar Chile SpA y Abengoa Solar S.A."/>
    <n v="0"/>
    <s v="EEPA"/>
    <x v="6"/>
    <x v="0"/>
  </r>
  <r>
    <s v="EEPA_SIC 2013/03_2_BS3_BB_EEPA_E-CL"/>
    <s v="SEN"/>
    <s v="EEPA"/>
    <s v="E-CL"/>
    <s v="SIC 2013/03_2_BS3_BB_EEPA_E-CL"/>
    <n v="0"/>
    <s v="EEPA"/>
    <x v="7"/>
    <x v="1"/>
  </r>
  <r>
    <s v="EEPA_SIC 2013/03_2_BS4_BB_EEPA_El Campesino"/>
    <s v="SEN"/>
    <s v="EEPA"/>
    <s v="El Campesino"/>
    <s v="SIC 2013/03_2_BS4_BB_EEPA_El Campesino"/>
    <n v="0"/>
    <s v="EEPA"/>
    <x v="8"/>
    <x v="0"/>
  </r>
  <r>
    <s v="EEPA_SIC 2013/03_2_BS1A_BB_EEPA_Empresa Eléctrica Carén S.A."/>
    <s v="SEN"/>
    <s v="EEPA"/>
    <s v="Empresa Eléctrica Carén S.A."/>
    <s v="SIC 2013/03_2_BS1A_BB_EEPA_Empresa Eléctrica Carén S.A."/>
    <n v="0"/>
    <s v="EEPA"/>
    <x v="9"/>
    <x v="0"/>
  </r>
  <r>
    <s v="EEPA_SIC 2013/03_2_BS1B_BB_EEPA_Empresa Eléctrica Carén S.A."/>
    <s v="SEN"/>
    <s v="EEPA"/>
    <s v="Empresa Eléctrica Carén S.A."/>
    <s v="SIC 2013/03_2_BS1B_BB_EEPA_Empresa Eléctrica Carén S.A."/>
    <n v="0"/>
    <s v="EEPA"/>
    <x v="9"/>
    <x v="0"/>
  </r>
  <r>
    <s v="EEPA_SIC 2013/03_2_BS1C_BB_EEPA_Empresa Eléctrica Carén S.A."/>
    <s v="SEN"/>
    <s v="EEPA"/>
    <s v="Empresa Eléctrica Carén S.A."/>
    <s v="SIC 2013/03_2_BS1C_BB_EEPA_Empresa Eléctrica Carén S.A."/>
    <n v="0"/>
    <s v="EEPA"/>
    <x v="9"/>
    <x v="0"/>
  </r>
  <r>
    <s v="EEPA_SIC 2013/03_2_BS3_BB_EEPA_Empresa Eléctrica Carén S.A."/>
    <s v="SEN"/>
    <s v="EEPA"/>
    <s v="Empresa Eléctrica Carén S.A."/>
    <s v="SIC 2013/03_2_BS3_BB_EEPA_Empresa Eléctrica Carén S.A."/>
    <n v="0"/>
    <s v="EEPA"/>
    <x v="9"/>
    <x v="0"/>
  </r>
  <r>
    <s v="EEPA_SIC 2013/03_2_BS1A_BB_EEPA_Empresa Eléctrica ERNC-1 SpA."/>
    <s v="SEN"/>
    <s v="EEPA"/>
    <s v="Empresa Eléctrica ERNC-1 SpA."/>
    <s v="SIC 2013/03_2_BS1A_BB_EEPA_Empresa Eléctrica ERNC-1 SpA."/>
    <n v="0"/>
    <s v="EEPA"/>
    <x v="10"/>
    <x v="1"/>
  </r>
  <r>
    <s v="EEPA_SIC 2013/03_2_BS1B_BB_EEPA_Empresa Eléctrica ERNC-1 SpA."/>
    <s v="SEN"/>
    <s v="EEPA"/>
    <s v="Empresa Eléctrica ERNC-1 SpA."/>
    <s v="SIC 2013/03_2_BS1B_BB_EEPA_Empresa Eléctrica ERNC-1 SpA."/>
    <n v="0"/>
    <s v="EEPA"/>
    <x v="10"/>
    <x v="1"/>
  </r>
  <r>
    <s v="EEPA_SIC 2013/03_2_BS1C_BB_EEPA_Empresa Eléctrica ERNC-1 SpA."/>
    <s v="SEN"/>
    <s v="EEPA"/>
    <s v="Empresa Eléctrica ERNC-1 SpA."/>
    <s v="SIC 2013/03_2_BS1C_BB_EEPA_Empresa Eléctrica ERNC-1 SpA."/>
    <n v="0"/>
    <s v="EEPA"/>
    <x v="10"/>
    <x v="1"/>
  </r>
  <r>
    <s v="EEPA_CHL 2006/01_BB1_BB_EEPA_ENDESA"/>
    <s v="SEN"/>
    <s v="EEPA"/>
    <s v="ENDESA"/>
    <s v="CHL 2006/01_BB1_BB_EEPA_ENDESA"/>
    <n v="60594.999000000003"/>
    <s v="EEPA"/>
    <x v="11"/>
    <x v="0"/>
  </r>
  <r>
    <s v="EEPA_CHL 2006/01_BB2_BB_EEPA_ENDESA"/>
    <s v="SEN"/>
    <s v="EEPA"/>
    <s v="ENDESA"/>
    <s v="CHL 2006/01_BB2_BB_EEPA_ENDESA"/>
    <n v="78301.849000000002"/>
    <s v="EEPA"/>
    <x v="11"/>
    <x v="0"/>
  </r>
  <r>
    <s v="EEPA_CHL 2006/02_BB1_BB_EEPA_ENDESA"/>
    <s v="SEN"/>
    <s v="EEPA"/>
    <s v="ENDESA"/>
    <s v="CHL 2006/02_BB1_BB_EEPA_ENDESA"/>
    <n v="27740.058000000001"/>
    <s v="EEPA"/>
    <x v="11"/>
    <x v="0"/>
  </r>
  <r>
    <s v="EEPA_CHL 2006/02_BB3_BB_EEPA_ENDESA"/>
    <s v="SEN"/>
    <s v="EEPA"/>
    <s v="ENDESA"/>
    <s v="CHL 2006/02_BB3_BB_EEPA_ENDESA"/>
    <n v="24475.956999999999"/>
    <s v="EEPA"/>
    <x v="11"/>
    <x v="0"/>
  </r>
  <r>
    <s v="EEPA_SIC 2013/01_BS1_BB_EEPA_ENDESA"/>
    <s v="SEN"/>
    <s v="EEPA"/>
    <s v="ENDESA"/>
    <s v="SIC 2013/01_BS1_BB_EEPA_ENDESA"/>
    <n v="9765.3389999999999"/>
    <s v="EEPA"/>
    <x v="11"/>
    <x v="0"/>
  </r>
  <r>
    <s v="EEPA_SIC 2013/03_BS1_BB_EEPA_ENDESA"/>
    <s v="SEN"/>
    <s v="EEPA"/>
    <s v="ENDESA"/>
    <s v="SIC 2013/03_BS1_BB_EEPA_ENDESA"/>
    <n v="748.14599999999996"/>
    <s v="EEPA"/>
    <x v="11"/>
    <x v="0"/>
  </r>
  <r>
    <s v="EEPA_SIC 2013/03_2_BS1B_BB_EEPA_Energía Cerro El Morado S.A."/>
    <s v="SEN"/>
    <s v="EEPA"/>
    <s v="Energía Cerro El Morado S.A."/>
    <s v="SIC 2013/03_2_BS1B_BB_EEPA_Energía Cerro El Morado S.A."/>
    <n v="0"/>
    <s v="EEPA"/>
    <x v="12"/>
    <x v="1"/>
  </r>
  <r>
    <s v="EEPA_CHL 2006/01_BB1_BB_EEPA_GUACOLDA"/>
    <s v="SEN"/>
    <s v="EEPA"/>
    <s v="GUACOLDA"/>
    <s v="CHL 2006/01_BB1_BB_EEPA_GUACOLDA"/>
    <n v="40371.080999999998"/>
    <s v="EEPA"/>
    <x v="23"/>
    <x v="0"/>
  </r>
  <r>
    <s v="EEPA_2015/02_BS4A_BB_EEPA_Ibereolica Cabo Leones I S.A."/>
    <s v="SEN"/>
    <s v="EEPA"/>
    <s v="Ibereolica Cabo Leones I S.A."/>
    <s v="2015/02_BS4A_BB_EEPA_Ibereolica Cabo Leones I S.A."/>
    <n v="0"/>
    <s v="EEPA"/>
    <x v="13"/>
    <x v="1"/>
  </r>
  <r>
    <s v="EEPA_2015/02_BS4C_BB_EEPA_Ibereolica Cabo Leones I S.A."/>
    <s v="SEN"/>
    <s v="EEPA"/>
    <s v="Ibereolica Cabo Leones I S.A."/>
    <s v="2015/02_BS4C_BB_EEPA_Ibereolica Cabo Leones I S.A."/>
    <n v="0"/>
    <s v="EEPA"/>
    <x v="13"/>
    <x v="1"/>
  </r>
  <r>
    <s v="EEPA_SIC 2013/03_2_BS4_BB_EEPA_Norvind"/>
    <s v="SEN"/>
    <s v="EEPA"/>
    <s v="Norvind"/>
    <s v="SIC 2013/03_2_BS4_BB_EEPA_Norvind"/>
    <n v="0"/>
    <s v="EEPA"/>
    <x v="14"/>
    <x v="1"/>
  </r>
  <r>
    <s v="EEPA_SIC 2013/01_BS1_BB_EEPA_PANGUIPULLI"/>
    <s v="SEN"/>
    <s v="EEPA"/>
    <s v="PANGUIPULLI"/>
    <s v="SIC 2013/01_BS1_BB_EEPA_PANGUIPULLI"/>
    <n v="1023.854"/>
    <s v="EEPA"/>
    <x v="15"/>
    <x v="0"/>
  </r>
  <r>
    <s v="EEPA_SIC 2013/03_2_BS2B_BB_EEPA_Pelumpén S.A."/>
    <s v="SEN"/>
    <s v="EEPA"/>
    <s v="Pelumpén S.A."/>
    <s v="SIC 2013/03_2_BS2B_BB_EEPA_Pelumpén S.A."/>
    <n v="0"/>
    <s v="EEPA"/>
    <x v="5"/>
    <x v="0"/>
  </r>
  <r>
    <s v="EEPA_SIC 2013/03_2_BS2A_BB_EEPA_San Juan SpA."/>
    <s v="SEN"/>
    <s v="EEPA"/>
    <s v="San Juan SpA."/>
    <s v="SIC 2013/03_2_BS2A_BB_EEPA_San Juan SpA."/>
    <n v="0"/>
    <s v="EEPA"/>
    <x v="16"/>
    <x v="1"/>
  </r>
  <r>
    <s v="EEPA_SIC 2013/03_2_BS2C_BB_EEPA_San Juan SpA."/>
    <s v="SEN"/>
    <s v="EEPA"/>
    <s v="San Juan SpA."/>
    <s v="SIC 2013/03_2_BS2C_BB_EEPA_San Juan SpA."/>
    <n v="0"/>
    <s v="EEPA"/>
    <x v="16"/>
    <x v="1"/>
  </r>
  <r>
    <s v="EEPA_SIC 2013/03_2_BS3_BB_EEPA_San Juan SpA."/>
    <s v="SEN"/>
    <s v="EEPA"/>
    <s v="San Juan SpA."/>
    <s v="SIC 2013/03_2_BS3_BB_EEPA_San Juan SpA."/>
    <n v="0"/>
    <s v="EEPA"/>
    <x v="16"/>
    <x v="1"/>
  </r>
  <r>
    <s v="EEPA_SIC 2013/03_2_BS2B_BB_EEPA_Santiago Solar S.A."/>
    <s v="SEN"/>
    <s v="EEPA"/>
    <s v="Santiago Solar S.A."/>
    <s v="SIC 2013/03_2_BS2B_BB_EEPA_Santiago Solar S.A."/>
    <n v="0"/>
    <s v="EEPA"/>
    <x v="17"/>
    <x v="0"/>
  </r>
  <r>
    <s v="EEPA_2015/02_BS4B_BB_EEPA_SCB II SpA"/>
    <s v="SEN"/>
    <s v="EEPA"/>
    <s v="SCB II SpA"/>
    <s v="2015/02_BS4B_BB_EEPA_SCB II SpA"/>
    <n v="0"/>
    <s v="EEPA"/>
    <x v="3"/>
    <x v="0"/>
  </r>
  <r>
    <s v="EEPA_SIC 2013/03_2_BS1B_BB_EEPA_SPV P4 S.A."/>
    <s v="SEN"/>
    <s v="EEPA"/>
    <s v="SPV P4 S.A."/>
    <s v="SIC 2013/03_2_BS1B_BB_EEPA_SPV P4 S.A."/>
    <n v="0"/>
    <s v="EEPA"/>
    <x v="18"/>
    <x v="1"/>
  </r>
  <r>
    <s v="ELECDA_SIC 2013/03_2_BS4_BB_ELECDA_Abengoa"/>
    <s v="SEN"/>
    <s v="ELECDA"/>
    <s v="Abengoa"/>
    <s v="SIC 2013/03_2_BS4_BB_ELECDA_Abengoa"/>
    <n v="550.81500000000005"/>
    <s v="CGE"/>
    <x v="0"/>
    <x v="0"/>
  </r>
  <r>
    <s v="ELECDA_SIC 2013/03_2_BS3_BB_Elecda_ACCIONA"/>
    <s v="SEN"/>
    <s v="ELECDA"/>
    <s v="Acciona"/>
    <s v="SIC 2013/03_2_BS3_BB_Elecda_ACCIONA"/>
    <n v="709.15499999999997"/>
    <s v="CGE"/>
    <x v="1"/>
    <x v="0"/>
  </r>
  <r>
    <s v="ELECDA_2015/02 (Elecda)_BS4A_BB_Elecda_Aela Generación S.A."/>
    <s v="SEN"/>
    <s v="ELECDA"/>
    <s v="Aela Generación S.A."/>
    <s v="2015/02 (Elecda)_BS4A_BB_Elecda_Aela Generación S.A."/>
    <n v="0"/>
    <s v="CGE"/>
    <x v="2"/>
    <x v="1"/>
  </r>
  <r>
    <s v="ELECDA_2015/02 (Elecda)_BS4B_BB_Elecda_Aela Generación S.A."/>
    <s v="SEN"/>
    <s v="ELECDA"/>
    <s v="Aela Generación S.A."/>
    <s v="2015/02 (Elecda)_BS4B_BB_Elecda_Aela Generación S.A."/>
    <n v="0"/>
    <s v="CGE"/>
    <x v="2"/>
    <x v="1"/>
  </r>
  <r>
    <s v="ELECDA_2015/02 (Elecda)_BS4C_BB_Elecda_Aela Generación S.A."/>
    <s v="SEN"/>
    <s v="ELECDA"/>
    <s v="Aela Generación S.A."/>
    <s v="2015/02 (Elecda)_BS4C_BB_Elecda_Aela Generación S.A."/>
    <n v="0"/>
    <s v="CGE"/>
    <x v="2"/>
    <x v="1"/>
  </r>
  <r>
    <s v="ELECDA_2015/02_BS4A_BB_Elecda_Aela Generación S.A."/>
    <s v="SEN"/>
    <s v="ELECDA"/>
    <s v="Aela Generación S.A."/>
    <s v="2015/02_BS4A_BB_Elecda_Aela Generación S.A."/>
    <n v="924.899"/>
    <s v="CGE"/>
    <x v="2"/>
    <x v="0"/>
  </r>
  <r>
    <s v="ELECDA_2015/02_BS4B_BB_Elecda_Aela Generación S.A."/>
    <s v="SEN"/>
    <s v="ELECDA"/>
    <s v="Aela Generación S.A."/>
    <s v="2015/02_BS4B_BB_Elecda_Aela Generación S.A."/>
    <n v="2334.0340000000001"/>
    <s v="CGE"/>
    <x v="2"/>
    <x v="0"/>
  </r>
  <r>
    <s v="ELECDA_2015/02_BS4C_BB_Elecda_Aela Generación S.A."/>
    <s v="SEN"/>
    <s v="ELECDA"/>
    <s v="Aela Generación S.A."/>
    <s v="2015/02_BS4C_BB_Elecda_Aela Generación S.A."/>
    <n v="2612.201"/>
    <s v="CGE"/>
    <x v="2"/>
    <x v="0"/>
  </r>
  <r>
    <s v="ELECDA_EMEL-SIC 2006/01-2_BB_Norte_BB_Elecda_AES GENER"/>
    <s v="SEN"/>
    <s v="ELECDA"/>
    <s v="AES GENER"/>
    <s v="EMEL-SIC 2006/01-2_BB_Norte_BB_Elecda_AES GENER"/>
    <n v="0"/>
    <s v="CGE"/>
    <x v="19"/>
    <x v="1"/>
  </r>
  <r>
    <s v="ELECDA_2015/02 (Elecda)_BS4B_BB_Elecda_Amunche Solar SpA"/>
    <s v="SEN"/>
    <s v="ELECDA"/>
    <s v="Amunche Solar SpA"/>
    <s v="2015/02 (Elecda)_BS4B_BB_Elecda_Amunche Solar SpA"/>
    <n v="0"/>
    <s v="CGE"/>
    <x v="3"/>
    <x v="0"/>
  </r>
  <r>
    <s v="ELECDA_2015/02_BS4B_BB_Elecda_Amunche Solar SpA"/>
    <s v="SEN"/>
    <s v="ELECDA"/>
    <s v="Amunche Solar SpA"/>
    <s v="2015/02_BS4B_BB_Elecda_Amunche Solar SpA"/>
    <n v="1012.023"/>
    <s v="CGE"/>
    <x v="3"/>
    <x v="0"/>
  </r>
  <r>
    <s v="ELECDA_SIC 2013/03_2_BS1B_BB_Elecda_Chungungo S.A."/>
    <s v="SEN"/>
    <s v="ELECDA"/>
    <s v="Chungungo S.A."/>
    <s v="SIC 2013/03_2_BS1B_BB_Elecda_Chungungo S.A."/>
    <n v="59.493000000000002"/>
    <s v="CGE"/>
    <x v="4"/>
    <x v="0"/>
  </r>
  <r>
    <s v="ELECDA_2015/02 (Elecda)_BS4A_BB_Elecda_Consorcio Abengoa Chile S.A., Abengoa Solar Chile SpA y Abengoa Solar S.A."/>
    <s v="SEN"/>
    <s v="ELECDA"/>
    <s v="Consorcio Abengoa Chile S.A., Abengoa Solar Chile SpA y Abengoa Solar S.A."/>
    <s v="2015/02 (Elecda)_BS4A_BB_Elecda_Consorcio Abengoa Chile S.A., Abengoa Solar Chile SpA y Abengoa Solar S.A."/>
    <n v="0"/>
    <s v="CGE"/>
    <x v="6"/>
    <x v="1"/>
  </r>
  <r>
    <s v="ELECDA_2015/02 (Elecda)_BS4C_BB_Elecda_Consorcio Abengoa Chile S.A., Abengoa Solar Chile SpA y Abengoa Solar S.A."/>
    <s v="SEN"/>
    <s v="ELECDA"/>
    <s v="Consorcio Abengoa Chile S.A., Abengoa Solar Chile SpA y Abengoa Solar S.A."/>
    <s v="2015/02 (Elecda)_BS4C_BB_Elecda_Consorcio Abengoa Chile S.A., Abengoa Solar Chile SpA y Abengoa Solar S.A."/>
    <n v="0"/>
    <s v="CGE"/>
    <x v="6"/>
    <x v="1"/>
  </r>
  <r>
    <s v="ELECDA_2015/02_BS4A_BB_Elecda_Consorcio Abengoa Chile S.A., Abengoa Solar Chile SpA y Abengoa Solar S.A."/>
    <s v="SEN"/>
    <s v="ELECDA"/>
    <s v="Consorcio Abengoa Chile S.A., Abengoa Solar Chile SpA y Abengoa Solar S.A."/>
    <s v="2015/02_BS4A_BB_Elecda_Consorcio Abengoa Chile S.A., Abengoa Solar Chile SpA y Abengoa Solar S.A."/>
    <n v="251.68"/>
    <s v="CGE"/>
    <x v="6"/>
    <x v="0"/>
  </r>
  <r>
    <s v="ELECDA_2015/02_BS4C_BB_Elecda_Consorcio Abengoa Chile S.A., Abengoa Solar Chile SpA y Abengoa Solar S.A."/>
    <s v="SEN"/>
    <s v="ELECDA"/>
    <s v="Consorcio Abengoa Chile S.A., Abengoa Solar Chile SpA y Abengoa Solar S.A."/>
    <s v="2015/02_BS4C_BB_Elecda_Consorcio Abengoa Chile S.A., Abengoa Solar Chile SpA y Abengoa Solar S.A."/>
    <n v="376.47300000000001"/>
    <s v="CGE"/>
    <x v="6"/>
    <x v="0"/>
  </r>
  <r>
    <s v="ELECDA_EMEL-SING 2008/01 (Elecda)_BS1_BB_Elecda_E-CL"/>
    <s v="SEN"/>
    <s v="ELECDA"/>
    <s v="E-CL"/>
    <s v="EMEL-SING 2008/01 (Elecda)_BS1_BB_Elecda_E-CL"/>
    <n v="3884837.139"/>
    <s v="CGE"/>
    <x v="7"/>
    <x v="0"/>
  </r>
  <r>
    <s v="ELECDA_EMEL-SING 2008/01 (Elecda)_BS1_BV_Elecda_E-CL"/>
    <s v="SEN"/>
    <s v="ELECDA"/>
    <s v="E-CL"/>
    <s v="EMEL-SING 2008/01 (Elecda)_BS1_BV_Elecda_E-CL"/>
    <n v="3878.355"/>
    <s v="CGE"/>
    <x v="7"/>
    <x v="0"/>
  </r>
  <r>
    <s v="ELECDA_SIC 2013/03_2_BS3_BB_Elecda_E-CL"/>
    <s v="SEN"/>
    <s v="ELECDA"/>
    <s v="E-CL"/>
    <s v="SIC 2013/03_2_BS3_BB_Elecda_E-CL"/>
    <n v="7361.2730000000001"/>
    <s v="CGE"/>
    <x v="7"/>
    <x v="0"/>
  </r>
  <r>
    <s v="ELECDA_SIC 2013/03_2_BS4_BB_ELECDA_El Campesino"/>
    <s v="SEN"/>
    <s v="ELECDA"/>
    <s v="El Campesino"/>
    <s v="SIC 2013/03_2_BS4_BB_ELECDA_El Campesino"/>
    <n v="2459.6039999999998"/>
    <s v="CGE"/>
    <x v="8"/>
    <x v="0"/>
  </r>
  <r>
    <s v="ELECDA_SIC 2013/03_2_BS1A_BB_Elecda_Empresa Eléctrica Carén S.A."/>
    <s v="SEN"/>
    <s v="ELECDA"/>
    <s v="Empresa Eléctrica Carén S.A."/>
    <s v="SIC 2013/03_2_BS1A_BB_Elecda_Empresa Eléctrica Carén S.A."/>
    <n v="30.866"/>
    <s v="CGE"/>
    <x v="9"/>
    <x v="0"/>
  </r>
  <r>
    <s v="ELECDA_SIC 2013/03_2_BS1B_BB_Elecda_Empresa Eléctrica Carén S.A."/>
    <s v="SEN"/>
    <s v="ELECDA"/>
    <s v="Empresa Eléctrica Carén S.A."/>
    <s v="SIC 2013/03_2_BS1B_BB_Elecda_Empresa Eléctrica Carén S.A."/>
    <n v="7.1680000000000001"/>
    <s v="CGE"/>
    <x v="9"/>
    <x v="0"/>
  </r>
  <r>
    <s v="ELECDA_SIC 2013/03_2_BS1C_BB_Elecda_Empresa Eléctrica Carén S.A."/>
    <s v="SEN"/>
    <s v="ELECDA"/>
    <s v="Empresa Eléctrica Carén S.A."/>
    <s v="SIC 2013/03_2_BS1C_BB_Elecda_Empresa Eléctrica Carén S.A."/>
    <n v="19.649000000000001"/>
    <s v="CGE"/>
    <x v="9"/>
    <x v="0"/>
  </r>
  <r>
    <s v="ELECDA_SIC 2013/03_2_BS3_BB_Elecda_Empresa Eléctrica Carén S.A."/>
    <s v="SEN"/>
    <s v="ELECDA"/>
    <s v="Empresa Eléctrica Carén S.A."/>
    <s v="SIC 2013/03_2_BS3_BB_Elecda_Empresa Eléctrica Carén S.A."/>
    <n v="88.105000000000004"/>
    <s v="CGE"/>
    <x v="9"/>
    <x v="0"/>
  </r>
  <r>
    <s v="ELECDA_SIC 2013/03_2_BS1A_BB_Elecda_Empresa Eléctrica ERNC-1 SpA."/>
    <s v="SEN"/>
    <s v="ELECDA"/>
    <s v="Empresa Eléctrica ERNC-1 SpA."/>
    <s v="SIC 2013/03_2_BS1A_BB_Elecda_Empresa Eléctrica ERNC-1 SpA."/>
    <n v="126.14"/>
    <s v="CGE"/>
    <x v="10"/>
    <x v="0"/>
  </r>
  <r>
    <s v="ELECDA_SIC 2013/03_2_BS1B_BB_Elecda_Empresa Eléctrica ERNC-1 SpA."/>
    <s v="SEN"/>
    <s v="ELECDA"/>
    <s v="Empresa Eléctrica ERNC-1 SpA."/>
    <s v="SIC 2013/03_2_BS1B_BB_Elecda_Empresa Eléctrica ERNC-1 SpA."/>
    <n v="8.3450000000000006"/>
    <s v="CGE"/>
    <x v="10"/>
    <x v="0"/>
  </r>
  <r>
    <s v="ELECDA_SIC 2013/03_2_BS1C_BB_Elecda_Empresa Eléctrica ERNC-1 SpA."/>
    <s v="SEN"/>
    <s v="ELECDA"/>
    <s v="Empresa Eléctrica ERNC-1 SpA."/>
    <s v="SIC 2013/03_2_BS1C_BB_Elecda_Empresa Eléctrica ERNC-1 SpA."/>
    <n v="36.813000000000002"/>
    <s v="CGE"/>
    <x v="10"/>
    <x v="0"/>
  </r>
  <r>
    <s v="ELECDA_SIC 2013/01_BS1_BB_Elecda_ENDESA"/>
    <s v="SEN"/>
    <s v="ELECDA"/>
    <s v="ENDESA"/>
    <s v="SIC 2013/01_BS1_BB_Elecda_ENDESA"/>
    <n v="3942.14"/>
    <s v="CGE"/>
    <x v="11"/>
    <x v="0"/>
  </r>
  <r>
    <s v="ELECDA_SIC 2013/03_BS1_BB_Elecda_ENDESA"/>
    <s v="SEN"/>
    <s v="ELECDA"/>
    <s v="ENDESA"/>
    <s v="SIC 2013/03_BS1_BB_Elecda_ENDESA"/>
    <n v="883.54200000000003"/>
    <s v="CGE"/>
    <x v="11"/>
    <x v="0"/>
  </r>
  <r>
    <s v="ELECDA_EMEL-SIC 2006/01_BB1_BB_Elecda_ENDESA"/>
    <s v="SEN"/>
    <s v="ELECDA"/>
    <s v="ENDESA"/>
    <s v="EMEL-SIC 2006/01_BB1_BB_Elecda_ENDESA"/>
    <n v="13263.01"/>
    <s v="CGE"/>
    <x v="11"/>
    <x v="0"/>
  </r>
  <r>
    <s v="ELECDA_SIC 2013/03_2_BS1B_BB_Elecda_Energía Cerro El Morado S.A."/>
    <s v="SEN"/>
    <s v="ELECDA"/>
    <s v="Energía Cerro El Morado S.A."/>
    <s v="SIC 2013/03_2_BS1B_BB_Elecda_Energía Cerro El Morado S.A."/>
    <n v="32.57"/>
    <s v="CGE"/>
    <x v="12"/>
    <x v="0"/>
  </r>
  <r>
    <s v="ELECDA_2015/02 (Elecda)_BS4A_BB_Elecda_Ibereolica Cabo Leones I S.A."/>
    <s v="SEN"/>
    <s v="ELECDA"/>
    <s v="Ibereolica Cabo Leones I S.A."/>
    <s v="2015/02 (Elecda)_BS4A_BB_Elecda_Ibereolica Cabo Leones I S.A."/>
    <n v="0"/>
    <s v="CGE"/>
    <x v="13"/>
    <x v="1"/>
  </r>
  <r>
    <s v="ELECDA_2015/02 (Elecda)_BS4C_BB_Elecda_Ibereolica Cabo Leones I S.A."/>
    <s v="SEN"/>
    <s v="ELECDA"/>
    <s v="Ibereolica Cabo Leones I S.A."/>
    <s v="2015/02 (Elecda)_BS4C_BB_Elecda_Ibereolica Cabo Leones I S.A."/>
    <n v="0"/>
    <s v="CGE"/>
    <x v="13"/>
    <x v="1"/>
  </r>
  <r>
    <s v="ELECDA_2015/02_BS4A_BB_Elecda_Ibereolica Cabo Leones I S.A."/>
    <s v="SEN"/>
    <s v="ELECDA"/>
    <s v="Ibereolica Cabo Leones I S.A."/>
    <s v="2015/02_BS4A_BB_Elecda_Ibereolica Cabo Leones I S.A."/>
    <n v="1068.1949999999999"/>
    <s v="CGE"/>
    <x v="13"/>
    <x v="0"/>
  </r>
  <r>
    <s v="ELECDA_2015/02_BS4C_BB_Elecda_Ibereolica Cabo Leones I S.A."/>
    <s v="SEN"/>
    <s v="ELECDA"/>
    <s v="Ibereolica Cabo Leones I S.A."/>
    <s v="2015/02_BS4C_BB_Elecda_Ibereolica Cabo Leones I S.A."/>
    <n v="1858.5250000000001"/>
    <s v="CGE"/>
    <x v="13"/>
    <x v="0"/>
  </r>
  <r>
    <s v="ELECDA_SIC 2013/03_2_BS4_BB_ELECDA_Norvind"/>
    <s v="SEN"/>
    <s v="ELECDA"/>
    <s v="Norvind"/>
    <s v="SIC 2013/03_2_BS4_BB_ELECDA_Norvind"/>
    <n v="28.614999999999998"/>
    <s v="CGE"/>
    <x v="14"/>
    <x v="0"/>
  </r>
  <r>
    <s v="ELECDA_SIC 2013/01_BS1_BB_Elecda_PANGUIPULLI"/>
    <s v="SEN"/>
    <s v="ELECDA"/>
    <s v="PANGUIPULLI"/>
    <s v="SIC 2013/01_BS1_BB_Elecda_PANGUIPULLI"/>
    <n v="454.28300000000002"/>
    <s v="CGE"/>
    <x v="15"/>
    <x v="0"/>
  </r>
  <r>
    <s v="ELECDA_SIC 2013/03_2_BS2B_BB_Elecda_Pelumpén S.A."/>
    <s v="SEN"/>
    <s v="ELECDA"/>
    <s v="Pelumpén S.A."/>
    <s v="SIC 2013/03_2_BS2B_BB_Elecda_Pelumpén S.A."/>
    <n v="41.54"/>
    <s v="CGE"/>
    <x v="5"/>
    <x v="0"/>
  </r>
  <r>
    <s v="ELECDA_SIC 2013/03_2_BS2A_BB_Elecda_San Juan SpA."/>
    <s v="SEN"/>
    <s v="ELECDA"/>
    <s v="San Juan SpA."/>
    <s v="SIC 2013/03_2_BS2A_BB_Elecda_San Juan SpA."/>
    <n v="218.30500000000001"/>
    <s v="CGE"/>
    <x v="16"/>
    <x v="0"/>
  </r>
  <r>
    <s v="ELECDA_SIC 2013/03_2_BS2C_BB_Elecda_San Juan SpA."/>
    <s v="SEN"/>
    <s v="ELECDA"/>
    <s v="San Juan SpA."/>
    <s v="SIC 2013/03_2_BS2C_BB_Elecda_San Juan SpA."/>
    <n v="153.83600000000001"/>
    <s v="CGE"/>
    <x v="16"/>
    <x v="0"/>
  </r>
  <r>
    <s v="ELECDA_SIC 2013/03_2_BS3_BB_Elecda_San Juan SpA."/>
    <s v="SEN"/>
    <s v="ELECDA"/>
    <s v="San Juan SpA."/>
    <s v="SIC 2013/03_2_BS3_BB_Elecda_San Juan SpA."/>
    <n v="453.82600000000002"/>
    <s v="CGE"/>
    <x v="16"/>
    <x v="0"/>
  </r>
  <r>
    <s v="ELECDA_SIC 2013/03_2_BS2B_BB_Elecda_Santiago Solar S.A."/>
    <s v="SEN"/>
    <s v="ELECDA"/>
    <s v="Santiago Solar S.A."/>
    <s v="SIC 2013/03_2_BS2B_BB_Elecda_Santiago Solar S.A."/>
    <n v="36.402000000000001"/>
    <s v="CGE"/>
    <x v="17"/>
    <x v="0"/>
  </r>
  <r>
    <s v="ELECDA_2015/02 (Elecda)_BS4B_BB_Elecda_SCB II SpA"/>
    <s v="SEN"/>
    <s v="ELECDA"/>
    <s v="SCB II SpA"/>
    <s v="2015/02 (Elecda)_BS4B_BB_Elecda_SCB II SpA"/>
    <n v="0"/>
    <s v="CGE"/>
    <x v="3"/>
    <x v="0"/>
  </r>
  <r>
    <s v="ELECDA_2015/02_BS4B_BB_Elecda_SCB II SpA"/>
    <s v="SEN"/>
    <s v="ELECDA"/>
    <s v="SCB II SpA"/>
    <s v="2015/02_BS4B_BB_Elecda_SCB II SpA"/>
    <n v="840.43899999999996"/>
    <s v="CGE"/>
    <x v="3"/>
    <x v="0"/>
  </r>
  <r>
    <s v="ELECDA_SIC 2013/03_2_BS1B_BB_Elecda_SPV P4 S.A."/>
    <s v="SEN"/>
    <s v="ELECDA"/>
    <s v="SPV P4 S.A."/>
    <s v="SIC 2013/03_2_BS1B_BB_Elecda_SPV P4 S.A."/>
    <n v="10.877000000000001"/>
    <s v="CGE"/>
    <x v="18"/>
    <x v="0"/>
  </r>
  <r>
    <s v="ELIQSA_2015/02_BS4A_BB_ELIQSA_Aela Generación S.A."/>
    <s v="SEN"/>
    <s v="ELIQSA"/>
    <s v="Aela Generación S.A."/>
    <s v="2015/02_BS4A_BB_ELIQSA_Aela Generación S.A."/>
    <n v="0"/>
    <s v="CGE"/>
    <x v="2"/>
    <x v="1"/>
  </r>
  <r>
    <s v="ELIQSA_2015/02_BS4B_BB_ELIQSA_Aela Generación S.A."/>
    <s v="SEN"/>
    <s v="ELIQSA"/>
    <s v="Aela Generación S.A."/>
    <s v="2015/02_BS4B_BB_ELIQSA_Aela Generación S.A."/>
    <n v="0"/>
    <s v="CGE"/>
    <x v="2"/>
    <x v="1"/>
  </r>
  <r>
    <s v="ELIQSA_2015/02_BS4C_BB_ELIQSA_Aela Generación S.A."/>
    <s v="SEN"/>
    <s v="ELIQSA"/>
    <s v="Aela Generación S.A."/>
    <s v="2015/02_BS4C_BB_ELIQSA_Aela Generación S.A."/>
    <n v="0"/>
    <s v="CGE"/>
    <x v="2"/>
    <x v="1"/>
  </r>
  <r>
    <s v="ELIQSA_2015/02_BS4B_BB_ELIQSA_Amunche Solar SpA"/>
    <s v="SEN"/>
    <s v="ELIQSA"/>
    <s v="Amunche Solar SpA"/>
    <s v="2015/02_BS4B_BB_ELIQSA_Amunche Solar SpA"/>
    <n v="0"/>
    <s v="CGE"/>
    <x v="3"/>
    <x v="0"/>
  </r>
  <r>
    <s v="ELIQSA_2015/02_BS4A_BB_ELIQSA_Consorcio Abengoa Chile S.A., Abengoa Solar Chile SpA y Abengoa Solar S.A."/>
    <s v="SEN"/>
    <s v="ELIQSA"/>
    <s v="Consorcio Abengoa Chile S.A., Abengoa Solar Chile SpA y Abengoa Solar S.A."/>
    <s v="2015/02_BS4A_BB_ELIQSA_Consorcio Abengoa Chile S.A., Abengoa Solar Chile SpA y Abengoa Solar S.A."/>
    <n v="0"/>
    <s v="CGE"/>
    <x v="6"/>
    <x v="0"/>
  </r>
  <r>
    <s v="ELIQSA_2015/02_BS4C_BB_ELIQSA_Consorcio Abengoa Chile S.A., Abengoa Solar Chile SpA y Abengoa Solar S.A."/>
    <s v="SEN"/>
    <s v="ELIQSA"/>
    <s v="Consorcio Abengoa Chile S.A., Abengoa Solar Chile SpA y Abengoa Solar S.A."/>
    <s v="2015/02_BS4C_BB_ELIQSA_Consorcio Abengoa Chile S.A., Abengoa Solar Chile SpA y Abengoa Solar S.A."/>
    <n v="0"/>
    <s v="CGE"/>
    <x v="6"/>
    <x v="0"/>
  </r>
  <r>
    <s v="ELIQSA_EMEL-SING 2008/01_BS1_BB_Eliqsa_E-CL"/>
    <s v="SEN"/>
    <s v="ELIQSA"/>
    <s v="E-CL"/>
    <s v="EMEL-SING 2008/01_BS1_BB_Eliqsa_E-CL"/>
    <n v="1918566.956"/>
    <s v="CGE"/>
    <x v="7"/>
    <x v="0"/>
  </r>
  <r>
    <s v="ELIQSA_EMEL-SING 2008/01_BS1_BV_Eliqsa_E-CL"/>
    <s v="SEN"/>
    <s v="ELIQSA"/>
    <s v="E-CL"/>
    <s v="EMEL-SING 2008/01_BS1_BV_Eliqsa_E-CL"/>
    <n v="0"/>
    <s v="CGE"/>
    <x v="7"/>
    <x v="1"/>
  </r>
  <r>
    <s v="ELIQSA_2015/02_BS4A_BB_ELIQSA_Ibereolica Cabo Leones I S.A."/>
    <s v="SEN"/>
    <s v="ELIQSA"/>
    <s v="Ibereolica Cabo Leones I S.A."/>
    <s v="2015/02_BS4A_BB_ELIQSA_Ibereolica Cabo Leones I S.A."/>
    <n v="0"/>
    <s v="CGE"/>
    <x v="13"/>
    <x v="1"/>
  </r>
  <r>
    <s v="ELIQSA_2015/02_BS4C_BB_ELIQSA_Ibereolica Cabo Leones I S.A."/>
    <s v="SEN"/>
    <s v="ELIQSA"/>
    <s v="Ibereolica Cabo Leones I S.A."/>
    <s v="2015/02_BS4C_BB_ELIQSA_Ibereolica Cabo Leones I S.A."/>
    <n v="0"/>
    <s v="CGE"/>
    <x v="13"/>
    <x v="1"/>
  </r>
  <r>
    <s v="ELIQSA_2015/02_BS4B_BB_ELIQSA_SCB II SpA"/>
    <s v="SEN"/>
    <s v="ELIQSA"/>
    <s v="SCB II SpA"/>
    <s v="2015/02_BS4B_BB_ELIQSA_SCB II SpA"/>
    <n v="0"/>
    <s v="CGE"/>
    <x v="3"/>
    <x v="0"/>
  </r>
  <r>
    <s v="EMELARI_2015/02_BS4A_BB_EMELARI_Aela Generación S.A."/>
    <s v="SEN"/>
    <s v="EMELARI"/>
    <s v="Aela Generación S.A."/>
    <s v="2015/02_BS4A_BB_EMELARI_Aela Generación S.A."/>
    <n v="0"/>
    <s v="CGE"/>
    <x v="2"/>
    <x v="1"/>
  </r>
  <r>
    <s v="EMELARI_2015/02_BS4B_BB_EMELARI_Aela Generación S.A."/>
    <s v="SEN"/>
    <s v="EMELARI"/>
    <s v="Aela Generación S.A."/>
    <s v="2015/02_BS4B_BB_EMELARI_Aela Generación S.A."/>
    <n v="19130.494999999999"/>
    <s v="CGE"/>
    <x v="2"/>
    <x v="0"/>
  </r>
  <r>
    <s v="EMELARI_2015/02_BS4C_BB_EMELARI_Aela Generación S.A."/>
    <s v="SEN"/>
    <s v="EMELARI"/>
    <s v="Aela Generación S.A."/>
    <s v="2015/02_BS4C_BB_EMELARI_Aela Generación S.A."/>
    <n v="85.463999999999999"/>
    <s v="CGE"/>
    <x v="2"/>
    <x v="0"/>
  </r>
  <r>
    <s v="EMELARI_2015/02_BS4B_BB_EMELARI_Amunche Solar SpA"/>
    <s v="SEN"/>
    <s v="EMELARI"/>
    <s v="Amunche Solar SpA"/>
    <s v="2015/02_BS4B_BB_EMELARI_Amunche Solar SpA"/>
    <n v="3546.3290000000002"/>
    <s v="CGE"/>
    <x v="3"/>
    <x v="0"/>
  </r>
  <r>
    <s v="EMELARI_2015/02_BS4A_BB_EMELARI_Consorcio Abengoa Chile S.A., Abengoa Solar Chile SpA y Abengoa Solar S.A."/>
    <s v="SEN"/>
    <s v="EMELARI"/>
    <s v="Consorcio Abengoa Chile S.A., Abengoa Solar Chile SpA y Abengoa Solar S.A."/>
    <s v="2015/02_BS4A_BB_EMELARI_Consorcio Abengoa Chile S.A., Abengoa Solar Chile SpA y Abengoa Solar S.A."/>
    <n v="1079.0730000000001"/>
    <s v="CGE"/>
    <x v="6"/>
    <x v="0"/>
  </r>
  <r>
    <s v="EMELARI_2015/02_BS4C_BB_EMELARI_Consorcio Abengoa Chile S.A., Abengoa Solar Chile SpA y Abengoa Solar S.A."/>
    <s v="SEN"/>
    <s v="EMELARI"/>
    <s v="Consorcio Abengoa Chile S.A., Abengoa Solar Chile SpA y Abengoa Solar S.A."/>
    <s v="2015/02_BS4C_BB_EMELARI_Consorcio Abengoa Chile S.A., Abengoa Solar Chile SpA y Abengoa Solar S.A."/>
    <n v="1395.1079999999999"/>
    <s v="CGE"/>
    <x v="6"/>
    <x v="0"/>
  </r>
  <r>
    <s v="EMELARI_EMEL-SING 2008/01_BS1_BB_Emelari_E-CL"/>
    <s v="SEN"/>
    <s v="EMELARI"/>
    <s v="E-CL"/>
    <s v="EMEL-SING 2008/01_BS1_BB_Emelari_E-CL"/>
    <n v="1143674.3500000001"/>
    <s v="CGE"/>
    <x v="7"/>
    <x v="0"/>
  </r>
  <r>
    <s v="EMELARI_EMEL-SING 2008/01_BS1_BV_Emelari_E-CL"/>
    <s v="SEN"/>
    <s v="EMELARI"/>
    <s v="E-CL"/>
    <s v="EMEL-SING 2008/01_BS1_BV_Emelari_E-CL"/>
    <n v="7523.8419999999996"/>
    <s v="CGE"/>
    <x v="7"/>
    <x v="0"/>
  </r>
  <r>
    <s v="EMELARI_2015/02_BS4A_BB_EMELARI_Ibereolica Cabo Leones I S.A."/>
    <s v="SEN"/>
    <s v="EMELARI"/>
    <s v="Ibereolica Cabo Leones I S.A."/>
    <s v="2015/02_BS4A_BB_EMELARI_Ibereolica Cabo Leones I S.A."/>
    <n v="4720.6530000000002"/>
    <s v="CGE"/>
    <x v="13"/>
    <x v="0"/>
  </r>
  <r>
    <s v="EMELARI_2015/02_BS4C_BB_EMELARI_Ibereolica Cabo Leones I S.A."/>
    <s v="SEN"/>
    <s v="EMELARI"/>
    <s v="Ibereolica Cabo Leones I S.A."/>
    <s v="2015/02_BS4C_BB_EMELARI_Ibereolica Cabo Leones I S.A."/>
    <n v="6896.0640000000003"/>
    <s v="CGE"/>
    <x v="13"/>
    <x v="0"/>
  </r>
  <r>
    <s v="EMELARI_2015/02_BS4B_BB_EMELARI_SCB II SpA"/>
    <s v="SEN"/>
    <s v="EMELARI"/>
    <s v="SCB II SpA"/>
    <s v="2015/02_BS4B_BB_EMELARI_SCB II SpA"/>
    <n v="2955.431"/>
    <s v="CGE"/>
    <x v="3"/>
    <x v="0"/>
  </r>
  <r>
    <s v="EMELAT_SIC 2013/03_2_BS4_BB_EMELAT_Abengoa"/>
    <s v="SEN"/>
    <s v="EMELAT"/>
    <s v="Abengoa"/>
    <s v="SIC 2013/03_2_BS4_BB_EMELAT_Abengoa"/>
    <n v="19767.802"/>
    <s v="CGE"/>
    <x v="0"/>
    <x v="0"/>
  </r>
  <r>
    <s v="EMELAT_SIC 2013/03_2_BS3_BB_EMELAT_ACCIONA"/>
    <s v="SEN"/>
    <s v="EMELAT"/>
    <s v="Acciona"/>
    <s v="SIC 2013/03_2_BS3_BB_EMELAT_ACCIONA"/>
    <n v="23252.86"/>
    <s v="CGE"/>
    <x v="1"/>
    <x v="0"/>
  </r>
  <r>
    <s v="EMELAT_2015/02_BS4A_BB_EMELAT_Aela Generación S.A."/>
    <s v="SEN"/>
    <s v="EMELAT"/>
    <s v="Aela Generación S.A."/>
    <s v="2015/02_BS4A_BB_EMELAT_Aela Generación S.A."/>
    <n v="0"/>
    <s v="CGE"/>
    <x v="2"/>
    <x v="1"/>
  </r>
  <r>
    <s v="EMELAT_2015/02_BS4B_BB_EMELAT_Aela Generación S.A."/>
    <s v="SEN"/>
    <s v="EMELAT"/>
    <s v="Aela Generación S.A."/>
    <s v="2015/02_BS4B_BB_EMELAT_Aela Generación S.A."/>
    <n v="0"/>
    <s v="CGE"/>
    <x v="2"/>
    <x v="1"/>
  </r>
  <r>
    <s v="EMELAT_2015/02_BS4C_BB_EMELAT_Aela Generación S.A."/>
    <s v="SEN"/>
    <s v="EMELAT"/>
    <s v="Aela Generación S.A."/>
    <s v="2015/02_BS4C_BB_EMELAT_Aela Generación S.A."/>
    <n v="0"/>
    <s v="CGE"/>
    <x v="2"/>
    <x v="1"/>
  </r>
  <r>
    <s v="EMELAT_EMEL-SIC 2006/01-2_BB_Norte_BB_Emelat_AES GENER"/>
    <s v="SEN"/>
    <s v="EMELAT"/>
    <s v="AES GENER"/>
    <s v="EMEL-SIC 2006/01-2_BB_Norte_BB_Emelat_AES GENER"/>
    <n v="35371.749000000003"/>
    <s v="CGE"/>
    <x v="19"/>
    <x v="0"/>
  </r>
  <r>
    <s v="EMELAT_2015/02_BS4B_BB_EMELAT_Amunche Solar SpA"/>
    <s v="SEN"/>
    <s v="EMELAT"/>
    <s v="Amunche Solar SpA"/>
    <s v="2015/02_BS4B_BB_EMELAT_Amunche Solar SpA"/>
    <n v="0"/>
    <s v="CGE"/>
    <x v="3"/>
    <x v="0"/>
  </r>
  <r>
    <s v="EMELAT_SIC 2013/03_2_BS1B_BB_EMELAT_Chungungo S.A."/>
    <s v="SEN"/>
    <s v="EMELAT"/>
    <s v="Chungungo S.A."/>
    <s v="SIC 2013/03_2_BS1B_BB_EMELAT_Chungungo S.A."/>
    <n v="6855.2250000000004"/>
    <s v="CGE"/>
    <x v="4"/>
    <x v="0"/>
  </r>
  <r>
    <s v="EMELAT_2015/02_BS4A_BB_EMELAT_Consorcio Abengoa Chile S.A., Abengoa Solar Chile SpA y Abengoa Solar S.A."/>
    <s v="SEN"/>
    <s v="EMELAT"/>
    <s v="Consorcio Abengoa Chile S.A., Abengoa Solar Chile SpA y Abengoa Solar S.A."/>
    <s v="2015/02_BS4A_BB_EMELAT_Consorcio Abengoa Chile S.A., Abengoa Solar Chile SpA y Abengoa Solar S.A."/>
    <n v="0"/>
    <s v="CGE"/>
    <x v="6"/>
    <x v="0"/>
  </r>
  <r>
    <s v="EMELAT_2015/02_BS4C_BB_EMELAT_Consorcio Abengoa Chile S.A., Abengoa Solar Chile SpA y Abengoa Solar S.A."/>
    <s v="SEN"/>
    <s v="EMELAT"/>
    <s v="Consorcio Abengoa Chile S.A., Abengoa Solar Chile SpA y Abengoa Solar S.A."/>
    <s v="2015/02_BS4C_BB_EMELAT_Consorcio Abengoa Chile S.A., Abengoa Solar Chile SpA y Abengoa Solar S.A."/>
    <n v="0"/>
    <s v="CGE"/>
    <x v="6"/>
    <x v="0"/>
  </r>
  <r>
    <s v="EMELAT_SIC 2013/03_2_BS3_BB_EMELAT_E-CL"/>
    <s v="SEN"/>
    <s v="EMELAT"/>
    <s v="E-CL"/>
    <s v="SIC 2013/03_2_BS3_BB_EMELAT_E-CL"/>
    <n v="254303.66399999999"/>
    <s v="CGE"/>
    <x v="7"/>
    <x v="0"/>
  </r>
  <r>
    <s v="EMELAT_SIC 2013/03_2_BS4_BB_EMELAT_El Campesino"/>
    <s v="SEN"/>
    <s v="EMELAT"/>
    <s v="El Campesino"/>
    <s v="SIC 2013/03_2_BS4_BB_EMELAT_El Campesino"/>
    <n v="86578.763000000006"/>
    <s v="CGE"/>
    <x v="8"/>
    <x v="0"/>
  </r>
  <r>
    <s v="EMELAT_SIC 2013/03_2_BS1A_BB_EMELAT_Empresa Eléctrica Carén S.A."/>
    <s v="SEN"/>
    <s v="EMELAT"/>
    <s v="Empresa Eléctrica Carén S.A."/>
    <s v="SIC 2013/03_2_BS1A_BB_EMELAT_Empresa Eléctrica Carén S.A."/>
    <n v="834.01099999999997"/>
    <s v="CGE"/>
    <x v="9"/>
    <x v="0"/>
  </r>
  <r>
    <s v="EMELAT_SIC 2013/03_2_BS1B_BB_EMELAT_Empresa Eléctrica Carén S.A."/>
    <s v="SEN"/>
    <s v="EMELAT"/>
    <s v="Empresa Eléctrica Carén S.A."/>
    <s v="SIC 2013/03_2_BS1B_BB_EMELAT_Empresa Eléctrica Carén S.A."/>
    <n v="505.13499999999999"/>
    <s v="CGE"/>
    <x v="9"/>
    <x v="0"/>
  </r>
  <r>
    <s v="EMELAT_SIC 2013/03_2_BS1C_BB_EMELAT_Empresa Eléctrica Carén S.A."/>
    <s v="SEN"/>
    <s v="EMELAT"/>
    <s v="Empresa Eléctrica Carén S.A."/>
    <s v="SIC 2013/03_2_BS1C_BB_EMELAT_Empresa Eléctrica Carén S.A."/>
    <n v="471.76400000000001"/>
    <s v="CGE"/>
    <x v="9"/>
    <x v="0"/>
  </r>
  <r>
    <s v="EMELAT_SIC 2013/03_2_BS3_BB_EMELAT_Empresa Eléctrica Carén S.A."/>
    <s v="SEN"/>
    <s v="EMELAT"/>
    <s v="Empresa Eléctrica Carén S.A."/>
    <s v="SIC 2013/03_2_BS3_BB_EMELAT_Empresa Eléctrica Carén S.A."/>
    <n v="3058.08"/>
    <s v="CGE"/>
    <x v="9"/>
    <x v="0"/>
  </r>
  <r>
    <s v="EMELAT_SIC 2013/03_2_BS1A_BB_EMELAT_Empresa Eléctrica ERNC-1 SpA."/>
    <s v="SEN"/>
    <s v="EMELAT"/>
    <s v="Empresa Eléctrica ERNC-1 SpA."/>
    <s v="SIC 2013/03_2_BS1A_BB_EMELAT_Empresa Eléctrica ERNC-1 SpA."/>
    <n v="3298.9490000000001"/>
    <s v="CGE"/>
    <x v="10"/>
    <x v="0"/>
  </r>
  <r>
    <s v="EMELAT_SIC 2013/03_2_BS1B_BB_EMELAT_Empresa Eléctrica ERNC-1 SpA."/>
    <s v="SEN"/>
    <s v="EMELAT"/>
    <s v="Empresa Eléctrica ERNC-1 SpA."/>
    <s v="SIC 2013/03_2_BS1B_BB_EMELAT_Empresa Eléctrica ERNC-1 SpA."/>
    <n v="546.99300000000005"/>
    <s v="CGE"/>
    <x v="10"/>
    <x v="0"/>
  </r>
  <r>
    <s v="EMELAT_SIC 2013/03_2_BS1C_BB_EMELAT_Empresa Eléctrica ERNC-1 SpA."/>
    <s v="SEN"/>
    <s v="EMELAT"/>
    <s v="Empresa Eléctrica ERNC-1 SpA."/>
    <s v="SIC 2013/03_2_BS1C_BB_EMELAT_Empresa Eléctrica ERNC-1 SpA."/>
    <n v="993.06"/>
    <s v="CGE"/>
    <x v="10"/>
    <x v="0"/>
  </r>
  <r>
    <s v="EMELAT_SIC 2013/01_BS1_BB_EMELAT_ENDESA"/>
    <s v="SEN"/>
    <s v="EMELAT"/>
    <s v="ENDESA"/>
    <s v="SIC 2013/01_BS1_BB_EMELAT_ENDESA"/>
    <n v="253412.00200000001"/>
    <s v="CGE"/>
    <x v="11"/>
    <x v="0"/>
  </r>
  <r>
    <s v="EMELAT_SIC 2013/03_BS1_BB_EMELAT_ENDESA"/>
    <s v="SEN"/>
    <s v="EMELAT"/>
    <s v="ENDESA"/>
    <s v="SIC 2013/03_BS1_BB_EMELAT_ENDESA"/>
    <n v="57063.434999999998"/>
    <s v="CGE"/>
    <x v="11"/>
    <x v="0"/>
  </r>
  <r>
    <s v="EMELAT_EMEL-SIC 2006/01_BB1_BB_Emelat_ENDESA"/>
    <s v="SEN"/>
    <s v="EMELAT"/>
    <s v="ENDESA"/>
    <s v="EMEL-SIC 2006/01_BB1_BB_Emelat_ENDESA"/>
    <n v="496484.359"/>
    <s v="CGE"/>
    <x v="11"/>
    <x v="0"/>
  </r>
  <r>
    <s v="EMELAT_SIC 2013/03_2_BS1B_BB_EMELAT_Energía Cerro El Morado S.A."/>
    <s v="SEN"/>
    <s v="EMELAT"/>
    <s v="Energía Cerro El Morado S.A."/>
    <s v="SIC 2013/03_2_BS1B_BB_EMELAT_Energía Cerro El Morado S.A."/>
    <n v="2122.2350000000001"/>
    <s v="CGE"/>
    <x v="12"/>
    <x v="0"/>
  </r>
  <r>
    <s v="EMELAT_2015/02_BS4A_BB_EMELAT_Ibereolica Cabo Leones I S.A."/>
    <s v="SEN"/>
    <s v="EMELAT"/>
    <s v="Ibereolica Cabo Leones I S.A."/>
    <s v="2015/02_BS4A_BB_EMELAT_Ibereolica Cabo Leones I S.A."/>
    <n v="0"/>
    <s v="CGE"/>
    <x v="13"/>
    <x v="1"/>
  </r>
  <r>
    <s v="EMELAT_2015/02_BS4C_BB_EMELAT_Ibereolica Cabo Leones I S.A."/>
    <s v="SEN"/>
    <s v="EMELAT"/>
    <s v="Ibereolica Cabo Leones I S.A."/>
    <s v="2015/02_BS4C_BB_EMELAT_Ibereolica Cabo Leones I S.A."/>
    <n v="0"/>
    <s v="CGE"/>
    <x v="13"/>
    <x v="1"/>
  </r>
  <r>
    <s v="EMELAT_SIC 2013/03_2_BS4_BB_EMELAT_Norvind"/>
    <s v="SEN"/>
    <s v="EMELAT"/>
    <s v="Norvind"/>
    <s v="SIC 2013/03_2_BS4_BB_EMELAT_Norvind"/>
    <n v="1026.636"/>
    <s v="CGE"/>
    <x v="14"/>
    <x v="0"/>
  </r>
  <r>
    <s v="EMELAT_SIC 2013/01_BS1_BB_EMELAT_PANGUIPULLI"/>
    <s v="SEN"/>
    <s v="EMELAT"/>
    <s v="PANGUIPULLI"/>
    <s v="SIC 2013/01_BS1_BB_EMELAT_PANGUIPULLI"/>
    <n v="30017.654999999999"/>
    <s v="CGE"/>
    <x v="15"/>
    <x v="0"/>
  </r>
  <r>
    <s v="EMELAT_SIC 2013/03_2_BS2B_BB_Emelat_Pelumpén S.A."/>
    <s v="SEN"/>
    <s v="EMELAT"/>
    <s v="Pelumpén S.A."/>
    <s v="SIC 2013/03_2_BS2B_BB_Emelat_Pelumpén S.A."/>
    <n v="10471.886"/>
    <s v="CGE"/>
    <x v="5"/>
    <x v="0"/>
  </r>
  <r>
    <s v="EMELAT_SIC 2013/03_2_BS2A_BB_Emelat_San Juan SpA."/>
    <s v="SEN"/>
    <s v="EMELAT"/>
    <s v="San Juan SpA."/>
    <s v="SIC 2013/03_2_BS2A_BB_Emelat_San Juan SpA."/>
    <n v="5657.24"/>
    <s v="CGE"/>
    <x v="16"/>
    <x v="0"/>
  </r>
  <r>
    <s v="EMELAT_SIC 2013/03_2_BS2C_BB_Emelat_San Juan SpA."/>
    <s v="SEN"/>
    <s v="EMELAT"/>
    <s v="San Juan SpA."/>
    <s v="SIC 2013/03_2_BS2C_BB_Emelat_San Juan SpA."/>
    <n v="3987.6619999999998"/>
    <s v="CGE"/>
    <x v="16"/>
    <x v="0"/>
  </r>
  <r>
    <s v="EMELAT_SIC 2013/03_2_BS3_BB_EMELAT_San Juan SpA."/>
    <s v="SEN"/>
    <s v="EMELAT"/>
    <s v="San Juan SpA."/>
    <s v="SIC 2013/03_2_BS3_BB_EMELAT_San Juan SpA."/>
    <n v="14523.466"/>
    <s v="CGE"/>
    <x v="16"/>
    <x v="0"/>
  </r>
  <r>
    <s v="EMELAT_SIC 2013/03_2_BS2B_BB_Emelat_Santiago Solar S.A."/>
    <s v="SEN"/>
    <s v="EMELAT"/>
    <s v="Santiago Solar S.A."/>
    <s v="SIC 2013/03_2_BS2B_BB_Emelat_Santiago Solar S.A."/>
    <n v="4265.8220000000001"/>
    <s v="CGE"/>
    <x v="17"/>
    <x v="0"/>
  </r>
  <r>
    <s v="EMELAT_2015/02_BS4B_BB_EMELAT_SCB II SpA"/>
    <s v="SEN"/>
    <s v="EMELAT"/>
    <s v="SCB II SpA"/>
    <s v="2015/02_BS4B_BB_EMELAT_SCB II SpA"/>
    <n v="0"/>
    <s v="CGE"/>
    <x v="3"/>
    <x v="0"/>
  </r>
  <r>
    <s v="EMELAT_SIC 2013/03_2_BS1B_BB_EMELAT_SPV P4 S.A."/>
    <s v="SEN"/>
    <s v="EMELAT"/>
    <s v="SPV P4 S.A."/>
    <s v="SIC 2013/03_2_BS1B_BB_EMELAT_SPV P4 S.A."/>
    <n v="887.43600000000004"/>
    <s v="CGE"/>
    <x v="18"/>
    <x v="0"/>
  </r>
  <r>
    <s v="EMELCA_SIC 2013/03_2_BS4_BB_EMELCA_Abengoa"/>
    <s v="SEN"/>
    <s v="EMELCA"/>
    <s v="Abengoa"/>
    <s v="SIC 2013/03_2_BS4_BB_EMELCA_Abengoa"/>
    <n v="0"/>
    <s v="EMELCA"/>
    <x v="0"/>
    <x v="0"/>
  </r>
  <r>
    <s v="EMELCA_SIC 2013/03_2_BS3_BB_EMELCA_ACCIONA"/>
    <s v="SEN"/>
    <s v="EMELCA"/>
    <s v="Acciona"/>
    <s v="SIC 2013/03_2_BS3_BB_EMELCA_ACCIONA"/>
    <n v="0"/>
    <s v="EMELCA"/>
    <x v="1"/>
    <x v="0"/>
  </r>
  <r>
    <s v="EMELCA_CHQ 2008/01_BS1_BB_EMELCA_AES GENER"/>
    <s v="SEN"/>
    <s v="EMELCA"/>
    <s v="AES GENER"/>
    <s v="CHQ 2008/01_BS1_BB_EMELCA_AES GENER"/>
    <n v="40613.671999999999"/>
    <s v="EMELCA"/>
    <x v="19"/>
    <x v="0"/>
  </r>
  <r>
    <s v="EMELCA_CHQ 2008/01_BS1_BV_EMELCA_AES GENER"/>
    <s v="SEN"/>
    <s v="EMELCA"/>
    <s v="AES GENER"/>
    <s v="CHQ 2008/01_BS1_BV_EMELCA_AES GENER"/>
    <n v="2605.261"/>
    <s v="EMELCA"/>
    <x v="19"/>
    <x v="0"/>
  </r>
  <r>
    <s v="EMELCA_SIC 2013/03_2_BS1B_BB_EMELCA_Chungungo S.A."/>
    <s v="SEN"/>
    <s v="EMELCA"/>
    <s v="Chungungo S.A."/>
    <s v="SIC 2013/03_2_BS1B_BB_EMELCA_Chungungo S.A."/>
    <n v="0"/>
    <s v="EMELCA"/>
    <x v="4"/>
    <x v="0"/>
  </r>
  <r>
    <s v="EMELCA_SIC 2013/03_2_BS3_BB_EMELCA_E-CL"/>
    <s v="SEN"/>
    <s v="EMELCA"/>
    <s v="E-CL"/>
    <s v="SIC 2013/03_2_BS3_BB_EMELCA_E-CL"/>
    <n v="0"/>
    <s v="EMELCA"/>
    <x v="7"/>
    <x v="1"/>
  </r>
  <r>
    <s v="EMELCA_SIC 2013/03_2_BS4_BB_EMELCA_El Campesino"/>
    <s v="SEN"/>
    <s v="EMELCA"/>
    <s v="El Campesino"/>
    <s v="SIC 2013/03_2_BS4_BB_EMELCA_El Campesino"/>
    <n v="0"/>
    <s v="EMELCA"/>
    <x v="8"/>
    <x v="0"/>
  </r>
  <r>
    <s v="EMELCA_SIC 2013/03_2_BS1A_BB_EMELCA_Empresa Eléctrica Carén S.A."/>
    <s v="SEN"/>
    <s v="EMELCA"/>
    <s v="Empresa Eléctrica Carén S.A."/>
    <s v="SIC 2013/03_2_BS1A_BB_EMELCA_Empresa Eléctrica Carén S.A."/>
    <n v="0"/>
    <s v="EMELCA"/>
    <x v="9"/>
    <x v="0"/>
  </r>
  <r>
    <s v="EMELCA_SIC 2013/03_2_BS1B_BB_EMELCA_Empresa Eléctrica Carén S.A."/>
    <s v="SEN"/>
    <s v="EMELCA"/>
    <s v="Empresa Eléctrica Carén S.A."/>
    <s v="SIC 2013/03_2_BS1B_BB_EMELCA_Empresa Eléctrica Carén S.A."/>
    <n v="0"/>
    <s v="EMELCA"/>
    <x v="9"/>
    <x v="0"/>
  </r>
  <r>
    <s v="EMELCA_SIC 2013/03_2_BS1C_BB_EMELCA_Empresa Eléctrica Carén S.A."/>
    <s v="SEN"/>
    <s v="EMELCA"/>
    <s v="Empresa Eléctrica Carén S.A."/>
    <s v="SIC 2013/03_2_BS1C_BB_EMELCA_Empresa Eléctrica Carén S.A."/>
    <n v="0"/>
    <s v="EMELCA"/>
    <x v="9"/>
    <x v="0"/>
  </r>
  <r>
    <s v="EMELCA_SIC 2013/03_2_BS3_BB_EMELCA_Empresa Eléctrica Carén S.A."/>
    <s v="SEN"/>
    <s v="EMELCA"/>
    <s v="Empresa Eléctrica Carén S.A."/>
    <s v="SIC 2013/03_2_BS3_BB_EMELCA_Empresa Eléctrica Carén S.A."/>
    <n v="0"/>
    <s v="EMELCA"/>
    <x v="9"/>
    <x v="0"/>
  </r>
  <r>
    <s v="EMELCA_SIC 2013/03_2_BS1A_BB_EMELCA_Empresa Eléctrica ERNC-1 SpA."/>
    <s v="SEN"/>
    <s v="EMELCA"/>
    <s v="Empresa Eléctrica ERNC-1 SpA."/>
    <s v="SIC 2013/03_2_BS1A_BB_EMELCA_Empresa Eléctrica ERNC-1 SpA."/>
    <n v="0"/>
    <s v="EMELCA"/>
    <x v="10"/>
    <x v="1"/>
  </r>
  <r>
    <s v="EMELCA_SIC 2013/03_2_BS1B_BB_EMELCA_Empresa Eléctrica ERNC-1 SpA."/>
    <s v="SEN"/>
    <s v="EMELCA"/>
    <s v="Empresa Eléctrica ERNC-1 SpA."/>
    <s v="SIC 2013/03_2_BS1B_BB_EMELCA_Empresa Eléctrica ERNC-1 SpA."/>
    <n v="0"/>
    <s v="EMELCA"/>
    <x v="10"/>
    <x v="1"/>
  </r>
  <r>
    <s v="EMELCA_SIC 2013/03_2_BS1C_BB_EMELCA_Empresa Eléctrica ERNC-1 SpA."/>
    <s v="SEN"/>
    <s v="EMELCA"/>
    <s v="Empresa Eléctrica ERNC-1 SpA."/>
    <s v="SIC 2013/03_2_BS1C_BB_EMELCA_Empresa Eléctrica ERNC-1 SpA."/>
    <n v="0"/>
    <s v="EMELCA"/>
    <x v="10"/>
    <x v="1"/>
  </r>
  <r>
    <s v="EMELCA_CHQ 2008/01_BS1_BB_EMELCA_ENDESA"/>
    <s v="SEN"/>
    <s v="EMELCA"/>
    <s v="ENDESA"/>
    <s v="CHQ 2008/01_BS1_BB_EMELCA_ENDESA"/>
    <n v="25959.495999999999"/>
    <s v="EMELCA"/>
    <x v="11"/>
    <x v="0"/>
  </r>
  <r>
    <s v="EMELCA_CHQ 2008/01_BS1_BV_EMELCA_ENDESA"/>
    <s v="SEN"/>
    <s v="EMELCA"/>
    <s v="ENDESA"/>
    <s v="CHQ 2008/01_BS1_BV_EMELCA_ENDESA"/>
    <n v="1570.819"/>
    <s v="EMELCA"/>
    <x v="11"/>
    <x v="0"/>
  </r>
  <r>
    <s v="EMELCA_SIC 2013/01_BS1_BB_EMELCA_ENDESA"/>
    <s v="SEN"/>
    <s v="EMELCA"/>
    <s v="ENDESA"/>
    <s v="SIC 2013/01_BS1_BB_EMELCA_ENDESA"/>
    <n v="1727.441"/>
    <s v="EMELCA"/>
    <x v="11"/>
    <x v="0"/>
  </r>
  <r>
    <s v="EMELCA_SIC 2013/03_BS1_BB_EMELCA_ENDESA"/>
    <s v="SEN"/>
    <s v="EMELCA"/>
    <s v="ENDESA"/>
    <s v="SIC 2013/03_BS1_BB_EMELCA_ENDESA"/>
    <n v="213.61500000000001"/>
    <s v="EMELCA"/>
    <x v="11"/>
    <x v="0"/>
  </r>
  <r>
    <s v="EMELCA_SIC 2013/03_2_BS1B_BB_EMELCA_Energía Cerro El Morado S.A."/>
    <s v="SEN"/>
    <s v="EMELCA"/>
    <s v="Energía Cerro El Morado S.A."/>
    <s v="SIC 2013/03_2_BS1B_BB_EMELCA_Energía Cerro El Morado S.A."/>
    <n v="0"/>
    <s v="EMELCA"/>
    <x v="12"/>
    <x v="1"/>
  </r>
  <r>
    <s v="EMELCA_SIC 2013/03_2_BS4_BB_EMELCA_Norvind"/>
    <s v="SEN"/>
    <s v="EMELCA"/>
    <s v="Norvind"/>
    <s v="SIC 2013/03_2_BS4_BB_EMELCA_Norvind"/>
    <n v="0"/>
    <s v="EMELCA"/>
    <x v="14"/>
    <x v="0"/>
  </r>
  <r>
    <s v="EMELCA_SIC 2013/01_BS1_BB_EMELCA_PANGUIPULLI"/>
    <s v="SEN"/>
    <s v="EMELCA"/>
    <s v="PANGUIPULLI"/>
    <s v="SIC 2013/01_BS1_BB_EMELCA_PANGUIPULLI"/>
    <n v="359.34800000000001"/>
    <s v="EMELCA"/>
    <x v="15"/>
    <x v="0"/>
  </r>
  <r>
    <s v="EMELCA_SIC 2013/03_2_BS2B_BB_Emelca_Pelumpén S.A."/>
    <s v="SEN"/>
    <s v="EMELCA"/>
    <s v="Pelumpén S.A."/>
    <s v="SIC 2013/03_2_BS2B_BB_Emelca_Pelumpén S.A."/>
    <n v="0"/>
    <s v="EMELCA"/>
    <x v="5"/>
    <x v="0"/>
  </r>
  <r>
    <s v="EMELCA_SIC 2013/03_2_BS2A_BB_Emelca_San Juan SpA."/>
    <s v="SEN"/>
    <s v="EMELCA"/>
    <s v="San Juan SpA."/>
    <s v="SIC 2013/03_2_BS2A_BB_Emelca_San Juan SpA."/>
    <n v="0"/>
    <s v="EMELCA"/>
    <x v="16"/>
    <x v="1"/>
  </r>
  <r>
    <s v="EMELCA_SIC 2013/03_2_BS2C_BB_Emelca_San Juan SpA."/>
    <s v="SEN"/>
    <s v="EMELCA"/>
    <s v="San Juan SpA."/>
    <s v="SIC 2013/03_2_BS2C_BB_Emelca_San Juan SpA."/>
    <n v="0"/>
    <s v="EMELCA"/>
    <x v="16"/>
    <x v="1"/>
  </r>
  <r>
    <s v="EMELCA_SIC 2013/03_2_BS3_BB_EMELCA_San Juan SpA."/>
    <s v="SEN"/>
    <s v="EMELCA"/>
    <s v="San Juan SpA."/>
    <s v="SIC 2013/03_2_BS3_BB_EMELCA_San Juan SpA."/>
    <n v="0"/>
    <s v="EMELCA"/>
    <x v="16"/>
    <x v="1"/>
  </r>
  <r>
    <s v="EMELCA_SIC 2013/03_2_BS2B_BB_Emelca_Santiago Solar S.A."/>
    <s v="SEN"/>
    <s v="EMELCA"/>
    <s v="Santiago Solar S.A."/>
    <s v="SIC 2013/03_2_BS2B_BB_Emelca_Santiago Solar S.A."/>
    <n v="0"/>
    <s v="EMELCA"/>
    <x v="17"/>
    <x v="0"/>
  </r>
  <r>
    <s v="EMELCA_SIC 2013/03_2_BS1B_BB_EMELCA_SPV P4 S.A."/>
    <s v="SEN"/>
    <s v="EMELCA"/>
    <s v="SPV P4 S.A."/>
    <s v="SIC 2013/03_2_BS1B_BB_EMELCA_SPV P4 S.A."/>
    <n v="0"/>
    <s v="EMELCA"/>
    <x v="18"/>
    <x v="1"/>
  </r>
  <r>
    <s v="Enel_SIC 2013/03_2_BS4_BB_Enel Distribución_Abengoa"/>
    <s v="SEN"/>
    <s v="Enel"/>
    <s v="Abengoa"/>
    <s v="SIC 2013/03_2_BS4_BB_Enel Distribución_Abengoa"/>
    <n v="243306.69"/>
    <s v="ENEL_DISTRIBUCION"/>
    <x v="0"/>
    <x v="0"/>
  </r>
  <r>
    <s v="Enel_SIC 2013/03_2_BS3_BB_Enel Distribución_ACCIONA"/>
    <s v="SEN"/>
    <s v="Enel"/>
    <s v="Acciona"/>
    <s v="SIC 2013/03_2_BS3_BB_Enel Distribución_ACCIONA"/>
    <n v="287904.11"/>
    <s v="ENEL_DISTRIBUCION"/>
    <x v="1"/>
    <x v="0"/>
  </r>
  <r>
    <s v="Enel_2015/02_BS4A_BB_Enel Distribución_Aela Generación S.A."/>
    <s v="SEN"/>
    <s v="Enel"/>
    <s v="Aela Generación S.A."/>
    <s v="2015/02_BS4A_BB_Enel Distribución_Aela Generación S.A."/>
    <n v="62071.093000000001"/>
    <s v="ENEL_DISTRIBUCION"/>
    <x v="2"/>
    <x v="0"/>
  </r>
  <r>
    <s v="Enel_2015/02_BS4B_BB_Enel Distribución_Aela Generación S.A."/>
    <s v="SEN"/>
    <s v="Enel"/>
    <s v="Aela Generación S.A."/>
    <s v="2015/02_BS4B_BB_Enel Distribución_Aela Generación S.A."/>
    <n v="110127.617"/>
    <s v="ENEL_DISTRIBUCION"/>
    <x v="2"/>
    <x v="0"/>
  </r>
  <r>
    <s v="Enel_2015/02_BS4C_BB_Enel Distribución_Aela Generación S.A."/>
    <s v="SEN"/>
    <s v="Enel"/>
    <s v="Aela Generación S.A."/>
    <s v="2015/02_BS4C_BB_Enel Distribución_Aela Generación S.A."/>
    <n v="81190.096999999994"/>
    <s v="ENEL_DISTRIBUCION"/>
    <x v="2"/>
    <x v="0"/>
  </r>
  <r>
    <s v="Enel_CHL 2006/01_BB1_BB_Enel Distribución_AES GENER"/>
    <s v="SEN"/>
    <s v="Enel"/>
    <s v="AES GENER"/>
    <s v="CHL 2006/01_BB1_BB_Enel Distribución_AES GENER"/>
    <n v="352407.929"/>
    <s v="ENEL_DISTRIBUCION"/>
    <x v="19"/>
    <x v="0"/>
  </r>
  <r>
    <s v="Enel_CHL 2006/01_BB2_BB_Enel Distribución_AES GENER"/>
    <s v="SEN"/>
    <s v="Enel"/>
    <s v="AES GENER"/>
    <s v="CHL 2006/01_BB2_BB_Enel Distribución_AES GENER"/>
    <n v="1250983.2279999999"/>
    <s v="ENEL_DISTRIBUCION"/>
    <x v="19"/>
    <x v="0"/>
  </r>
  <r>
    <s v="Enel_CHL 2006/02-2_BB1_BB_Enel Distribución_AES GENER"/>
    <s v="SEN"/>
    <s v="Enel"/>
    <s v="AES GENER"/>
    <s v="CHL 2006/02-2_BB1_BB_Enel Distribución_AES GENER"/>
    <n v="4261185.5329999998"/>
    <s v="ENEL_DISTRIBUCION"/>
    <x v="19"/>
    <x v="0"/>
  </r>
  <r>
    <s v="Enel_2015/02_BS4B_BB_Enel Distribución_Amunche Solar SpA"/>
    <s v="SEN"/>
    <s v="Enel"/>
    <s v="Amunche Solar SpA"/>
    <s v="2015/02_BS4B_BB_Enel Distribución_Amunche Solar SpA"/>
    <n v="46019.796000000002"/>
    <s v="ENEL_DISTRIBUCION"/>
    <x v="3"/>
    <x v="0"/>
  </r>
  <r>
    <s v="Enel_SIC 2013/03_2_BS1B_BB_Enel Distribución_Chungungo S.A."/>
    <s v="SEN"/>
    <s v="Enel"/>
    <s v="Chungungo S.A."/>
    <s v="SIC 2013/03_2_BS1B_BB_Enel Distribución_Chungungo S.A."/>
    <n v="97795.266000000003"/>
    <s v="ENEL_DISTRIBUCION"/>
    <x v="4"/>
    <x v="0"/>
  </r>
  <r>
    <s v="Enel_CHL 2006/02_BB1_BB_Enel Distribución_COLBÚN"/>
    <s v="SEN"/>
    <s v="Enel"/>
    <s v="COLBÚN"/>
    <s v="CHL 2006/02_BB1_BB_Enel Distribución_COLBÚN"/>
    <n v="819620.054"/>
    <s v="ENEL_DISTRIBUCION"/>
    <x v="5"/>
    <x v="0"/>
  </r>
  <r>
    <s v="Enel_CHL 2006/02_BB2_BB_Enel Distribución_COLBÚN"/>
    <s v="SEN"/>
    <s v="Enel"/>
    <s v="COLBÚN"/>
    <s v="CHL 2006/02_BB2_BB_Enel Distribución_COLBÚN"/>
    <n v="1629183.638"/>
    <s v="ENEL_DISTRIBUCION"/>
    <x v="5"/>
    <x v="0"/>
  </r>
  <r>
    <s v="Enel_CHL 2006/02_BB3_BB_Enel Distribución_COLBÚN"/>
    <s v="SEN"/>
    <s v="Enel"/>
    <s v="COLBÚN"/>
    <s v="CHL 2006/02_BB3_BB_Enel Distribución_COLBÚN"/>
    <n v="1620014.5020000001"/>
    <s v="ENEL_DISTRIBUCION"/>
    <x v="5"/>
    <x v="0"/>
  </r>
  <r>
    <s v="Enel_2015/02_BS4A_BB_Enel Distribución_Consorcio Abengoa Chile S.A., Abengoa Solar Chile SpA y Abengoa Solar S.A."/>
    <s v="SEN"/>
    <s v="Enel"/>
    <s v="Consorcio Abengoa Chile S.A., Abengoa Solar Chile SpA y Abengoa Solar S.A."/>
    <s v="2015/02_BS4A_BB_Enel Distribución_Consorcio Abengoa Chile S.A., Abengoa Solar Chile SpA y Abengoa Solar S.A."/>
    <n v="11928.183000000001"/>
    <s v="ENEL_DISTRIBUCION"/>
    <x v="6"/>
    <x v="0"/>
  </r>
  <r>
    <s v="Enel_2015/02_BS4C_BB_Enel Distribución_Consorcio Abengoa Chile S.A., Abengoa Solar Chile SpA y Abengoa Solar S.A."/>
    <s v="SEN"/>
    <s v="Enel"/>
    <s v="Consorcio Abengoa Chile S.A., Abengoa Solar Chile SpA y Abengoa Solar S.A."/>
    <s v="2015/02_BS4C_BB_Enel Distribución_Consorcio Abengoa Chile S.A., Abengoa Solar Chile SpA y Abengoa Solar S.A."/>
    <n v="12977.741"/>
    <s v="ENEL_DISTRIBUCION"/>
    <x v="6"/>
    <x v="0"/>
  </r>
  <r>
    <s v="Enel_SIC 2013/03_2_BS3_BB_Enel Distribución_E-CL"/>
    <s v="SEN"/>
    <s v="Enel"/>
    <s v="E-CL"/>
    <s v="SIC 2013/03_2_BS3_BB_Enel Distribución_E-CL"/>
    <n v="3076244.835"/>
    <s v="ENEL_DISTRIBUCION"/>
    <x v="7"/>
    <x v="0"/>
  </r>
  <r>
    <s v="Enel_SIC 2013/03_2_BS4_BB_Enel Distribución_El Campesino"/>
    <s v="SEN"/>
    <s v="Enel"/>
    <s v="El Campesino"/>
    <s v="SIC 2013/03_2_BS4_BB_Enel Distribución_El Campesino"/>
    <n v="1084681.3929999999"/>
    <s v="ENEL_DISTRIBUCION"/>
    <x v="8"/>
    <x v="0"/>
  </r>
  <r>
    <s v="Enel_SIC 2013/03_2_BS1A_BB_Enel Distribución_Empresa Eléctrica Carén S.A."/>
    <s v="SEN"/>
    <s v="Enel"/>
    <s v="Empresa Eléctrica Carén S.A."/>
    <s v="SIC 2013/03_2_BS1A_BB_Enel Distribución_Empresa Eléctrica Carén S.A."/>
    <n v="7360.7389999999996"/>
    <s v="ENEL_DISTRIBUCION"/>
    <x v="9"/>
    <x v="0"/>
  </r>
  <r>
    <s v="Enel_SIC 2013/03_2_BS1B_BB_Enel Distribución_Empresa Eléctrica Carén S.A."/>
    <s v="SEN"/>
    <s v="Enel"/>
    <s v="Empresa Eléctrica Carén S.A."/>
    <s v="SIC 2013/03_2_BS1B_BB_Enel Distribución_Empresa Eléctrica Carén S.A."/>
    <n v="6297.99"/>
    <s v="ENEL_DISTRIBUCION"/>
    <x v="9"/>
    <x v="0"/>
  </r>
  <r>
    <s v="Enel_SIC 2013/03_2_BS1C_BB_Enel Distribución_Empresa Eléctrica Carén S.A."/>
    <s v="SEN"/>
    <s v="Enel"/>
    <s v="Empresa Eléctrica Carén S.A."/>
    <s v="SIC 2013/03_2_BS1C_BB_Enel Distribución_Empresa Eléctrica Carén S.A."/>
    <n v="3912.1239999999998"/>
    <s v="ENEL_DISTRIBUCION"/>
    <x v="9"/>
    <x v="0"/>
  </r>
  <r>
    <s v="Enel_SIC 2013/03_2_BS3_BB_Enel Distribución_Empresa Eléctrica Carén S.A."/>
    <s v="SEN"/>
    <s v="Enel"/>
    <s v="Empresa Eléctrica Carén S.A."/>
    <s v="SIC 2013/03_2_BS3_BB_Enel Distribución_Empresa Eléctrica Carén S.A."/>
    <n v="36342.785000000003"/>
    <s v="ENEL_DISTRIBUCION"/>
    <x v="9"/>
    <x v="0"/>
  </r>
  <r>
    <s v="Enel_SIC 2013/03_2_BS1A_BB_Enel Distribución_Empresa Eléctrica ERNC-1 SpA."/>
    <s v="SEN"/>
    <s v="Enel"/>
    <s v="Empresa Eléctrica ERNC-1 SpA."/>
    <s v="SIC 2013/03_2_BS1A_BB_Enel Distribución_Empresa Eléctrica ERNC-1 SpA."/>
    <n v="29150.527999999998"/>
    <s v="ENEL_DISTRIBUCION"/>
    <x v="10"/>
    <x v="0"/>
  </r>
  <r>
    <s v="Enel_SIC 2013/03_2_BS1B_BB_Enel Distribución_Empresa Eléctrica ERNC-1 SpA."/>
    <s v="SEN"/>
    <s v="Enel"/>
    <s v="Empresa Eléctrica ERNC-1 SpA."/>
    <s v="SIC 2013/03_2_BS1B_BB_Enel Distribución_Empresa Eléctrica ERNC-1 SpA."/>
    <n v="6754.2240000000002"/>
    <s v="ENEL_DISTRIBUCION"/>
    <x v="10"/>
    <x v="0"/>
  </r>
  <r>
    <s v="Enel_SIC 2013/03_2_BS1C_BB_Enel Distribución_Empresa Eléctrica ERNC-1 SpA."/>
    <s v="SEN"/>
    <s v="Enel"/>
    <s v="Empresa Eléctrica ERNC-1 SpA."/>
    <s v="SIC 2013/03_2_BS1C_BB_Enel Distribución_Empresa Eléctrica ERNC-1 SpA."/>
    <n v="8312.3889999999992"/>
    <s v="ENEL_DISTRIBUCION"/>
    <x v="10"/>
    <x v="0"/>
  </r>
  <r>
    <s v="Enel_CHL 2006/01_BB1_BB_Enel Distribución_ENDESA"/>
    <s v="SEN"/>
    <s v="Enel"/>
    <s v="ENDESA"/>
    <s v="CHL 2006/01_BB1_BB_Enel Distribución_ENDESA"/>
    <n v="1189963.4890000001"/>
    <s v="ENEL_DISTRIBUCION"/>
    <x v="11"/>
    <x v="0"/>
  </r>
  <r>
    <s v="Enel_CHL 2006/01_BB2_BB_Enel Distribución_ENDESA"/>
    <s v="SEN"/>
    <s v="Enel"/>
    <s v="ENDESA"/>
    <s v="CHL 2006/01_BB2_BB_Enel Distribución_ENDESA"/>
    <n v="1754660.97"/>
    <s v="ENEL_DISTRIBUCION"/>
    <x v="11"/>
    <x v="0"/>
  </r>
  <r>
    <s v="Enel_CHL 2006/02_BB1_BB_Enel Distribución_ENDESA"/>
    <s v="SEN"/>
    <s v="Enel"/>
    <s v="ENDESA"/>
    <s v="CHL 2006/02_BB1_BB_Enel Distribución_ENDESA"/>
    <n v="2854088.048"/>
    <s v="ENEL_DISTRIBUCION"/>
    <x v="11"/>
    <x v="0"/>
  </r>
  <r>
    <s v="Enel_CHL 2006/02_BB3_BB_Enel Distribución_ENDESA"/>
    <s v="SEN"/>
    <s v="Enel"/>
    <s v="ENDESA"/>
    <s v="CHL 2006/02_BB3_BB_Enel Distribución_ENDESA"/>
    <n v="2550331.6680000001"/>
    <s v="ENEL_DISTRIBUCION"/>
    <x v="11"/>
    <x v="0"/>
  </r>
  <r>
    <s v="Enel_CHL 2010/01_BS1_BB_Enel Distribución_ENDESA"/>
    <s v="SEN"/>
    <s v="Enel"/>
    <s v="ENDESA"/>
    <s v="CHL 2010/01_BS1_BB_Enel Distribución_ENDESA"/>
    <n v="4347978.2180000003"/>
    <s v="ENEL_DISTRIBUCION"/>
    <x v="11"/>
    <x v="0"/>
  </r>
  <r>
    <s v="Enel_SIC 2013/01_BS1_BB_Enel Distribución_ENDESA"/>
    <s v="SEN"/>
    <s v="Enel"/>
    <s v="ENDESA"/>
    <s v="SIC 2013/01_BS1_BB_Enel Distribución_ENDESA"/>
    <n v="2223376.1269999999"/>
    <s v="ENEL_DISTRIBUCION"/>
    <x v="11"/>
    <x v="0"/>
  </r>
  <r>
    <s v="Enel_SIC 2013/03_BS1_BB_Enel Distribución_ENDESA"/>
    <s v="SEN"/>
    <s v="Enel"/>
    <s v="ENDESA"/>
    <s v="SIC 2013/03_BS1_BB_Enel Distribución_ENDESA"/>
    <n v="444271.07400000002"/>
    <s v="ENEL_DISTRIBUCION"/>
    <x v="11"/>
    <x v="0"/>
  </r>
  <r>
    <s v="Enel_SIC 2013/03_2_BS1B_BB_Enel Distribución_Energía Cerro El Morado S.A."/>
    <s v="SEN"/>
    <s v="Enel"/>
    <s v="Energía Cerro El Morado S.A."/>
    <s v="SIC 2013/03_2_BS1B_BB_Enel Distribución_Energía Cerro El Morado S.A."/>
    <n v="26331.22"/>
    <s v="ENEL_DISTRIBUCION"/>
    <x v="12"/>
    <x v="0"/>
  </r>
  <r>
    <s v="Enel_CHL 2006/01_BB1_BB_Enel Distribución_GUACOLDA"/>
    <s v="SEN"/>
    <s v="Enel"/>
    <s v="GUACOLDA"/>
    <s v="CHL 2006/01_BB1_BB_Enel Distribución_GUACOLDA"/>
    <n v="960499.09"/>
    <s v="ENEL_DISTRIBUCION"/>
    <x v="23"/>
    <x v="0"/>
  </r>
  <r>
    <s v="Enel_2015/02_BS4A_BB_Enel Distribución_Ibereolica Cabo Leones I S.A."/>
    <s v="SEN"/>
    <s v="Enel"/>
    <s v="Ibereolica Cabo Leones I S.A."/>
    <s v="2015/02_BS4A_BB_Enel Distribución_Ibereolica Cabo Leones I S.A."/>
    <n v="57599.735000000001"/>
    <s v="ENEL_DISTRIBUCION"/>
    <x v="13"/>
    <x v="0"/>
  </r>
  <r>
    <s v="Enel_2015/02_BS4C_BB_Enel Distribución_Ibereolica Cabo Leones I S.A."/>
    <s v="SEN"/>
    <s v="Enel"/>
    <s v="Ibereolica Cabo Leones I S.A."/>
    <s v="2015/02_BS4C_BB_Enel Distribución_Ibereolica Cabo Leones I S.A."/>
    <n v="70178.343999999997"/>
    <s v="ENEL_DISTRIBUCION"/>
    <x v="13"/>
    <x v="0"/>
  </r>
  <r>
    <s v="Enel_SIC 2013/03_2_BS4_BB_Enel Distribución_Norvind"/>
    <s v="SEN"/>
    <s v="Enel"/>
    <s v="Norvind"/>
    <s v="SIC 2013/03_2_BS4_BB_Enel Distribución_Norvind"/>
    <n v="12654.698"/>
    <s v="ENEL_DISTRIBUCION"/>
    <x v="14"/>
    <x v="0"/>
  </r>
  <r>
    <s v="Enel_SIC 2013/01_BS1_BB_Enel Distribución_PANGUIPULLI"/>
    <s v="SEN"/>
    <s v="Enel"/>
    <s v="PANGUIPULLI"/>
    <s v="SIC 2013/01_BS1_BB_Enel Distribución_PANGUIPULLI"/>
    <n v="254560.19399999999"/>
    <s v="ENEL_DISTRIBUCION"/>
    <x v="15"/>
    <x v="0"/>
  </r>
  <r>
    <s v="Enel_SIC 2013/03_2_BS2B_BB_Enel Distribución_Pelumpén S.A."/>
    <s v="SEN"/>
    <s v="Enel"/>
    <s v="Pelumpén S.A."/>
    <s v="SIC 2013/03_2_BS2B_BB_Enel Distribución_Pelumpén S.A."/>
    <n v="135195.96100000001"/>
    <s v="ENEL_DISTRIBUCION"/>
    <x v="5"/>
    <x v="0"/>
  </r>
  <r>
    <s v="Enel_SIC 2013/03_2_BS2A_BB_Enel Distribución_San Juan SpA."/>
    <s v="SEN"/>
    <s v="Enel"/>
    <s v="San Juan SpA."/>
    <s v="SIC 2013/03_2_BS2A_BB_Enel Distribución_San Juan SpA."/>
    <n v="50098.411"/>
    <s v="ENEL_DISTRIBUCION"/>
    <x v="16"/>
    <x v="0"/>
  </r>
  <r>
    <s v="Enel_SIC 2013/03_2_BS2C_BB_Enel Distribución_San Juan SpA."/>
    <s v="SEN"/>
    <s v="Enel"/>
    <s v="San Juan SpA."/>
    <s v="SIC 2013/03_2_BS2C_BB_Enel Distribución_San Juan SpA."/>
    <n v="32577.121999999999"/>
    <s v="ENEL_DISTRIBUCION"/>
    <x v="16"/>
    <x v="0"/>
  </r>
  <r>
    <s v="Enel_SIC 2013/03_2_BS3_BB_Enel Distribución_San Juan SpA."/>
    <s v="SEN"/>
    <s v="Enel"/>
    <s v="San Juan SpA."/>
    <s v="SIC 2013/03_2_BS3_BB_Enel Distribución_San Juan SpA."/>
    <n v="173505.253"/>
    <s v="ENEL_DISTRIBUCION"/>
    <x v="16"/>
    <x v="0"/>
  </r>
  <r>
    <s v="Enel_SIC 2013/03_2_BS2B_BB_Enel Distribución_Santiago Solar S.A."/>
    <s v="SEN"/>
    <s v="Enel"/>
    <s v="Santiago Solar S.A."/>
    <s v="SIC 2013/03_2_BS2B_BB_Enel Distribución_Santiago Solar S.A."/>
    <n v="56069.913999999997"/>
    <s v="ENEL_DISTRIBUCION"/>
    <x v="17"/>
    <x v="0"/>
  </r>
  <r>
    <s v="Enel_2015/02_BS4B_BB_Enel Distribución_SCB II SpA"/>
    <s v="SEN"/>
    <s v="Enel"/>
    <s v="SCB II SpA"/>
    <s v="2015/02_BS4B_BB_Enel Distribución_SCB II SpA"/>
    <n v="38289.254999999997"/>
    <s v="ENEL_DISTRIBUCION"/>
    <x v="3"/>
    <x v="0"/>
  </r>
  <r>
    <s v="Enel_SIC 2013/03_2_BS1B_BB_Enel Distribución_SPV P4 S.A."/>
    <s v="SEN"/>
    <s v="Enel"/>
    <s v="SPV P4 S.A."/>
    <s v="SIC 2013/03_2_BS1B_BB_Enel Distribución_SPV P4 S.A."/>
    <n v="11090.944"/>
    <s v="ENEL_DISTRIBUCION"/>
    <x v="18"/>
    <x v="0"/>
  </r>
  <r>
    <s v="FRONTEL_SIC 2013/03_2_BS4_BB_FRONTEL_Abengoa"/>
    <s v="SEN"/>
    <s v="FRONTEL"/>
    <s v="Abengoa"/>
    <s v="SIC 2013/03_2_BS4_BB_FRONTEL_Abengoa"/>
    <n v="36672.123"/>
    <s v="FRONTEL"/>
    <x v="0"/>
    <x v="0"/>
  </r>
  <r>
    <s v="FRONTEL_SIC 2013/03_2_BS3_BB_FRONTEL_ACCIONA"/>
    <s v="SEN"/>
    <s v="FRONTEL"/>
    <s v="Acciona"/>
    <s v="SIC 2013/03_2_BS3_BB_FRONTEL_ACCIONA"/>
    <n v="45223.449000000001"/>
    <s v="FRONTEL"/>
    <x v="1"/>
    <x v="0"/>
  </r>
  <r>
    <s v="FRONTEL_2015/02_BS4A_BB_Frontel_Aela Generación S.A."/>
    <s v="SEN"/>
    <s v="FRONTEL"/>
    <s v="Aela Generación S.A."/>
    <s v="2015/02_BS4A_BB_Frontel_Aela Generación S.A."/>
    <n v="5403.0929999999998"/>
    <s v="FRONTEL"/>
    <x v="2"/>
    <x v="0"/>
  </r>
  <r>
    <s v="FRONTEL_2015/02_BS4B_BB_Frontel_Aela Generación S.A."/>
    <s v="SEN"/>
    <s v="FRONTEL"/>
    <s v="Aela Generación S.A."/>
    <s v="2015/02_BS4B_BB_Frontel_Aela Generación S.A."/>
    <n v="8498.2009999999991"/>
    <s v="FRONTEL"/>
    <x v="2"/>
    <x v="0"/>
  </r>
  <r>
    <s v="FRONTEL_2015/02_BS4C_BB_Frontel_Aela Generación S.A."/>
    <s v="SEN"/>
    <s v="FRONTEL"/>
    <s v="Aela Generación S.A."/>
    <s v="2015/02_BS4C_BB_Frontel_Aela Generación S.A."/>
    <n v="10122.482"/>
    <s v="FRONTEL"/>
    <x v="2"/>
    <x v="0"/>
  </r>
  <r>
    <s v="FRONTEL_2015/02_BS4B_BB_Frontel_Amunche Solar SpA"/>
    <s v="SEN"/>
    <s v="FRONTEL"/>
    <s v="Amunche Solar SpA"/>
    <s v="2015/02_BS4B_BB_Frontel_Amunche Solar SpA"/>
    <n v="2968.6610000000001"/>
    <s v="FRONTEL"/>
    <x v="3"/>
    <x v="0"/>
  </r>
  <r>
    <s v="FRONTEL_SIC 2013/03_2_BS1B_BB_FRONTEL_Chungungo S.A."/>
    <s v="SEN"/>
    <s v="FRONTEL"/>
    <s v="Chungungo S.A."/>
    <s v="SIC 2013/03_2_BS1B_BB_FRONTEL_Chungungo S.A."/>
    <n v="12002.834999999999"/>
    <s v="FRONTEL"/>
    <x v="4"/>
    <x v="0"/>
  </r>
  <r>
    <s v="FRONTEL_SAE 2006/01_BB1_BB_Frontel_COLBÚN"/>
    <s v="SEN"/>
    <s v="FRONTEL"/>
    <s v="COLBÚN"/>
    <s v="SAE 2006/01_BB1_BB_Frontel_COLBÚN"/>
    <n v="156065.85800000001"/>
    <s v="FRONTEL"/>
    <x v="5"/>
    <x v="0"/>
  </r>
  <r>
    <s v="FRONTEL_2015/02_BS4A_BB_Frontel_Consorcio Abengoa Chile S.A., Abengoa Solar Chile SpA y Abengoa Solar S.A."/>
    <s v="SEN"/>
    <s v="FRONTEL"/>
    <s v="Consorcio Abengoa Chile S.A., Abengoa Solar Chile SpA y Abengoa Solar S.A."/>
    <s v="2015/02_BS4A_BB_Frontel_Consorcio Abengoa Chile S.A., Abengoa Solar Chile SpA y Abengoa Solar S.A."/>
    <n v="865.18200000000002"/>
    <s v="FRONTEL"/>
    <x v="6"/>
    <x v="0"/>
  </r>
  <r>
    <s v="FRONTEL_2015/02_BS4C_BB_Frontel_Consorcio Abengoa Chile S.A., Abengoa Solar Chile SpA y Abengoa Solar S.A."/>
    <s v="SEN"/>
    <s v="FRONTEL"/>
    <s v="Consorcio Abengoa Chile S.A., Abengoa Solar Chile SpA y Abengoa Solar S.A."/>
    <s v="2015/02_BS4C_BB_Frontel_Consorcio Abengoa Chile S.A., Abengoa Solar Chile SpA y Abengoa Solar S.A."/>
    <n v="1262.394"/>
    <s v="FRONTEL"/>
    <x v="6"/>
    <x v="0"/>
  </r>
  <r>
    <s v="FRONTEL_SIC 2013/03_2_BS3_BB_FRONTEL_E-CL"/>
    <s v="SEN"/>
    <s v="FRONTEL"/>
    <s v="E-CL"/>
    <s v="SIC 2013/03_2_BS3_BB_FRONTEL_E-CL"/>
    <n v="478075.46100000001"/>
    <s v="FRONTEL"/>
    <x v="7"/>
    <x v="0"/>
  </r>
  <r>
    <s v="FRONTEL_SIC 2013/03_2_BS4_BB_FRONTEL_El Campesino"/>
    <s v="SEN"/>
    <s v="FRONTEL"/>
    <s v="El Campesino"/>
    <s v="SIC 2013/03_2_BS4_BB_FRONTEL_El Campesino"/>
    <n v="167160.32199999999"/>
    <s v="FRONTEL"/>
    <x v="8"/>
    <x v="0"/>
  </r>
  <r>
    <s v="FRONTEL_SIC 2013/03_2_BS1A_BB_FRONTEL_Empresa Eléctrica Carén S.A."/>
    <s v="SEN"/>
    <s v="FRONTEL"/>
    <s v="Empresa Eléctrica Carén S.A."/>
    <s v="SIC 2013/03_2_BS1A_BB_FRONTEL_Empresa Eléctrica Carén S.A."/>
    <n v="754.18299999999999"/>
    <s v="FRONTEL"/>
    <x v="9"/>
    <x v="0"/>
  </r>
  <r>
    <s v="FRONTEL_SIC 2013/03_2_BS1B_BB_FRONTEL_Empresa Eléctrica Carén S.A."/>
    <s v="SEN"/>
    <s v="FRONTEL"/>
    <s v="Empresa Eléctrica Carén S.A."/>
    <s v="SIC 2013/03_2_BS1B_BB_FRONTEL_Empresa Eléctrica Carén S.A."/>
    <n v="877.34699999999998"/>
    <s v="FRONTEL"/>
    <x v="9"/>
    <x v="0"/>
  </r>
  <r>
    <s v="FRONTEL_SIC 2013/03_2_BS1C_BB_FRONTEL_Empresa Eléctrica Carén S.A."/>
    <s v="SEN"/>
    <s v="FRONTEL"/>
    <s v="Empresa Eléctrica Carén S.A."/>
    <s v="SIC 2013/03_2_BS1C_BB_FRONTEL_Empresa Eléctrica Carén S.A."/>
    <n v="2924.85"/>
    <s v="FRONTEL"/>
    <x v="9"/>
    <x v="0"/>
  </r>
  <r>
    <s v="FRONTEL_SIC 2013/03_2_BS3_BB_FRONTEL_Empresa Eléctrica Carén S.A."/>
    <s v="SEN"/>
    <s v="FRONTEL"/>
    <s v="Empresa Eléctrica Carén S.A."/>
    <s v="SIC 2013/03_2_BS3_BB_FRONTEL_Empresa Eléctrica Carén S.A."/>
    <n v="3480.424"/>
    <s v="FRONTEL"/>
    <x v="9"/>
    <x v="0"/>
  </r>
  <r>
    <s v="FRONTEL_SIC 2013/03_2_BS1A_BB_FRONTEL_Empresa Eléctrica ERNC-1 SpA."/>
    <s v="SEN"/>
    <s v="FRONTEL"/>
    <s v="Empresa Eléctrica ERNC-1 SpA."/>
    <s v="SIC 2013/03_2_BS1A_BB_FRONTEL_Empresa Eléctrica ERNC-1 SpA."/>
    <n v="2987.2620000000002"/>
    <s v="FRONTEL"/>
    <x v="10"/>
    <x v="0"/>
  </r>
  <r>
    <s v="FRONTEL_SIC 2013/03_2_BS1B_BB_FRONTEL_Empresa Eléctrica ERNC-1 SpA."/>
    <s v="SEN"/>
    <s v="FRONTEL"/>
    <s v="Empresa Eléctrica ERNC-1 SpA."/>
    <s v="SIC 2013/03_2_BS1B_BB_FRONTEL_Empresa Eléctrica ERNC-1 SpA."/>
    <n v="940.76300000000003"/>
    <s v="FRONTEL"/>
    <x v="10"/>
    <x v="0"/>
  </r>
  <r>
    <s v="FRONTEL_SIC 2013/03_2_BS1C_BB_FRONTEL_Empresa Eléctrica ERNC-1 SpA."/>
    <s v="SEN"/>
    <s v="FRONTEL"/>
    <s v="Empresa Eléctrica ERNC-1 SpA."/>
    <s v="SIC 2013/03_2_BS1C_BB_FRONTEL_Empresa Eléctrica ERNC-1 SpA."/>
    <n v="1259.6780000000001"/>
    <s v="FRONTEL"/>
    <x v="10"/>
    <x v="0"/>
  </r>
  <r>
    <s v="FRONTEL_SIC 2013/01_BS1_BB_FRONTEL_ENDESA"/>
    <s v="SEN"/>
    <s v="FRONTEL"/>
    <s v="ENDESA"/>
    <s v="SIC 2013/01_BS1_BB_FRONTEL_ENDESA"/>
    <n v="391850.60800000001"/>
    <s v="FRONTEL"/>
    <x v="11"/>
    <x v="0"/>
  </r>
  <r>
    <s v="FRONTEL_SIC 2013/03_BS1_BB_FRONTEL_ENDESA"/>
    <s v="SEN"/>
    <s v="FRONTEL"/>
    <s v="ENDESA"/>
    <s v="SIC 2013/03_BS1_BB_FRONTEL_ENDESA"/>
    <n v="91193.368000000002"/>
    <s v="FRONTEL"/>
    <x v="11"/>
    <x v="0"/>
  </r>
  <r>
    <s v="FRONTEL_Contrato Corto Plazo_Frontel_ENDESA"/>
    <s v="SEN"/>
    <s v="FRONTEL"/>
    <s v="ENDESA"/>
    <s v="Contrato Corto Plazo_Frontel_ENDESA"/>
    <n v="3971.2260000000001"/>
    <s v="FRONTEL"/>
    <x v="11"/>
    <x v="0"/>
  </r>
  <r>
    <s v="FRONTEL_SAE 2006/01_BB1_BB_Frontel_ENDESA"/>
    <s v="SEN"/>
    <s v="FRONTEL"/>
    <s v="ENDESA"/>
    <s v="SAE 2006/01_BB1_BB_Frontel_ENDESA"/>
    <n v="563721.19700000004"/>
    <s v="FRONTEL"/>
    <x v="11"/>
    <x v="0"/>
  </r>
  <r>
    <s v="FRONTEL_SIC 2013/03_2_BS1B_BB_FRONTEL_Energía Cerro El Morado S.A."/>
    <s v="SEN"/>
    <s v="FRONTEL"/>
    <s v="Energía Cerro El Morado S.A."/>
    <s v="SIC 2013/03_2_BS1B_BB_FRONTEL_Energía Cerro El Morado S.A."/>
    <n v="3666.759"/>
    <s v="FRONTEL"/>
    <x v="12"/>
    <x v="0"/>
  </r>
  <r>
    <s v="FRONTEL_2015/02_BS4A_BB_Frontel_Ibereolica Cabo Leones I S.A."/>
    <s v="SEN"/>
    <s v="FRONTEL"/>
    <s v="Ibereolica Cabo Leones I S.A."/>
    <s v="2015/02_BS4A_BB_Frontel_Ibereolica Cabo Leones I S.A."/>
    <n v="3773.5920000000001"/>
    <s v="FRONTEL"/>
    <x v="13"/>
    <x v="0"/>
  </r>
  <r>
    <s v="FRONTEL_2015/02_BS4C_BB_Frontel_Ibereolica Cabo Leones I S.A."/>
    <s v="SEN"/>
    <s v="FRONTEL"/>
    <s v="Ibereolica Cabo Leones I S.A."/>
    <s v="2015/02_BS4C_BB_Frontel_Ibereolica Cabo Leones I S.A."/>
    <n v="5524.6689999999999"/>
    <s v="FRONTEL"/>
    <x v="13"/>
    <x v="0"/>
  </r>
  <r>
    <s v="FRONTEL_SIC 2013/03_2_BS4_BB_FRONTEL_Norvind"/>
    <s v="SEN"/>
    <s v="FRONTEL"/>
    <s v="Norvind"/>
    <s v="SIC 2013/03_2_BS4_BB_FRONTEL_Norvind"/>
    <n v="1909.873"/>
    <s v="FRONTEL"/>
    <x v="14"/>
    <x v="0"/>
  </r>
  <r>
    <s v="FRONTEL_SIC 2013/01_BS1_BB_FRONTEL_PANGUIPULLI"/>
    <s v="SEN"/>
    <s v="FRONTEL"/>
    <s v="PANGUIPULLI"/>
    <s v="SIC 2013/01_BS1_BB_FRONTEL_PANGUIPULLI"/>
    <n v="45749.228000000003"/>
    <s v="FRONTEL"/>
    <x v="15"/>
    <x v="0"/>
  </r>
  <r>
    <s v="FRONTEL_SIC 2013/03_2_BS2B_BB_Frontel_Pelumpén S.A."/>
    <s v="SEN"/>
    <s v="FRONTEL"/>
    <s v="Pelumpén S.A."/>
    <s v="SIC 2013/03_2_BS2B_BB_Frontel_Pelumpén S.A."/>
    <n v="17549.555"/>
    <s v="FRONTEL"/>
    <x v="5"/>
    <x v="0"/>
  </r>
  <r>
    <s v="FRONTEL_SIC 2013/03_2_BS2A_BB_Frontel_San Juan SpA."/>
    <s v="SEN"/>
    <s v="FRONTEL"/>
    <s v="San Juan SpA."/>
    <s v="SIC 2013/03_2_BS2A_BB_Frontel_San Juan SpA."/>
    <n v="5141.308"/>
    <s v="FRONTEL"/>
    <x v="16"/>
    <x v="0"/>
  </r>
  <r>
    <s v="FRONTEL_SIC 2013/03_2_BS2C_BB_Frontel_San Juan SpA."/>
    <s v="SEN"/>
    <s v="FRONTEL"/>
    <s v="San Juan SpA."/>
    <s v="SIC 2013/03_2_BS2C_BB_Frontel_San Juan SpA."/>
    <n v="15022.93"/>
    <s v="FRONTEL"/>
    <x v="16"/>
    <x v="0"/>
  </r>
  <r>
    <s v="FRONTEL_SIC 2013/03_2_BS3_BB_FRONTEL_San Juan SpA."/>
    <s v="SEN"/>
    <s v="FRONTEL"/>
    <s v="San Juan SpA."/>
    <s v="SIC 2013/03_2_BS3_BB_FRONTEL_San Juan SpA."/>
    <n v="17290.830000000002"/>
    <s v="FRONTEL"/>
    <x v="16"/>
    <x v="0"/>
  </r>
  <r>
    <s v="FRONTEL_SIC 2013/03_2_BS2B_BB_Frontel_Santiago Solar S.A."/>
    <s v="SEN"/>
    <s v="FRONTEL"/>
    <s v="Santiago Solar S.A."/>
    <s v="SIC 2013/03_2_BS2B_BB_Frontel_Santiago Solar S.A."/>
    <n v="7815.3339999999998"/>
    <s v="FRONTEL"/>
    <x v="17"/>
    <x v="0"/>
  </r>
  <r>
    <s v="FRONTEL_2015/02_BS4B_BB_Frontel_SCB II SpA"/>
    <s v="SEN"/>
    <s v="FRONTEL"/>
    <s v="SCB II SpA"/>
    <s v="2015/02_BS4B_BB_Frontel_SCB II SpA"/>
    <n v="2471.7739999999999"/>
    <s v="FRONTEL"/>
    <x v="3"/>
    <x v="0"/>
  </r>
  <r>
    <s v="FRONTEL_SIC 2013/03_2_BS1B_BB_FRONTEL_SPV P4 S.A."/>
    <s v="SEN"/>
    <s v="FRONTEL"/>
    <s v="SPV P4 S.A."/>
    <s v="SIC 2013/03_2_BS1B_BB_FRONTEL_SPV P4 S.A."/>
    <n v="1568.683"/>
    <s v="FRONTEL"/>
    <x v="18"/>
    <x v="0"/>
  </r>
  <r>
    <s v="LITORAL_SIC 2013/03_2_BS4_BB_LITORAL_Abengoa"/>
    <s v="SEN"/>
    <s v="LITORAL"/>
    <s v="Abengoa"/>
    <s v="SIC 2013/03_2_BS4_BB_LITORAL_Abengoa"/>
    <n v="2371.9079999999999"/>
    <s v="LITORAL"/>
    <x v="0"/>
    <x v="0"/>
  </r>
  <r>
    <s v="LITORAL_SIC 2013/03_2_BS3_BB_LITORAL_ACCIONA"/>
    <s v="SEN"/>
    <s v="LITORAL"/>
    <s v="Acciona"/>
    <s v="SIC 2013/03_2_BS3_BB_LITORAL_ACCIONA"/>
    <n v="2497.7379999999998"/>
    <s v="LITORAL"/>
    <x v="1"/>
    <x v="0"/>
  </r>
  <r>
    <s v="LITORAL_2015/02_BS4A_BB_Litoral_Aela Generación S.A."/>
    <s v="SEN"/>
    <s v="LITORAL"/>
    <s v="Aela Generación S.A."/>
    <s v="2015/02_BS4A_BB_Litoral_Aela Generación S.A."/>
    <n v="1591.8610000000001"/>
    <s v="LITORAL"/>
    <x v="2"/>
    <x v="0"/>
  </r>
  <r>
    <s v="LITORAL_2015/02_BS4B_BB_Litoral_Aela Generación S.A."/>
    <s v="SEN"/>
    <s v="LITORAL"/>
    <s v="Aela Generación S.A."/>
    <s v="2015/02_BS4B_BB_Litoral_Aela Generación S.A."/>
    <n v="1939.8330000000001"/>
    <s v="LITORAL"/>
    <x v="2"/>
    <x v="0"/>
  </r>
  <r>
    <s v="LITORAL_2015/02_BS4C_BB_Litoral_Aela Generación S.A."/>
    <s v="SEN"/>
    <s v="LITORAL"/>
    <s v="Aela Generación S.A."/>
    <s v="2015/02_BS4C_BB_Litoral_Aela Generación S.A."/>
    <n v="2031.752"/>
    <s v="LITORAL"/>
    <x v="2"/>
    <x v="0"/>
  </r>
  <r>
    <s v="LITORAL_CHQ 2006/01_BB1_BB_Litoral_AES GENER"/>
    <s v="SEN"/>
    <s v="LITORAL"/>
    <s v="AES GENER"/>
    <s v="CHQ 2006/01_BB1_BB_Litoral_AES GENER"/>
    <n v="9979.857"/>
    <s v="LITORAL"/>
    <x v="19"/>
    <x v="0"/>
  </r>
  <r>
    <s v="LITORAL_CHQ 2008/01_BS1_BB_Litoral_AES GENER"/>
    <s v="SEN"/>
    <s v="LITORAL"/>
    <s v="AES GENER"/>
    <s v="CHQ 2008/01_BS1_BB_Litoral_AES GENER"/>
    <n v="144569.43400000001"/>
    <s v="LITORAL"/>
    <x v="19"/>
    <x v="0"/>
  </r>
  <r>
    <s v="LITORAL_2015/02_BS4B_BB_Litoral_Amunche Solar SpA"/>
    <s v="SEN"/>
    <s v="LITORAL"/>
    <s v="Amunche Solar SpA"/>
    <s v="2015/02_BS4B_BB_Litoral_Amunche Solar SpA"/>
    <n v="782.04499999999996"/>
    <s v="LITORAL"/>
    <x v="3"/>
    <x v="0"/>
  </r>
  <r>
    <s v="LITORAL_SIC 2013/03_2_BS1B_BB_LITORAL_Chungungo S.A."/>
    <s v="SEN"/>
    <s v="LITORAL"/>
    <s v="Chungungo S.A."/>
    <s v="SIC 2013/03_2_BS1B_BB_LITORAL_Chungungo S.A."/>
    <n v="624.62300000000005"/>
    <s v="LITORAL"/>
    <x v="4"/>
    <x v="0"/>
  </r>
  <r>
    <s v="LITORAL_2015/02_BS4A_BB_Litoral_Consorcio Abengoa Chile S.A., Abengoa Solar Chile SpA y Abengoa Solar S.A."/>
    <s v="SEN"/>
    <s v="LITORAL"/>
    <s v="Consorcio Abengoa Chile S.A., Abengoa Solar Chile SpA y Abengoa Solar S.A."/>
    <s v="2015/02_BS4A_BB_Litoral_Consorcio Abengoa Chile S.A., Abengoa Solar Chile SpA y Abengoa Solar S.A."/>
    <n v="275.14100000000002"/>
    <s v="LITORAL"/>
    <x v="6"/>
    <x v="0"/>
  </r>
  <r>
    <s v="LITORAL_2015/02_BS4C_BB_Litoral_Consorcio Abengoa Chile S.A., Abengoa Solar Chile SpA y Abengoa Solar S.A."/>
    <s v="SEN"/>
    <s v="LITORAL"/>
    <s v="Consorcio Abengoa Chile S.A., Abengoa Solar Chile SpA y Abengoa Solar S.A."/>
    <s v="2015/02_BS4C_BB_Litoral_Consorcio Abengoa Chile S.A., Abengoa Solar Chile SpA y Abengoa Solar S.A."/>
    <n v="286.40699999999998"/>
    <s v="LITORAL"/>
    <x v="6"/>
    <x v="0"/>
  </r>
  <r>
    <s v="LITORAL_SIC 2013/03_2_BS3_BB_LITORAL_E-CL"/>
    <s v="SEN"/>
    <s v="LITORAL"/>
    <s v="E-CL"/>
    <s v="SIC 2013/03_2_BS3_BB_LITORAL_E-CL"/>
    <n v="26129.733"/>
    <s v="LITORAL"/>
    <x v="7"/>
    <x v="0"/>
  </r>
  <r>
    <s v="LITORAL_SIC 2013/03_2_BS4_BB_LITORAL_El Campesino"/>
    <s v="SEN"/>
    <s v="LITORAL"/>
    <s v="El Campesino"/>
    <s v="SIC 2013/03_2_BS4_BB_LITORAL_El Campesino"/>
    <n v="10227.864"/>
    <s v="LITORAL"/>
    <x v="8"/>
    <x v="0"/>
  </r>
  <r>
    <s v="LITORAL_SIC 2013/03_2_BS1A_BB_LITORAL_Empresa Eléctrica Carén S.A."/>
    <s v="SEN"/>
    <s v="LITORAL"/>
    <s v="Empresa Eléctrica Carén S.A."/>
    <s v="SIC 2013/03_2_BS1A_BB_LITORAL_Empresa Eléctrica Carén S.A."/>
    <n v="56.47"/>
    <s v="LITORAL"/>
    <x v="9"/>
    <x v="0"/>
  </r>
  <r>
    <s v="LITORAL_SIC 2013/03_2_BS1B_BB_LITORAL_Empresa Eléctrica Carén S.A."/>
    <s v="SEN"/>
    <s v="LITORAL"/>
    <s v="Empresa Eléctrica Carén S.A."/>
    <s v="SIC 2013/03_2_BS1B_BB_LITORAL_Empresa Eléctrica Carén S.A."/>
    <n v="44.75"/>
    <s v="LITORAL"/>
    <x v="9"/>
    <x v="0"/>
  </r>
  <r>
    <s v="LITORAL_SIC 2013/03_2_BS1C_BB_LITORAL_Empresa Eléctrica Carén S.A."/>
    <s v="SEN"/>
    <s v="LITORAL"/>
    <s v="Empresa Eléctrica Carén S.A."/>
    <s v="SIC 2013/03_2_BS1C_BB_LITORAL_Empresa Eléctrica Carén S.A."/>
    <n v="32.561999999999998"/>
    <s v="LITORAL"/>
    <x v="9"/>
    <x v="0"/>
  </r>
  <r>
    <s v="LITORAL_SIC 2013/03_2_BS3_BB_LITORAL_Empresa Eléctrica Carén S.A."/>
    <s v="SEN"/>
    <s v="LITORAL"/>
    <s v="Empresa Eléctrica Carén S.A."/>
    <s v="SIC 2013/03_2_BS3_BB_LITORAL_Empresa Eléctrica Carén S.A."/>
    <n v="308.875"/>
    <s v="LITORAL"/>
    <x v="9"/>
    <x v="0"/>
  </r>
  <r>
    <s v="LITORAL_SIC 2013/03_2_BS1A_BB_LITORAL_Empresa Eléctrica ERNC-1 SpA."/>
    <s v="SEN"/>
    <s v="LITORAL"/>
    <s v="Empresa Eléctrica ERNC-1 SpA."/>
    <s v="SIC 2013/03_2_BS1A_BB_LITORAL_Empresa Eléctrica ERNC-1 SpA."/>
    <n v="225.13800000000001"/>
    <s v="LITORAL"/>
    <x v="10"/>
    <x v="0"/>
  </r>
  <r>
    <s v="LITORAL_SIC 2013/03_2_BS1B_BB_LITORAL_Empresa Eléctrica ERNC-1 SpA."/>
    <s v="SEN"/>
    <s v="LITORAL"/>
    <s v="Empresa Eléctrica ERNC-1 SpA."/>
    <s v="SIC 2013/03_2_BS1B_BB_LITORAL_Empresa Eléctrica ERNC-1 SpA."/>
    <n v="48.033000000000001"/>
    <s v="LITORAL"/>
    <x v="10"/>
    <x v="0"/>
  </r>
  <r>
    <s v="LITORAL_SIC 2013/03_2_BS1C_BB_LITORAL_Empresa Eléctrica ERNC-1 SpA."/>
    <s v="SEN"/>
    <s v="LITORAL"/>
    <s v="Empresa Eléctrica ERNC-1 SpA."/>
    <s v="SIC 2013/03_2_BS1C_BB_LITORAL_Empresa Eléctrica ERNC-1 SpA."/>
    <n v="69.694999999999993"/>
    <s v="LITORAL"/>
    <x v="10"/>
    <x v="0"/>
  </r>
  <r>
    <s v="LITORAL_CHQ 2006/01_BB1_BB_Litoral_ENDESA"/>
    <s v="SEN"/>
    <s v="LITORAL"/>
    <s v="ENDESA"/>
    <s v="CHQ 2006/01_BB1_BB_Litoral_ENDESA"/>
    <n v="9401.9889999999996"/>
    <s v="LITORAL"/>
    <x v="11"/>
    <x v="0"/>
  </r>
  <r>
    <s v="LITORAL_CHQ 2006/01_BB2_BB_Litoral_ENDESA"/>
    <s v="SEN"/>
    <s v="LITORAL"/>
    <s v="ENDESA"/>
    <s v="CHQ 2006/01_BB2_BB_Litoral_ENDESA"/>
    <n v="22305.113000000001"/>
    <s v="LITORAL"/>
    <x v="11"/>
    <x v="0"/>
  </r>
  <r>
    <s v="LITORAL_CHQ 2008/01_BS1_BB_Litoral_ENDESA"/>
    <s v="SEN"/>
    <s v="LITORAL"/>
    <s v="ENDESA"/>
    <s v="CHQ 2008/01_BS1_BB_Litoral_ENDESA"/>
    <n v="91408.153000000006"/>
    <s v="LITORAL"/>
    <x v="11"/>
    <x v="0"/>
  </r>
  <r>
    <s v="LITORAL_CHQ 2010/01_BS4_BB_Litoral_ENDESA"/>
    <s v="SEN"/>
    <s v="LITORAL"/>
    <s v="ENDESA"/>
    <s v="CHQ 2010/01_BS4_BB_Litoral_ENDESA"/>
    <n v="4573.9790000000003"/>
    <s v="LITORAL"/>
    <x v="11"/>
    <x v="0"/>
  </r>
  <r>
    <s v="LITORAL_CHQ 2010/01_BS5_BB_Litoral_ENDESA"/>
    <s v="SEN"/>
    <s v="LITORAL"/>
    <s v="ENDESA"/>
    <s v="CHQ 2010/01_BS5_BB_Litoral_ENDESA"/>
    <n v="6035.3530000000001"/>
    <s v="LITORAL"/>
    <x v="11"/>
    <x v="0"/>
  </r>
  <r>
    <s v="LITORAL_CHQ 2010/01_BS6_BB_Litoral_ENDESA"/>
    <s v="SEN"/>
    <s v="LITORAL"/>
    <s v="ENDESA"/>
    <s v="CHQ 2010/01_BS6_BB_Litoral_ENDESA"/>
    <n v="15009.412"/>
    <s v="LITORAL"/>
    <x v="11"/>
    <x v="0"/>
  </r>
  <r>
    <s v="LITORAL_SIC 2013/01_BS1_BB_LITORAL_ENDESA"/>
    <s v="SEN"/>
    <s v="LITORAL"/>
    <s v="ENDESA"/>
    <s v="SIC 2013/01_BS1_BB_LITORAL_ENDESA"/>
    <n v="16005.828"/>
    <s v="LITORAL"/>
    <x v="11"/>
    <x v="0"/>
  </r>
  <r>
    <s v="LITORAL_SIC 2013/03_BS1_BB_LITORAL_ENDESA"/>
    <s v="SEN"/>
    <s v="LITORAL"/>
    <s v="ENDESA"/>
    <s v="SIC 2013/03_BS1_BB_LITORAL_ENDESA"/>
    <n v="1471.7049999999999"/>
    <s v="LITORAL"/>
    <x v="11"/>
    <x v="0"/>
  </r>
  <r>
    <s v="LITORAL_SIC 2013/03_2_BS1B_BB_LITORAL_Energía Cerro El Morado S.A."/>
    <s v="SEN"/>
    <s v="LITORAL"/>
    <s v="Energía Cerro El Morado S.A."/>
    <s v="SIC 2013/03_2_BS1B_BB_LITORAL_Energía Cerro El Morado S.A."/>
    <n v="187.14599999999999"/>
    <s v="LITORAL"/>
    <x v="12"/>
    <x v="0"/>
  </r>
  <r>
    <s v="LITORAL_2015/02_BS4A_BB_Litoral_Ibereolica Cabo Leones I S.A."/>
    <s v="SEN"/>
    <s v="LITORAL"/>
    <s v="Ibereolica Cabo Leones I S.A."/>
    <s v="2015/02_BS4A_BB_Litoral_Ibereolica Cabo Leones I S.A."/>
    <n v="1226.377"/>
    <s v="LITORAL"/>
    <x v="13"/>
    <x v="0"/>
  </r>
  <r>
    <s v="LITORAL_2015/02_BS4C_BB_Litoral_Ibereolica Cabo Leones I S.A."/>
    <s v="SEN"/>
    <s v="LITORAL"/>
    <s v="Ibereolica Cabo Leones I S.A."/>
    <s v="2015/02_BS4C_BB_Litoral_Ibereolica Cabo Leones I S.A."/>
    <n v="1413.3230000000001"/>
    <s v="LITORAL"/>
    <x v="13"/>
    <x v="0"/>
  </r>
  <r>
    <s v="LITORAL_SIC 2013/03_2_BS4_BB_LITORAL_Norvind"/>
    <s v="SEN"/>
    <s v="LITORAL"/>
    <s v="Norvind"/>
    <s v="SIC 2013/03_2_BS4_BB_LITORAL_Norvind"/>
    <n v="119.92400000000001"/>
    <s v="LITORAL"/>
    <x v="14"/>
    <x v="0"/>
  </r>
  <r>
    <s v="LITORAL_CHQ 2010/01_BS4_BB_Litoral_PANGUIPULLI"/>
    <s v="SEN"/>
    <s v="LITORAL"/>
    <s v="PANGUIPULLI"/>
    <s v="CHQ 2010/01_BS4_BB_Litoral_PANGUIPULLI"/>
    <n v="6013.4589999999998"/>
    <s v="LITORAL"/>
    <x v="15"/>
    <x v="0"/>
  </r>
  <r>
    <s v="LITORAL_CHQ 2010/01_BS5_BB_Litoral_PANGUIPULLI"/>
    <s v="SEN"/>
    <s v="LITORAL"/>
    <s v="PANGUIPULLI"/>
    <s v="CHQ 2010/01_BS5_BB_Litoral_PANGUIPULLI"/>
    <n v="5353.8249999999998"/>
    <s v="LITORAL"/>
    <x v="15"/>
    <x v="0"/>
  </r>
  <r>
    <s v="LITORAL_CHQ 2010/01_BS6_BB_Litoral_PANGUIPULLI"/>
    <s v="SEN"/>
    <s v="LITORAL"/>
    <s v="PANGUIPULLI"/>
    <s v="CHQ 2010/01_BS6_BB_Litoral_PANGUIPULLI"/>
    <n v="2643.04"/>
    <s v="LITORAL"/>
    <x v="15"/>
    <x v="0"/>
  </r>
  <r>
    <s v="LITORAL_SIC 2013/01_BS1_BB_LITORAL_PANGUIPULLI"/>
    <s v="SEN"/>
    <s v="LITORAL"/>
    <s v="PANGUIPULLI"/>
    <s v="SIC 2013/01_BS1_BB_LITORAL_PANGUIPULLI"/>
    <n v="1802.549"/>
    <s v="LITORAL"/>
    <x v="15"/>
    <x v="0"/>
  </r>
  <r>
    <s v="LITORAL_SIC 2013/03_2_BS2B_BB_Litoral_Pelumpén S.A."/>
    <s v="SEN"/>
    <s v="LITORAL"/>
    <s v="Pelumpén S.A."/>
    <s v="SIC 2013/03_2_BS2B_BB_Litoral_Pelumpén S.A."/>
    <n v="927.56399999999996"/>
    <s v="LITORAL"/>
    <x v="5"/>
    <x v="0"/>
  </r>
  <r>
    <s v="LITORAL_CHQ 2010/01_BS4_BB_Litoral_PUYEHUE"/>
    <s v="SEN"/>
    <s v="LITORAL"/>
    <s v="PUYEHUE"/>
    <s v="CHQ 2010/01_BS4_BB_Litoral_PUYEHUE"/>
    <n v="5907.4179999999997"/>
    <s v="LITORAL"/>
    <x v="15"/>
    <x v="0"/>
  </r>
  <r>
    <s v="LITORAL_CHQ 2010/01_BS5_BB_Litoral_PUYEHUE"/>
    <s v="SEN"/>
    <s v="LITORAL"/>
    <s v="PUYEHUE"/>
    <s v="CHQ 2010/01_BS5_BB_Litoral_PUYEHUE"/>
    <n v="4911.6329999999998"/>
    <s v="LITORAL"/>
    <x v="15"/>
    <x v="0"/>
  </r>
  <r>
    <s v="LITORAL_SIC 2013/03_2_BS2A_BB_Litoral_San Juan SpA."/>
    <s v="SEN"/>
    <s v="LITORAL"/>
    <s v="San Juan SpA."/>
    <s v="SIC 2013/03_2_BS2A_BB_Litoral_San Juan SpA."/>
    <n v="384.35700000000003"/>
    <s v="LITORAL"/>
    <x v="16"/>
    <x v="0"/>
  </r>
  <r>
    <s v="LITORAL_SIC 2013/03_2_BS2C_BB_Litoral_San Juan SpA."/>
    <s v="SEN"/>
    <s v="LITORAL"/>
    <s v="San Juan SpA."/>
    <s v="SIC 2013/03_2_BS2C_BB_Litoral_San Juan SpA."/>
    <n v="271.63799999999998"/>
    <s v="LITORAL"/>
    <x v="16"/>
    <x v="0"/>
  </r>
  <r>
    <s v="LITORAL_SIC 2013/03_2_BS3_BB_LITORAL_San Juan SpA."/>
    <s v="SEN"/>
    <s v="LITORAL"/>
    <s v="San Juan SpA."/>
    <s v="SIC 2013/03_2_BS3_BB_LITORAL_San Juan SpA."/>
    <n v="1479.4179999999999"/>
    <s v="LITORAL"/>
    <x v="16"/>
    <x v="0"/>
  </r>
  <r>
    <s v="LITORAL_SIC 2013/03_2_BS2B_BB_Litoral_Santiago Solar S.A."/>
    <s v="SEN"/>
    <s v="LITORAL"/>
    <s v="Santiago Solar S.A."/>
    <s v="SIC 2013/03_2_BS2B_BB_Litoral_Santiago Solar S.A."/>
    <n v="395.85500000000002"/>
    <s v="LITORAL"/>
    <x v="17"/>
    <x v="0"/>
  </r>
  <r>
    <s v="LITORAL_2015/02_BS4B_BB_Litoral_SCB II SpA"/>
    <s v="SEN"/>
    <s v="LITORAL"/>
    <s v="SCB II SpA"/>
    <s v="2015/02_BS4B_BB_Litoral_SCB II SpA"/>
    <n v="646.77800000000002"/>
    <s v="LITORAL"/>
    <x v="3"/>
    <x v="0"/>
  </r>
  <r>
    <s v="LITORAL_SIC 2013/03_2_BS1B_BB_LITORAL_SPV P4 S.A."/>
    <s v="SEN"/>
    <s v="LITORAL"/>
    <s v="SPV P4 S.A."/>
    <s v="SIC 2013/03_2_BS1B_BB_LITORAL_SPV P4 S.A."/>
    <n v="78.510999999999996"/>
    <s v="LITORAL"/>
    <x v="18"/>
    <x v="0"/>
  </r>
  <r>
    <s v="LUZ OSORNO_SIC 2013/03_2_BS4_BB_LUZ OSORNO_Abengoa"/>
    <s v="SEN"/>
    <s v="LUZ OSORNO"/>
    <s v="Abengoa"/>
    <s v="SIC 2013/03_2_BS4_BB_LUZ OSORNO_Abengoa"/>
    <n v="634.77700000000004"/>
    <s v="LUZOSORNO"/>
    <x v="0"/>
    <x v="0"/>
  </r>
  <r>
    <s v="LUZ OSORNO_SIC 2013/03_2_BS3_BB_LUZ OSORNO_ACCIONA"/>
    <s v="SEN"/>
    <s v="LUZ OSORNO"/>
    <s v="Acciona"/>
    <s v="SIC 2013/03_2_BS3_BB_LUZ OSORNO_ACCIONA"/>
    <n v="580.30899999999997"/>
    <s v="LUZOSORNO"/>
    <x v="1"/>
    <x v="0"/>
  </r>
  <r>
    <s v="LUZ OSORNO_2015/02_BS4A_BB_Luz Osorno_Aela Generación S.A."/>
    <s v="SEN"/>
    <s v="LUZ OSORNO"/>
    <s v="Aela Generación S.A."/>
    <s v="2015/02_BS4A_BB_Luz Osorno_Aela Generación S.A."/>
    <n v="0"/>
    <s v="LUZOSORNO"/>
    <x v="2"/>
    <x v="1"/>
  </r>
  <r>
    <s v="LUZ OSORNO_2015/02_BS4B_BB_Luz Osorno_Aela Generación S.A."/>
    <s v="SEN"/>
    <s v="LUZ OSORNO"/>
    <s v="Aela Generación S.A."/>
    <s v="2015/02_BS4B_BB_Luz Osorno_Aela Generación S.A."/>
    <n v="314.41000000000003"/>
    <s v="LUZOSORNO"/>
    <x v="2"/>
    <x v="0"/>
  </r>
  <r>
    <s v="LUZ OSORNO_2015/02_BS4C_BB_Luz Osorno_Aela Generación S.A."/>
    <s v="SEN"/>
    <s v="LUZ OSORNO"/>
    <s v="Aela Generación S.A."/>
    <s v="2015/02_BS4C_BB_Luz Osorno_Aela Generación S.A."/>
    <n v="999.24199999999996"/>
    <s v="LUZOSORNO"/>
    <x v="2"/>
    <x v="0"/>
  </r>
  <r>
    <s v="LUZ OSORNO_2015/02_BS4B_BB_Luz Osorno_Amunche Solar SpA"/>
    <s v="SEN"/>
    <s v="LUZ OSORNO"/>
    <s v="Amunche Solar SpA"/>
    <s v="2015/02_BS4B_BB_Luz Osorno_Amunche Solar SpA"/>
    <n v="217.398"/>
    <s v="LUZOSORNO"/>
    <x v="3"/>
    <x v="0"/>
  </r>
  <r>
    <s v="LUZ OSORNO_SIC 2013/03_2_BS1B_BB_LUZ OSORNO_Chungungo S.A."/>
    <s v="SEN"/>
    <s v="LUZ OSORNO"/>
    <s v="Chungungo S.A."/>
    <s v="SIC 2013/03_2_BS1B_BB_LUZ OSORNO_Chungungo S.A."/>
    <n v="793.62199999999996"/>
    <s v="LUZOSORNO"/>
    <x v="4"/>
    <x v="0"/>
  </r>
  <r>
    <s v="LUZ OSORNO_SAE 2006/01_BB1_BB_Luz Osorno_COLBÚN"/>
    <s v="SEN"/>
    <s v="LUZ OSORNO"/>
    <s v="COLBÚN"/>
    <s v="SAE 2006/01_BB1_BB_Luz Osorno_COLBÚN"/>
    <n v="31428.648000000001"/>
    <s v="LUZOSORNO"/>
    <x v="5"/>
    <x v="0"/>
  </r>
  <r>
    <s v="LUZ OSORNO_SAE 2006/01_BV1_BV_Luz Osorno_COLBÚN"/>
    <s v="SEN"/>
    <s v="LUZ OSORNO"/>
    <s v="COLBÚN"/>
    <s v="SAE 2006/01_BV1_BV_Luz Osorno_COLBÚN"/>
    <n v="724.16499999999996"/>
    <s v="LUZOSORNO"/>
    <x v="5"/>
    <x v="0"/>
  </r>
  <r>
    <s v="LUZ OSORNO_2015/02_BS4A_BB_Luz Osorno_Consorcio Abengoa Chile S.A., Abengoa Solar Chile SpA y Abengoa Solar S.A."/>
    <s v="SEN"/>
    <s v="LUZ OSORNO"/>
    <s v="Consorcio Abengoa Chile S.A., Abengoa Solar Chile SpA y Abengoa Solar S.A."/>
    <s v="2015/02_BS4A_BB_Luz Osorno_Consorcio Abengoa Chile S.A., Abengoa Solar Chile SpA y Abengoa Solar S.A."/>
    <n v="36.832000000000001"/>
    <s v="LUZOSORNO"/>
    <x v="6"/>
    <x v="0"/>
  </r>
  <r>
    <s v="LUZ OSORNO_2015/02_BS4C_BB_Luz Osorno_Consorcio Abengoa Chile S.A., Abengoa Solar Chile SpA y Abengoa Solar S.A."/>
    <s v="SEN"/>
    <s v="LUZ OSORNO"/>
    <s v="Consorcio Abengoa Chile S.A., Abengoa Solar Chile SpA y Abengoa Solar S.A."/>
    <s v="2015/02_BS4C_BB_Luz Osorno_Consorcio Abengoa Chile S.A., Abengoa Solar Chile SpA y Abengoa Solar S.A."/>
    <n v="129.53899999999999"/>
    <s v="LUZOSORNO"/>
    <x v="6"/>
    <x v="0"/>
  </r>
  <r>
    <s v="LUZ OSORNO_SIC 2013/03_2_BS3_BB_LUZ OSORNO_E-CL"/>
    <s v="SEN"/>
    <s v="LUZ OSORNO"/>
    <s v="E-CL"/>
    <s v="SIC 2013/03_2_BS3_BB_LUZ OSORNO_E-CL"/>
    <n v="16796.393"/>
    <s v="LUZOSORNO"/>
    <x v="7"/>
    <x v="0"/>
  </r>
  <r>
    <s v="LUZ OSORNO_SIC 2013/03_2_BS4_BB_LUZ OSORNO_El Campesino"/>
    <s v="SEN"/>
    <s v="LUZ OSORNO"/>
    <s v="El Campesino"/>
    <s v="SIC 2013/03_2_BS4_BB_LUZ OSORNO_El Campesino"/>
    <n v="8055.116"/>
    <s v="LUZOSORNO"/>
    <x v="8"/>
    <x v="0"/>
  </r>
  <r>
    <s v="LUZ OSORNO_SIC 2013/03_2_BS1A_BB_LUZ OSORNO_Empresa Eléctrica Carén S.A."/>
    <s v="SEN"/>
    <s v="LUZ OSORNO"/>
    <s v="Empresa Eléctrica Carén S.A."/>
    <s v="SIC 2013/03_2_BS1A_BB_LUZ OSORNO_Empresa Eléctrica Carén S.A."/>
    <n v="72.787999999999997"/>
    <s v="LUZOSORNO"/>
    <x v="9"/>
    <x v="0"/>
  </r>
  <r>
    <s v="LUZ OSORNO_SIC 2013/03_2_BS1B_BB_LUZ OSORNO_Empresa Eléctrica Carén S.A."/>
    <s v="SEN"/>
    <s v="LUZ OSORNO"/>
    <s v="Empresa Eléctrica Carén S.A."/>
    <s v="SIC 2013/03_2_BS1B_BB_LUZ OSORNO_Empresa Eléctrica Carén S.A."/>
    <n v="69.992000000000004"/>
    <s v="LUZOSORNO"/>
    <x v="9"/>
    <x v="0"/>
  </r>
  <r>
    <s v="LUZ OSORNO_SIC 2013/03_2_BS1C_BB_LUZ OSORNO_Empresa Eléctrica Carén S.A."/>
    <s v="SEN"/>
    <s v="LUZ OSORNO"/>
    <s v="Empresa Eléctrica Carén S.A."/>
    <s v="SIC 2013/03_2_BS1C_BB_LUZ OSORNO_Empresa Eléctrica Carén S.A."/>
    <n v="153.739"/>
    <s v="LUZOSORNO"/>
    <x v="9"/>
    <x v="0"/>
  </r>
  <r>
    <s v="LUZ OSORNO_SIC 2013/03_2_BS3_BB_LUZ OSORNO_Empresa Eléctrica Carén S.A."/>
    <s v="SEN"/>
    <s v="LUZ OSORNO"/>
    <s v="Empresa Eléctrica Carén S.A."/>
    <s v="SIC 2013/03_2_BS3_BB_LUZ OSORNO_Empresa Eléctrica Carén S.A."/>
    <n v="126.633"/>
    <s v="LUZOSORNO"/>
    <x v="9"/>
    <x v="0"/>
  </r>
  <r>
    <s v="LUZ OSORNO_SIC 2013/03_2_BS1A_BB_LUZ OSORNO_Empresa Eléctrica ERNC-1 SpA."/>
    <s v="SEN"/>
    <s v="LUZ OSORNO"/>
    <s v="Empresa Eléctrica ERNC-1 SpA."/>
    <s v="SIC 2013/03_2_BS1A_BB_LUZ OSORNO_Empresa Eléctrica ERNC-1 SpA."/>
    <n v="287.88600000000002"/>
    <s v="LUZOSORNO"/>
    <x v="10"/>
    <x v="0"/>
  </r>
  <r>
    <s v="LUZ OSORNO_SIC 2013/03_2_BS1B_BB_LUZ OSORNO_Empresa Eléctrica ERNC-1 SpA."/>
    <s v="SEN"/>
    <s v="LUZ OSORNO"/>
    <s v="Empresa Eléctrica ERNC-1 SpA."/>
    <s v="SIC 2013/03_2_BS1B_BB_LUZ OSORNO_Empresa Eléctrica ERNC-1 SpA."/>
    <n v="75.540000000000006"/>
    <s v="LUZOSORNO"/>
    <x v="10"/>
    <x v="0"/>
  </r>
  <r>
    <s v="LUZ OSORNO_SIC 2013/03_2_BS1C_BB_LUZ OSORNO_Empresa Eléctrica ERNC-1 SpA."/>
    <s v="SEN"/>
    <s v="LUZ OSORNO"/>
    <s v="Empresa Eléctrica ERNC-1 SpA."/>
    <s v="SIC 2013/03_2_BS1C_BB_LUZ OSORNO_Empresa Eléctrica ERNC-1 SpA."/>
    <n v="197.65199999999999"/>
    <s v="LUZOSORNO"/>
    <x v="10"/>
    <x v="0"/>
  </r>
  <r>
    <s v="LUZ OSORNO_SIC 2013/01_BS1_BB_LUZ OSORNO_ENDESA"/>
    <s v="SEN"/>
    <s v="LUZ OSORNO"/>
    <s v="ENDESA"/>
    <s v="SIC 2013/01_BS1_BB_LUZ OSORNO_ENDESA"/>
    <n v="20114.457999999999"/>
    <s v="LUZOSORNO"/>
    <x v="11"/>
    <x v="0"/>
  </r>
  <r>
    <s v="LUZ OSORNO_SIC 2013/03_BS1_BB_LUZ OSORNO_ENDESA"/>
    <s v="SEN"/>
    <s v="LUZ OSORNO"/>
    <s v="ENDESA"/>
    <s v="SIC 2013/03_BS1_BB_LUZ OSORNO_ENDESA"/>
    <n v="4036.9070000000002"/>
    <s v="LUZOSORNO"/>
    <x v="11"/>
    <x v="0"/>
  </r>
  <r>
    <s v="LUZ OSORNO_SAE 2006/01_BB1_BB_Luz Osorno_ENDESA"/>
    <s v="SEN"/>
    <s v="LUZ OSORNO"/>
    <s v="ENDESA"/>
    <s v="SAE 2006/01_BB1_BB_Luz Osorno_ENDESA"/>
    <n v="82720.649000000005"/>
    <s v="LUZOSORNO"/>
    <x v="11"/>
    <x v="0"/>
  </r>
  <r>
    <s v="LUZ OSORNO_SIC 2013/03_2_BS1B_BB_LUZ OSORNO_Energía Cerro El Morado S.A."/>
    <s v="SEN"/>
    <s v="LUZ OSORNO"/>
    <s v="Energía Cerro El Morado S.A."/>
    <s v="SIC 2013/03_2_BS1B_BB_LUZ OSORNO_Energía Cerro El Morado S.A."/>
    <n v="293.73500000000001"/>
    <s v="LUZOSORNO"/>
    <x v="12"/>
    <x v="0"/>
  </r>
  <r>
    <s v="LUZ OSORNO_2015/02_BS4A_BB_Luz Osorno_Ibereolica Cabo Leones I S.A."/>
    <s v="SEN"/>
    <s v="LUZ OSORNO"/>
    <s v="Ibereolica Cabo Leones I S.A."/>
    <s v="2015/02_BS4A_BB_Luz Osorno_Ibereolica Cabo Leones I S.A."/>
    <n v="156.08600000000001"/>
    <s v="LUZOSORNO"/>
    <x v="13"/>
    <x v="0"/>
  </r>
  <r>
    <s v="LUZ OSORNO_2015/02_BS4C_BB_Luz Osorno_Ibereolica Cabo Leones I S.A."/>
    <s v="SEN"/>
    <s v="LUZ OSORNO"/>
    <s v="Ibereolica Cabo Leones I S.A."/>
    <s v="2015/02_BS4C_BB_Luz Osorno_Ibereolica Cabo Leones I S.A."/>
    <n v="642.59799999999996"/>
    <s v="LUZOSORNO"/>
    <x v="13"/>
    <x v="0"/>
  </r>
  <r>
    <s v="LUZ OSORNO_SIC 2013/03_2_BS4_BB_LUZ OSORNO_Norvind"/>
    <s v="SEN"/>
    <s v="LUZ OSORNO"/>
    <s v="Norvind"/>
    <s v="SIC 2013/03_2_BS4_BB_LUZ OSORNO_Norvind"/>
    <n v="33.731000000000002"/>
    <s v="LUZOSORNO"/>
    <x v="14"/>
    <x v="0"/>
  </r>
  <r>
    <s v="LUZ OSORNO_SIC 2013/01_BS1_BB_LUZ OSORNO_PANGUIPULLI"/>
    <s v="SEN"/>
    <s v="LUZ OSORNO"/>
    <s v="PANGUIPULLI"/>
    <s v="SIC 2013/01_BS1_BB_LUZ OSORNO_PANGUIPULLI"/>
    <n v="1381.442"/>
    <s v="LUZOSORNO"/>
    <x v="15"/>
    <x v="0"/>
  </r>
  <r>
    <s v="LUZ OSORNO_SIC 2013/03_2_BS2B_BB_Luz Osorno_Pelumpén S.A."/>
    <s v="SEN"/>
    <s v="LUZ OSORNO"/>
    <s v="Pelumpén S.A."/>
    <s v="SIC 2013/03_2_BS2B_BB_Luz Osorno_Pelumpén S.A."/>
    <n v="2532.0149999999999"/>
    <s v="LUZOSORNO"/>
    <x v="5"/>
    <x v="0"/>
  </r>
  <r>
    <s v="LUZ OSORNO_SIC 2013/03_2_BS2B_BB_Luz Osorno_Pelumpén S.A. (Colbún)"/>
    <s v="SEN"/>
    <s v="LUZ OSORNO"/>
    <s v="Pelumpén S.A. (Colbún)"/>
    <s v="SIC 2013/03_2_BS2B_BB_Luz Osorno_Pelumpén S.A. (Colbún)"/>
    <n v="0"/>
    <s v="LUZOSORNO"/>
    <x v="5"/>
    <x v="0"/>
  </r>
  <r>
    <s v="LUZ OSORNO_SIC 2013/03_2_BS2B_BB_Luz Osorno_Pelumpén S.A. (Polpaico)"/>
    <s v="SEN"/>
    <s v="LUZ OSORNO"/>
    <s v="Pelumpén S.A. (Polpaico)"/>
    <s v="SIC 2013/03_2_BS2B_BB_Luz Osorno_Pelumpén S.A. (Polpaico)"/>
    <n v="0"/>
    <s v="LUZOSORNO"/>
    <x v="5"/>
    <x v="0"/>
  </r>
  <r>
    <s v="LUZ OSORNO_SIC 2013/03_2_BS2A_BB_Luz Osorno_San Juan SpA."/>
    <s v="SEN"/>
    <s v="LUZ OSORNO"/>
    <s v="San Juan SpA."/>
    <s v="SIC 2013/03_2_BS2A_BB_Luz Osorno_San Juan SpA."/>
    <n v="492.14100000000002"/>
    <s v="LUZOSORNO"/>
    <x v="16"/>
    <x v="0"/>
  </r>
  <r>
    <s v="LUZ OSORNO_SIC 2013/03_2_BS2C_BB_Luz Osorno_San Juan SpA."/>
    <s v="SEN"/>
    <s v="LUZ OSORNO"/>
    <s v="San Juan SpA."/>
    <s v="SIC 2013/03_2_BS2C_BB_Luz Osorno_San Juan SpA."/>
    <n v="1111.434"/>
    <s v="LUZOSORNO"/>
    <x v="16"/>
    <x v="0"/>
  </r>
  <r>
    <s v="LUZ OSORNO_SIC 2013/03_2_BS3_BB_LUZ OSORNO_San Juan SpA."/>
    <s v="SEN"/>
    <s v="LUZ OSORNO"/>
    <s v="San Juan SpA."/>
    <s v="SIC 2013/03_2_BS3_BB_LUZ OSORNO_San Juan SpA."/>
    <n v="619.55200000000002"/>
    <s v="LUZOSORNO"/>
    <x v="16"/>
    <x v="0"/>
  </r>
  <r>
    <s v="LUZ OSORNO_SIC 2013/03_2_BS2B_BB_Luz Osorno_Santiago Solar S.A."/>
    <s v="SEN"/>
    <s v="LUZ OSORNO"/>
    <s v="Santiago Solar S.A."/>
    <s v="SIC 2013/03_2_BS2B_BB_Luz Osorno_Santiago Solar S.A."/>
    <n v="602.57299999999998"/>
    <s v="LUZOSORNO"/>
    <x v="17"/>
    <x v="0"/>
  </r>
  <r>
    <s v="LUZ OSORNO_2015/02_BS4B_BB_Luz Osorno_SCB II SpA"/>
    <s v="SEN"/>
    <s v="LUZ OSORNO"/>
    <s v="SCB II SpA"/>
    <s v="2015/02_BS4B_BB_Luz Osorno_SCB II SpA"/>
    <n v="182.81899999999999"/>
    <s v="LUZOSORNO"/>
    <x v="3"/>
    <x v="0"/>
  </r>
  <r>
    <s v="LUZ OSORNO_SIC 2013/03_2_BS1B_BB_LUZ OSORNO_SPV P4 S.A."/>
    <s v="SEN"/>
    <s v="LUZ OSORNO"/>
    <s v="SPV P4 S.A."/>
    <s v="SIC 2013/03_2_BS1B_BB_LUZ OSORNO_SPV P4 S.A."/>
    <n v="123.699"/>
    <s v="LUZOSORNO"/>
    <x v="18"/>
    <x v="0"/>
  </r>
  <r>
    <s v="LUZLINARES_SIC 2013/03_2_BS4_BB_LUZLINARES_Abengoa"/>
    <s v="SEN"/>
    <s v="LUZLINARES"/>
    <s v="Abengoa"/>
    <s v="SIC 2013/03_2_BS4_BB_LUZLINARES_Abengoa"/>
    <n v="3444.393"/>
    <s v="LUZLINARES"/>
    <x v="0"/>
    <x v="0"/>
  </r>
  <r>
    <s v="LUZLINARES_SIC 2013/03_2_BS3_BB_LUZLINARES_ACCIONA"/>
    <s v="SEN"/>
    <s v="LUZLINARES"/>
    <s v="Acciona"/>
    <s v="SIC 2013/03_2_BS3_BB_LUZLINARES_ACCIONA"/>
    <n v="4372.1350000000002"/>
    <s v="LUZLINARES"/>
    <x v="1"/>
    <x v="0"/>
  </r>
  <r>
    <s v="LUZLINARES_2015/02_BS4A_BB_Luzlinares_Aela Generación S.A."/>
    <s v="SEN"/>
    <s v="LUZLINARES"/>
    <s v="Aela Generación S.A."/>
    <s v="2015/02_BS4A_BB_Luzlinares_Aela Generación S.A."/>
    <n v="4565.2269999999999"/>
    <s v="LUZLINARES"/>
    <x v="2"/>
    <x v="0"/>
  </r>
  <r>
    <s v="LUZLINARES_2015/02_BS4B_BB_Luzlinares_Aela Generación S.A."/>
    <s v="SEN"/>
    <s v="LUZLINARES"/>
    <s v="Aela Generación S.A."/>
    <s v="2015/02_BS4B_BB_Luzlinares_Aela Generación S.A."/>
    <n v="9171.8269999999993"/>
    <s v="LUZLINARES"/>
    <x v="2"/>
    <x v="0"/>
  </r>
  <r>
    <s v="LUZLINARES_2015/02_BS4C_BB_Luzlinares_Aela Generación S.A."/>
    <s v="SEN"/>
    <s v="LUZLINARES"/>
    <s v="Aela Generación S.A."/>
    <s v="2015/02_BS4C_BB_Luzlinares_Aela Generación S.A."/>
    <n v="5039.1080000000002"/>
    <s v="LUZLINARES"/>
    <x v="2"/>
    <x v="0"/>
  </r>
  <r>
    <s v="LUZLINARES_CHQ 2006/01_BB1_BB_LuzLinares_AES GENER"/>
    <s v="SEN"/>
    <s v="LUZLINARES"/>
    <s v="AES GENER"/>
    <s v="CHQ 2006/01_BB1_BB_LuzLinares_AES GENER"/>
    <n v="14399.379000000001"/>
    <s v="LUZLINARES"/>
    <x v="19"/>
    <x v="0"/>
  </r>
  <r>
    <s v="LUZLINARES_CHQ 2008/01_BS1_BB_LuzLinares_AES GENER"/>
    <s v="SEN"/>
    <s v="LUZLINARES"/>
    <s v="AES GENER"/>
    <s v="CHQ 2008/01_BS1_BB_LuzLinares_AES GENER"/>
    <n v="196938.51199999999"/>
    <s v="LUZLINARES"/>
    <x v="19"/>
    <x v="0"/>
  </r>
  <r>
    <s v="LUZLINARES_2015/02_BS4B_BB_Luzlinares_Amunche Solar SpA"/>
    <s v="SEN"/>
    <s v="LUZLINARES"/>
    <s v="Amunche Solar SpA"/>
    <s v="2015/02_BS4B_BB_Luzlinares_Amunche Solar SpA"/>
    <n v="3280.7750000000001"/>
    <s v="LUZLINARES"/>
    <x v="3"/>
    <x v="0"/>
  </r>
  <r>
    <s v="LUZLINARES_SIC 2013/03_2_BS1B_BB_LuzLinares_Chungungo S.A."/>
    <s v="SEN"/>
    <s v="LUZLINARES"/>
    <s v="Chungungo S.A."/>
    <s v="SIC 2013/03_2_BS1B_BB_LuzLinares_Chungungo S.A."/>
    <n v="1785.2"/>
    <s v="LUZLINARES"/>
    <x v="4"/>
    <x v="0"/>
  </r>
  <r>
    <s v="LUZLINARES_2015/02_BS4A_BB_Luzlinares_Consorcio Abengoa Chile S.A., Abengoa Solar Chile SpA y Abengoa Solar S.A."/>
    <s v="SEN"/>
    <s v="LUZLINARES"/>
    <s v="Consorcio Abengoa Chile S.A., Abengoa Solar Chile SpA y Abengoa Solar S.A."/>
    <s v="2015/02_BS4A_BB_Luzlinares_Consorcio Abengoa Chile S.A., Abengoa Solar Chile SpA y Abengoa Solar S.A."/>
    <n v="750.20399999999995"/>
    <s v="LUZLINARES"/>
    <x v="6"/>
    <x v="0"/>
  </r>
  <r>
    <s v="LUZLINARES_2015/02_BS4C_BB_Luzlinares_Consorcio Abengoa Chile S.A., Abengoa Solar Chile SpA y Abengoa Solar S.A."/>
    <s v="SEN"/>
    <s v="LUZLINARES"/>
    <s v="Consorcio Abengoa Chile S.A., Abengoa Solar Chile SpA y Abengoa Solar S.A."/>
    <s v="2015/02_BS4C_BB_Luzlinares_Consorcio Abengoa Chile S.A., Abengoa Solar Chile SpA y Abengoa Solar S.A."/>
    <n v="719.29899999999998"/>
    <s v="LUZLINARES"/>
    <x v="6"/>
    <x v="0"/>
  </r>
  <r>
    <s v="LUZLINARES_SIC 2013/03_2_BS3_BB_LUZLINARES_E-CL"/>
    <s v="SEN"/>
    <s v="LUZLINARES"/>
    <s v="E-CL"/>
    <s v="SIC 2013/03_2_BS3_BB_LUZLINARES_E-CL"/>
    <n v="44153.006999999998"/>
    <s v="LUZLINARES"/>
    <x v="7"/>
    <x v="0"/>
  </r>
  <r>
    <s v="LUZLINARES_SIC 2013/03_2_BS4_BB_LUZLINARES_El Campesino"/>
    <s v="SEN"/>
    <s v="LUZLINARES"/>
    <s v="El Campesino"/>
    <s v="SIC 2013/03_2_BS4_BB_LUZLINARES_El Campesino"/>
    <n v="14826.347"/>
    <s v="LUZLINARES"/>
    <x v="8"/>
    <x v="0"/>
  </r>
  <r>
    <s v="LUZLINARES_SIC 2013/03_2_BS1A_BB_LuzLinares_Empresa Eléctrica Carén S.A."/>
    <s v="SEN"/>
    <s v="LUZLINARES"/>
    <s v="Empresa Eléctrica Carén S.A."/>
    <s v="SIC 2013/03_2_BS1A_BB_LuzLinares_Empresa Eléctrica Carén S.A."/>
    <n v="99.438999999999993"/>
    <s v="LUZLINARES"/>
    <x v="9"/>
    <x v="0"/>
  </r>
  <r>
    <s v="LUZLINARES_SIC 2013/03_2_BS1B_BB_LuzLinares_Empresa Eléctrica Carén S.A."/>
    <s v="SEN"/>
    <s v="LUZLINARES"/>
    <s v="Empresa Eléctrica Carén S.A."/>
    <s v="SIC 2013/03_2_BS1B_BB_LuzLinares_Empresa Eléctrica Carén S.A."/>
    <n v="119.90600000000001"/>
    <s v="LUZLINARES"/>
    <x v="9"/>
    <x v="0"/>
  </r>
  <r>
    <s v="LUZLINARES_SIC 2013/03_2_BS1C_BB_LuzLinares_Empresa Eléctrica Carén S.A."/>
    <s v="SEN"/>
    <s v="LUZLINARES"/>
    <s v="Empresa Eléctrica Carén S.A."/>
    <s v="SIC 2013/03_2_BS1C_BB_LuzLinares_Empresa Eléctrica Carén S.A."/>
    <n v="61.22"/>
    <s v="LUZLINARES"/>
    <x v="9"/>
    <x v="0"/>
  </r>
  <r>
    <s v="LUZLINARES_SIC 2013/03_2_BS3_BB_LUZLINARES_Empresa Eléctrica Carén S.A."/>
    <s v="SEN"/>
    <s v="LUZLINARES"/>
    <s v="Empresa Eléctrica Carén S.A."/>
    <s v="SIC 2013/03_2_BS3_BB_LUZLINARES_Empresa Eléctrica Carén S.A."/>
    <n v="541.46199999999999"/>
    <s v="LUZLINARES"/>
    <x v="9"/>
    <x v="0"/>
  </r>
  <r>
    <s v="LUZLINARES_SIC 2013/03_2_BS1A_BB_LuzLinares_Empresa Eléctrica ERNC-1 SpA."/>
    <s v="SEN"/>
    <s v="LUZLINARES"/>
    <s v="Empresa Eléctrica ERNC-1 SpA."/>
    <s v="SIC 2013/03_2_BS1A_BB_LuzLinares_Empresa Eléctrica ERNC-1 SpA."/>
    <n v="398.25099999999998"/>
    <s v="LUZLINARES"/>
    <x v="10"/>
    <x v="0"/>
  </r>
  <r>
    <s v="LUZLINARES_SIC 2013/03_2_BS1B_BB_LuzLinares_Empresa Eléctrica ERNC-1 SpA."/>
    <s v="SEN"/>
    <s v="LUZLINARES"/>
    <s v="Empresa Eléctrica ERNC-1 SpA."/>
    <s v="SIC 2013/03_2_BS1B_BB_LuzLinares_Empresa Eléctrica ERNC-1 SpA."/>
    <n v="127.505"/>
    <s v="LUZLINARES"/>
    <x v="10"/>
    <x v="0"/>
  </r>
  <r>
    <s v="LUZLINARES_SIC 2013/03_2_BS1C_BB_LuzLinares_Empresa Eléctrica ERNC-1 SpA."/>
    <s v="SEN"/>
    <s v="LUZLINARES"/>
    <s v="Empresa Eléctrica ERNC-1 SpA."/>
    <s v="SIC 2013/03_2_BS1C_BB_LuzLinares_Empresa Eléctrica ERNC-1 SpA."/>
    <n v="131.327"/>
    <s v="LUZLINARES"/>
    <x v="10"/>
    <x v="0"/>
  </r>
  <r>
    <s v="LUZLINARES_CHQ 2006/01_BB1_BB_LuzLinares_ENDESA"/>
    <s v="SEN"/>
    <s v="LUZLINARES"/>
    <s v="ENDESA"/>
    <s v="CHQ 2006/01_BB1_BB_LuzLinares_ENDESA"/>
    <n v="12806.286"/>
    <s v="LUZLINARES"/>
    <x v="11"/>
    <x v="0"/>
  </r>
  <r>
    <s v="LUZLINARES_CHQ 2006/01_BB2_BB_LuzLinares_ENDESA"/>
    <s v="SEN"/>
    <s v="LUZLINARES"/>
    <s v="ENDESA"/>
    <s v="CHQ 2006/01_BB2_BB_LuzLinares_ENDESA"/>
    <n v="29072.718000000001"/>
    <s v="LUZLINARES"/>
    <x v="11"/>
    <x v="0"/>
  </r>
  <r>
    <s v="LUZLINARES_CHQ 2008/01_BS1_BB_LuzLinares_ENDESA"/>
    <s v="SEN"/>
    <s v="LUZLINARES"/>
    <s v="ENDESA"/>
    <s v="CHQ 2008/01_BS1_BB_LuzLinares_ENDESA"/>
    <n v="125194.697"/>
    <s v="LUZLINARES"/>
    <x v="11"/>
    <x v="0"/>
  </r>
  <r>
    <s v="LUZLINARES_SIC 2013/01_BS1_BB_LuzLinares_ENDESA"/>
    <s v="SEN"/>
    <s v="LUZLINARES"/>
    <s v="ENDESA"/>
    <s v="SIC 2013/01_BS1_BB_LuzLinares_ENDESA"/>
    <n v="39563.110999999997"/>
    <s v="LUZLINARES"/>
    <x v="11"/>
    <x v="0"/>
  </r>
  <r>
    <s v="LUZLINARES_SIC 2013/03_BS1_BB_LuzLinares_ENDESA"/>
    <s v="SEN"/>
    <s v="LUZLINARES"/>
    <s v="ENDESA"/>
    <s v="SIC 2013/03_BS1_BB_LuzLinares_ENDESA"/>
    <n v="8310.1679999999997"/>
    <s v="LUZLINARES"/>
    <x v="11"/>
    <x v="0"/>
  </r>
  <r>
    <s v="LUZLINARES_SIC 2013/03_2_BS1B_BB_LuzLinares_Energía Cerro El Morado S.A."/>
    <s v="SEN"/>
    <s v="LUZLINARES"/>
    <s v="Energía Cerro El Morado S.A."/>
    <s v="SIC 2013/03_2_BS1B_BB_LuzLinares_Energía Cerro El Morado S.A."/>
    <n v="498.48500000000001"/>
    <s v="LUZLINARES"/>
    <x v="12"/>
    <x v="0"/>
  </r>
  <r>
    <s v="LUZLINARES_2015/02_BS4A_BB_Luzlinares_Ibereolica Cabo Leones I S.A."/>
    <s v="SEN"/>
    <s v="LUZLINARES"/>
    <s v="Ibereolica Cabo Leones I S.A."/>
    <s v="2015/02_BS4A_BB_Luzlinares_Ibereolica Cabo Leones I S.A."/>
    <n v="3308.2510000000002"/>
    <s v="LUZLINARES"/>
    <x v="13"/>
    <x v="0"/>
  </r>
  <r>
    <s v="LUZLINARES_2015/02_BS4C_BB_Luzlinares_Ibereolica Cabo Leones I S.A."/>
    <s v="SEN"/>
    <s v="LUZLINARES"/>
    <s v="Ibereolica Cabo Leones I S.A."/>
    <s v="2015/02_BS4C_BB_Luzlinares_Ibereolica Cabo Leones I S.A."/>
    <n v="3540"/>
    <s v="LUZLINARES"/>
    <x v="13"/>
    <x v="0"/>
  </r>
  <r>
    <s v="LUZLINARES_SIC 2013/03_2_BS4_BB_LUZLINARES_Norvind"/>
    <s v="SEN"/>
    <s v="LUZLINARES"/>
    <s v="Norvind"/>
    <s v="SIC 2013/03_2_BS4_BB_LUZLINARES_Norvind"/>
    <n v="183.61699999999999"/>
    <s v="LUZLINARES"/>
    <x v="14"/>
    <x v="0"/>
  </r>
  <r>
    <s v="LUZLINARES_SIC 2013/01_BS1_BB_LuzLinares_PANGUIPULLI"/>
    <s v="SEN"/>
    <s v="LUZLINARES"/>
    <s v="PANGUIPULLI"/>
    <s v="SIC 2013/01_BS1_BB_LuzLinares_PANGUIPULLI"/>
    <n v="4802.0879999999997"/>
    <s v="LUZLINARES"/>
    <x v="15"/>
    <x v="0"/>
  </r>
  <r>
    <s v="LUZLINARES_SIC 2013/03_2_BS2B_BB_LuzLinares_Pelumpén S.A."/>
    <s v="SEN"/>
    <s v="LUZLINARES"/>
    <s v="Pelumpén S.A."/>
    <s v="SIC 2013/03_2_BS2B_BB_LuzLinares_Pelumpén S.A."/>
    <n v="3006.357"/>
    <s v="LUZLINARES"/>
    <x v="5"/>
    <x v="0"/>
  </r>
  <r>
    <s v="LUZLINARES_SIC 2013/03_2_BS2A_BB_LuzLinares_San Juan SpA."/>
    <s v="SEN"/>
    <s v="LUZLINARES"/>
    <s v="San Juan SpA."/>
    <s v="SIC 2013/03_2_BS2A_BB_LuzLinares_San Juan SpA."/>
    <n v="684.26700000000005"/>
    <s v="LUZLINARES"/>
    <x v="16"/>
    <x v="0"/>
  </r>
  <r>
    <s v="LUZLINARES_SIC 2013/03_2_BS2C_BB_LuzLinares_San Juan SpA."/>
    <s v="SEN"/>
    <s v="LUZLINARES"/>
    <s v="San Juan SpA."/>
    <s v="SIC 2013/03_2_BS2C_BB_LuzLinares_San Juan SpA."/>
    <n v="514.04100000000005"/>
    <s v="LUZLINARES"/>
    <x v="16"/>
    <x v="0"/>
  </r>
  <r>
    <s v="LUZLINARES_SIC 2013/03_2_BS3_BB_LUZLINARES_San Juan SpA."/>
    <s v="SEN"/>
    <s v="LUZLINARES"/>
    <s v="San Juan SpA."/>
    <s v="SIC 2013/03_2_BS3_BB_LUZLINARES_San Juan SpA."/>
    <n v="2588.4369999999999"/>
    <s v="LUZLINARES"/>
    <x v="16"/>
    <x v="0"/>
  </r>
  <r>
    <s v="LUZLINARES_SIC 2013/03_2_BS2B_BB_LuzLinares_Santiago Solar S.A."/>
    <s v="SEN"/>
    <s v="LUZLINARES"/>
    <s v="Santiago Solar S.A."/>
    <s v="SIC 2013/03_2_BS2B_BB_LuzLinares_Santiago Solar S.A."/>
    <n v="1112.0920000000001"/>
    <s v="LUZLINARES"/>
    <x v="17"/>
    <x v="0"/>
  </r>
  <r>
    <s v="LUZLINARES_2015/02_BS4B_BB_Luzlinares_SCB II SpA"/>
    <s v="SEN"/>
    <s v="LUZLINARES"/>
    <s v="SCB II SpA"/>
    <s v="2015/02_BS4B_BB_Luzlinares_SCB II SpA"/>
    <n v="2706.6559999999999"/>
    <s v="LUZLINARES"/>
    <x v="3"/>
    <x v="0"/>
  </r>
  <r>
    <s v="LUZLINARES_SIC 2013/03_2_BS1B_BB_LuzLinares_SPV P4 S.A."/>
    <s v="SEN"/>
    <s v="LUZLINARES"/>
    <s v="SPV P4 S.A."/>
    <s v="SIC 2013/03_2_BS1B_BB_LuzLinares_SPV P4 S.A."/>
    <n v="219.298"/>
    <s v="LUZLINARES"/>
    <x v="18"/>
    <x v="0"/>
  </r>
  <r>
    <s v="LUZPARRAL_SIC 2013/03_2_BS4_BB_LUZPARRAL_Abengoa"/>
    <s v="SEN"/>
    <s v="LUZPARRAL"/>
    <s v="Abengoa"/>
    <s v="SIC 2013/03_2_BS4_BB_LUZPARRAL_Abengoa"/>
    <n v="1200.3320000000001"/>
    <s v="LUZPARRAL"/>
    <x v="0"/>
    <x v="0"/>
  </r>
  <r>
    <s v="LUZPARRAL_SIC 2013/03_2_BS3_BB_LUZPARRAL_ACCIONA"/>
    <s v="SEN"/>
    <s v="LUZPARRAL"/>
    <s v="Acciona"/>
    <s v="SIC 2013/03_2_BS3_BB_LUZPARRAL_ACCIONA"/>
    <n v="1216.453"/>
    <s v="LUZPARRAL"/>
    <x v="1"/>
    <x v="0"/>
  </r>
  <r>
    <s v="LUZPARRAL_2015/02_BS4A_BB_Luzparral_Aela Generación S.A."/>
    <s v="SEN"/>
    <s v="LUZPARRAL"/>
    <s v="Aela Generación S.A."/>
    <s v="2015/02_BS4A_BB_Luzparral_Aela Generación S.A."/>
    <n v="4815.2929999999997"/>
    <s v="LUZPARRAL"/>
    <x v="2"/>
    <x v="0"/>
  </r>
  <r>
    <s v="LUZPARRAL_2015/02_BS4B_BB_Luzparral_Aela Generación S.A."/>
    <s v="SEN"/>
    <s v="LUZPARRAL"/>
    <s v="Aela Generación S.A."/>
    <s v="2015/02_BS4B_BB_Luzparral_Aela Generación S.A."/>
    <n v="10793.364"/>
    <s v="LUZPARRAL"/>
    <x v="2"/>
    <x v="0"/>
  </r>
  <r>
    <s v="LUZPARRAL_2015/02_BS4C_BB_Luzparral_Aela Generación S.A."/>
    <s v="SEN"/>
    <s v="LUZPARRAL"/>
    <s v="Aela Generación S.A."/>
    <s v="2015/02_BS4C_BB_Luzparral_Aela Generación S.A."/>
    <n v="5852.1459999999997"/>
    <s v="LUZPARRAL"/>
    <x v="2"/>
    <x v="0"/>
  </r>
  <r>
    <s v="LUZPARRAL_CHQ 2006/01_BB1_BB_LuzParral_AES GENER"/>
    <s v="SEN"/>
    <s v="LUZPARRAL"/>
    <s v="AES GENER"/>
    <s v="CHQ 2006/01_BB1_BB_LuzParral_AES GENER"/>
    <n v="9765.8850000000002"/>
    <s v="LUZPARRAL"/>
    <x v="19"/>
    <x v="0"/>
  </r>
  <r>
    <s v="LUZPARRAL_CHQ 2008/01_BS1_BB_LuzParral_AES GENER"/>
    <s v="SEN"/>
    <s v="LUZPARRAL"/>
    <s v="AES GENER"/>
    <s v="CHQ 2008/01_BS1_BB_LuzParral_AES GENER"/>
    <n v="214595.83199999999"/>
    <s v="LUZPARRAL"/>
    <x v="19"/>
    <x v="0"/>
  </r>
  <r>
    <s v="LUZPARRAL_2015/02_BS4B_BB_Luzparral_Amunche Solar SpA"/>
    <s v="SEN"/>
    <s v="LUZPARRAL"/>
    <s v="Amunche Solar SpA"/>
    <s v="2015/02_BS4B_BB_Luzparral_Amunche Solar SpA"/>
    <n v="3890.165"/>
    <s v="LUZPARRAL"/>
    <x v="3"/>
    <x v="0"/>
  </r>
  <r>
    <s v="LUZPARRAL_SIC 2013/03_2_BS1B_BB_LUZPARRAL_Chungungo S.A."/>
    <s v="SEN"/>
    <s v="LUZPARRAL"/>
    <s v="Chungungo S.A."/>
    <s v="SIC 2013/03_2_BS1B_BB_LUZPARRAL_Chungungo S.A."/>
    <n v="434.70100000000002"/>
    <s v="LUZPARRAL"/>
    <x v="4"/>
    <x v="0"/>
  </r>
  <r>
    <s v="LUZPARRAL_2015/02_BS4A_BB_Luzparral_Consorcio Abengoa Chile S.A., Abengoa Solar Chile SpA y Abengoa Solar S.A."/>
    <s v="SEN"/>
    <s v="LUZPARRAL"/>
    <s v="Consorcio Abengoa Chile S.A., Abengoa Solar Chile SpA y Abengoa Solar S.A."/>
    <s v="2015/02_BS4A_BB_Luzparral_Consorcio Abengoa Chile S.A., Abengoa Solar Chile SpA y Abengoa Solar S.A."/>
    <n v="787.94500000000005"/>
    <s v="LUZPARRAL"/>
    <x v="6"/>
    <x v="0"/>
  </r>
  <r>
    <s v="LUZPARRAL_2015/02_BS4C_BB_Luzparral_Consorcio Abengoa Chile S.A., Abengoa Solar Chile SpA y Abengoa Solar S.A."/>
    <s v="SEN"/>
    <s v="LUZPARRAL"/>
    <s v="Consorcio Abengoa Chile S.A., Abengoa Solar Chile SpA y Abengoa Solar S.A."/>
    <s v="2015/02_BS4C_BB_Luzparral_Consorcio Abengoa Chile S.A., Abengoa Solar Chile SpA y Abengoa Solar S.A."/>
    <n v="811.47"/>
    <s v="LUZPARRAL"/>
    <x v="6"/>
    <x v="0"/>
  </r>
  <r>
    <s v="LUZPARRAL_SIC 2013/03_2_BS3_BB_LUZPARRAL_E-CL"/>
    <s v="SEN"/>
    <s v="LUZPARRAL"/>
    <s v="E-CL"/>
    <s v="SIC 2013/03_2_BS3_BB_LUZPARRAL_E-CL"/>
    <n v="11653.055"/>
    <s v="LUZPARRAL"/>
    <x v="7"/>
    <x v="0"/>
  </r>
  <r>
    <s v="LUZPARRAL_SIC 2013/03_2_BS4_BB_LUZPARRAL_El Campesino"/>
    <s v="SEN"/>
    <s v="LUZPARRAL"/>
    <s v="El Campesino"/>
    <s v="SIC 2013/03_2_BS4_BB_LUZPARRAL_El Campesino"/>
    <n v="4455.2569999999996"/>
    <s v="LUZPARRAL"/>
    <x v="8"/>
    <x v="0"/>
  </r>
  <r>
    <s v="LUZPARRAL_SIC 2013/03_2_BS1A_BB_LUZPARRAL_Empresa Eléctrica Carén S.A."/>
    <s v="SEN"/>
    <s v="LUZPARRAL"/>
    <s v="Empresa Eléctrica Carén S.A."/>
    <s v="SIC 2013/03_2_BS1A_BB_LUZPARRAL_Empresa Eléctrica Carén S.A."/>
    <n v="22.635999999999999"/>
    <s v="LUZPARRAL"/>
    <x v="9"/>
    <x v="0"/>
  </r>
  <r>
    <s v="LUZPARRAL_SIC 2013/03_2_BS1B_BB_LUZPARRAL_Empresa Eléctrica Carén S.A."/>
    <s v="SEN"/>
    <s v="LUZPARRAL"/>
    <s v="Empresa Eléctrica Carén S.A."/>
    <s v="SIC 2013/03_2_BS1B_BB_LUZPARRAL_Empresa Eléctrica Carén S.A."/>
    <n v="28.93"/>
    <s v="LUZPARRAL"/>
    <x v="9"/>
    <x v="0"/>
  </r>
  <r>
    <s v="LUZPARRAL_SIC 2013/03_2_BS1C_BB_LUZPARRAL_Empresa Eléctrica Carén S.A."/>
    <s v="SEN"/>
    <s v="LUZPARRAL"/>
    <s v="Empresa Eléctrica Carén S.A."/>
    <s v="SIC 2013/03_2_BS1C_BB_LUZPARRAL_Empresa Eléctrica Carén S.A."/>
    <n v="14.836"/>
    <s v="LUZPARRAL"/>
    <x v="9"/>
    <x v="0"/>
  </r>
  <r>
    <s v="LUZPARRAL_SIC 2013/03_2_BS3_BB_LUZPARRAL_Empresa Eléctrica Carén S.A."/>
    <s v="SEN"/>
    <s v="LUZPARRAL"/>
    <s v="Empresa Eléctrica Carén S.A."/>
    <s v="SIC 2013/03_2_BS3_BB_LUZPARRAL_Empresa Eléctrica Carén S.A."/>
    <n v="146.721"/>
    <s v="LUZPARRAL"/>
    <x v="9"/>
    <x v="0"/>
  </r>
  <r>
    <s v="LUZPARRAL_SIC 2013/03_2_BS1A_BB_LUZPARRAL_Empresa Eléctrica ERNC-1 SpA."/>
    <s v="SEN"/>
    <s v="LUZPARRAL"/>
    <s v="Empresa Eléctrica ERNC-1 SpA."/>
    <s v="SIC 2013/03_2_BS1A_BB_LUZPARRAL_Empresa Eléctrica ERNC-1 SpA."/>
    <n v="90.605999999999995"/>
    <s v="LUZPARRAL"/>
    <x v="10"/>
    <x v="0"/>
  </r>
  <r>
    <s v="LUZPARRAL_SIC 2013/03_2_BS1B_BB_LUZPARRAL_Empresa Eléctrica ERNC-1 SpA."/>
    <s v="SEN"/>
    <s v="LUZPARRAL"/>
    <s v="Empresa Eléctrica ERNC-1 SpA."/>
    <s v="SIC 2013/03_2_BS1B_BB_LUZPARRAL_Empresa Eléctrica ERNC-1 SpA."/>
    <n v="30.634"/>
    <s v="LUZPARRAL"/>
    <x v="10"/>
    <x v="0"/>
  </r>
  <r>
    <s v="LUZPARRAL_SIC 2013/03_2_BS1C_BB_LUZPARRAL_Empresa Eléctrica ERNC-1 SpA."/>
    <s v="SEN"/>
    <s v="LUZPARRAL"/>
    <s v="Empresa Eléctrica ERNC-1 SpA."/>
    <s v="SIC 2013/03_2_BS1C_BB_LUZPARRAL_Empresa Eléctrica ERNC-1 SpA."/>
    <n v="31.65"/>
    <s v="LUZPARRAL"/>
    <x v="10"/>
    <x v="0"/>
  </r>
  <r>
    <s v="LUZPARRAL_CHQ 2006/01_BB1_BB_LuzParral_ENDESA"/>
    <s v="SEN"/>
    <s v="LUZPARRAL"/>
    <s v="ENDESA"/>
    <s v="CHQ 2006/01_BB1_BB_LuzParral_ENDESA"/>
    <n v="8873.8420000000006"/>
    <s v="LUZPARRAL"/>
    <x v="11"/>
    <x v="0"/>
  </r>
  <r>
    <s v="LUZPARRAL_CHQ 2006/01_BB2_BB_LuzParral_ENDESA"/>
    <s v="SEN"/>
    <s v="LUZPARRAL"/>
    <s v="ENDESA"/>
    <s v="CHQ 2006/01_BB2_BB_LuzParral_ENDESA"/>
    <n v="20020.213"/>
    <s v="LUZPARRAL"/>
    <x v="11"/>
    <x v="0"/>
  </r>
  <r>
    <s v="LUZPARRAL_CHQ 2008/01_BS1_BB_LuzParral_ENDESA"/>
    <s v="SEN"/>
    <s v="LUZPARRAL"/>
    <s v="ENDESA"/>
    <s v="CHQ 2008/01_BS1_BB_LuzParral_ENDESA"/>
    <n v="136574.478"/>
    <s v="LUZPARRAL"/>
    <x v="11"/>
    <x v="0"/>
  </r>
  <r>
    <s v="LUZPARRAL_SIC 2013/01_BS1_BB_LUZPARRAL_ENDESA"/>
    <s v="SEN"/>
    <s v="LUZPARRAL"/>
    <s v="ENDESA"/>
    <s v="SIC 2013/01_BS1_BB_LUZPARRAL_ENDESA"/>
    <n v="4174.473"/>
    <s v="LUZPARRAL"/>
    <x v="11"/>
    <x v="0"/>
  </r>
  <r>
    <s v="LUZPARRAL_SIC 2013/03_BS1_BB_LUZPARRAL_ENDESA"/>
    <s v="SEN"/>
    <s v="LUZPARRAL"/>
    <s v="ENDESA"/>
    <s v="SIC 2013/03_BS1_BB_LUZPARRAL_ENDESA"/>
    <n v="791.85299999999995"/>
    <s v="LUZPARRAL"/>
    <x v="11"/>
    <x v="0"/>
  </r>
  <r>
    <s v="LUZPARRAL_SIC 2013/03_2_BS1B_BB_LUZPARRAL_Energía Cerro El Morado S.A."/>
    <s v="SEN"/>
    <s v="LUZPARRAL"/>
    <s v="Energía Cerro El Morado S.A."/>
    <s v="SIC 2013/03_2_BS1B_BB_LUZPARRAL_Energía Cerro El Morado S.A."/>
    <n v="119.95"/>
    <s v="LUZPARRAL"/>
    <x v="12"/>
    <x v="0"/>
  </r>
  <r>
    <s v="LUZPARRAL_2015/02_BS4A_BB_Luzparral_Ibereolica Cabo Leones I S.A."/>
    <s v="SEN"/>
    <s v="LUZPARRAL"/>
    <s v="Ibereolica Cabo Leones I S.A."/>
    <s v="2015/02_BS4A_BB_Luzparral_Ibereolica Cabo Leones I S.A."/>
    <n v="3500.4250000000002"/>
    <s v="LUZPARRAL"/>
    <x v="13"/>
    <x v="0"/>
  </r>
  <r>
    <s v="LUZPARRAL_2015/02_BS4C_BB_Luzparral_Ibereolica Cabo Leones I S.A."/>
    <s v="SEN"/>
    <s v="LUZPARRAL"/>
    <s v="Ibereolica Cabo Leones I S.A."/>
    <s v="2015/02_BS4C_BB_Luzparral_Ibereolica Cabo Leones I S.A."/>
    <n v="3998.3150000000001"/>
    <s v="LUZPARRAL"/>
    <x v="13"/>
    <x v="0"/>
  </r>
  <r>
    <s v="LUZPARRAL_SIC 2013/03_2_BS4_BB_LUZPARRAL_Norvind"/>
    <s v="SEN"/>
    <s v="LUZPARRAL"/>
    <s v="Norvind"/>
    <s v="SIC 2013/03_2_BS4_BB_LUZPARRAL_Norvind"/>
    <n v="57.316000000000003"/>
    <s v="LUZPARRAL"/>
    <x v="14"/>
    <x v="0"/>
  </r>
  <r>
    <s v="LUZPARRAL_SIC 2013/01_BS1_BB_LUZPARRAL_PANGUIPULLI"/>
    <s v="SEN"/>
    <s v="LUZPARRAL"/>
    <s v="PANGUIPULLI"/>
    <s v="SIC 2013/01_BS1_BB_LUZPARRAL_PANGUIPULLI"/>
    <n v="511.98500000000001"/>
    <s v="LUZPARRAL"/>
    <x v="15"/>
    <x v="0"/>
  </r>
  <r>
    <s v="LUZPARRAL_SIC 2013/03_2_BS2B_BB_LuzParral_Pelumpén S.A."/>
    <s v="SEN"/>
    <s v="LUZPARRAL"/>
    <s v="Pelumpén S.A."/>
    <s v="SIC 2013/03_2_BS2B_BB_LuzParral_Pelumpén S.A."/>
    <n v="729.053"/>
    <s v="LUZPARRAL"/>
    <x v="5"/>
    <x v="0"/>
  </r>
  <r>
    <s v="LUZPARRAL_SIC 2013/03_2_BS2A_BB_LuzParral_San Juan SpA."/>
    <s v="SEN"/>
    <s v="LUZPARRAL"/>
    <s v="San Juan SpA."/>
    <s v="SIC 2013/03_2_BS2A_BB_LuzParral_San Juan SpA."/>
    <n v="156.29599999999999"/>
    <s v="LUZPARRAL"/>
    <x v="16"/>
    <x v="0"/>
  </r>
  <r>
    <s v="LUZPARRAL_SIC 2013/03_2_BS2C_BB_LuzParral_San Juan SpA."/>
    <s v="SEN"/>
    <s v="LUZPARRAL"/>
    <s v="San Juan SpA."/>
    <s v="SIC 2013/03_2_BS2C_BB_LuzParral_San Juan SpA."/>
    <n v="125.19"/>
    <s v="LUZPARRAL"/>
    <x v="16"/>
    <x v="0"/>
  </r>
  <r>
    <s v="LUZPARRAL_SIC 2013/03_2_BS3_BB_LUZPARRAL_San Juan SpA."/>
    <s v="SEN"/>
    <s v="LUZPARRAL"/>
    <s v="San Juan SpA."/>
    <s v="SIC 2013/03_2_BS3_BB_LUZPARRAL_San Juan SpA."/>
    <n v="703.88199999999995"/>
    <s v="LUZPARRAL"/>
    <x v="16"/>
    <x v="0"/>
  </r>
  <r>
    <s v="LUZPARRAL_SIC 2013/03_2_BS2B_BB_LuzParral_Santiago Solar S.A."/>
    <s v="SEN"/>
    <s v="LUZPARRAL"/>
    <s v="Santiago Solar S.A."/>
    <s v="SIC 2013/03_2_BS2B_BB_LuzParral_Santiago Solar S.A."/>
    <n v="272.78899999999999"/>
    <s v="LUZPARRAL"/>
    <x v="17"/>
    <x v="0"/>
  </r>
  <r>
    <s v="LUZPARRAL_2015/02_BS4B_BB_Luzparral_SCB II SpA"/>
    <s v="SEN"/>
    <s v="LUZPARRAL"/>
    <s v="SCB II SpA"/>
    <s v="2015/02_BS4B_BB_Luzparral_SCB II SpA"/>
    <n v="3194.9459999999999"/>
    <s v="LUZPARRAL"/>
    <x v="3"/>
    <x v="0"/>
  </r>
  <r>
    <s v="LUZPARRAL_SIC 2013/03_2_BS1B_BB_LUZPARRAL_SPV P4 S.A."/>
    <s v="SEN"/>
    <s v="LUZPARRAL"/>
    <s v="SPV P4 S.A."/>
    <s v="SIC 2013/03_2_BS1B_BB_LUZPARRAL_SPV P4 S.A."/>
    <n v="53.960999999999999"/>
    <s v="LUZPARRAL"/>
    <x v="18"/>
    <x v="0"/>
  </r>
  <r>
    <s v="Mataquito_SIC 2013/03_2_BS4_BB_COELCHA_Abengoa"/>
    <s v="SEN"/>
    <s v="Mataquito"/>
    <s v="Abengoa"/>
    <s v="SIC 2013/03_2_BS4_BB_COELCHA_Abengoa"/>
    <n v="0"/>
    <s v="MATAQUITO"/>
    <x v="0"/>
    <x v="0"/>
  </r>
  <r>
    <s v="Mataquito_SIC 2013/03_2_BS4_BB_Enel Distribución_Abengoa"/>
    <s v="SEN"/>
    <s v="Mataquito"/>
    <s v="Abengoa"/>
    <s v="SIC 2013/03_2_BS4_BB_Enel Distribución_Abengoa"/>
    <n v="0"/>
    <s v="MATAQUITO"/>
    <x v="0"/>
    <x v="0"/>
  </r>
  <r>
    <s v="Mataquito_SIC 2013/03_2_BS3_BB_COELCHA_ACCIONA"/>
    <s v="SEN"/>
    <s v="Mataquito"/>
    <s v="Acciona"/>
    <s v="SIC 2013/03_2_BS3_BB_COELCHA_ACCIONA"/>
    <n v="0"/>
    <s v="MATAQUITO"/>
    <x v="1"/>
    <x v="0"/>
  </r>
  <r>
    <s v="Mataquito_SIC 2013/03_2_BS3_BB_Enel Distribución_ACCIONA"/>
    <s v="SEN"/>
    <s v="Mataquito"/>
    <s v="Acciona"/>
    <s v="SIC 2013/03_2_BS3_BB_Enel Distribución_ACCIONA"/>
    <n v="0"/>
    <s v="MATAQUITO"/>
    <x v="1"/>
    <x v="0"/>
  </r>
  <r>
    <s v="Mataquito_2015/02_BS4A_BB_Enel Distribución_Aela Generación S.A."/>
    <s v="SEN"/>
    <s v="Mataquito"/>
    <s v="Aela Generación S.A."/>
    <s v="2015/02_BS4A_BB_Enel Distribución_Aela Generación S.A."/>
    <n v="0"/>
    <s v="MATAQUITO"/>
    <x v="2"/>
    <x v="1"/>
  </r>
  <r>
    <s v="Mataquito_2015/02_BS4B_BB_Enel Distribución_Aela Generación S.A."/>
    <s v="SEN"/>
    <s v="Mataquito"/>
    <s v="Aela Generación S.A."/>
    <s v="2015/02_BS4B_BB_Enel Distribución_Aela Generación S.A."/>
    <n v="0"/>
    <s v="MATAQUITO"/>
    <x v="2"/>
    <x v="1"/>
  </r>
  <r>
    <s v="Mataquito_2015/02_BS4C_BB_Enel Distribución_Aela Generación S.A."/>
    <s v="SEN"/>
    <s v="Mataquito"/>
    <s v="Aela Generación S.A."/>
    <s v="2015/02_BS4C_BB_Enel Distribución_Aela Generación S.A."/>
    <n v="0"/>
    <s v="MATAQUITO"/>
    <x v="2"/>
    <x v="1"/>
  </r>
  <r>
    <s v="Mataquito_CHL 2006/01_BB2_BB_Enel Distribución_AES GENER"/>
    <s v="SEN"/>
    <s v="Mataquito"/>
    <s v="AES GENER"/>
    <s v="CHL 2006/01_BB2_BB_Enel Distribución_AES GENER"/>
    <n v="0"/>
    <s v="MATAQUITO"/>
    <x v="19"/>
    <x v="1"/>
  </r>
  <r>
    <s v="Mataquito_CHL 2006/02-2_BB1_BB_Enel Distribución_AES GENER"/>
    <s v="SEN"/>
    <s v="Mataquito"/>
    <s v="AES GENER"/>
    <s v="CHL 2006/02-2_BB1_BB_Enel Distribución_AES GENER"/>
    <n v="0"/>
    <s v="MATAQUITO"/>
    <x v="19"/>
    <x v="1"/>
  </r>
  <r>
    <s v="Mataquito_2015/02_BS4B_BB_Enel Distribución_Amunche Solar SpA"/>
    <s v="SEN"/>
    <s v="Mataquito"/>
    <s v="Amunche Solar SpA"/>
    <s v="2015/02_BS4B_BB_Enel Distribución_Amunche Solar SpA"/>
    <n v="0"/>
    <s v="MATAQUITO"/>
    <x v="3"/>
    <x v="0"/>
  </r>
  <r>
    <s v="Mataquito_SIC 2013/03_2_BS1B_BB_COELCHA_Chungungo S.A."/>
    <s v="SEN"/>
    <s v="Mataquito"/>
    <s v="Chungungo S.A."/>
    <s v="SIC 2013/03_2_BS1B_BB_COELCHA_Chungungo S.A."/>
    <n v="0"/>
    <s v="MATAQUITO"/>
    <x v="4"/>
    <x v="1"/>
  </r>
  <r>
    <s v="Mataquito_SIC 2013/03_2_BS1B_BB_Enel Distribución_Chungungo S.A."/>
    <s v="SEN"/>
    <s v="Mataquito"/>
    <s v="Chungungo S.A."/>
    <s v="SIC 2013/03_2_BS1B_BB_Enel Distribución_Chungungo S.A."/>
    <n v="0"/>
    <s v="MATAQUITO"/>
    <x v="4"/>
    <x v="1"/>
  </r>
  <r>
    <s v="Mataquito_CHL 2006/02_BB1_BB_Enel Distribución_COLBÚN"/>
    <s v="SEN"/>
    <s v="Mataquito"/>
    <s v="COLBÚN"/>
    <s v="CHL 2006/02_BB1_BB_Enel Distribución_COLBÚN"/>
    <n v="0"/>
    <s v="MATAQUITO"/>
    <x v="5"/>
    <x v="0"/>
  </r>
  <r>
    <s v="Mataquito_2015/02_BS4A_BB_Enel Distribución_Consorcio Abengoa Chile S.A., Abengoa Solar Chile SpA y Abengoa Solar S.A."/>
    <s v="SEN"/>
    <s v="Mataquito"/>
    <s v="Consorcio Abengoa Chile S.A., Abengoa Solar Chile SpA y Abengoa Solar S.A."/>
    <s v="2015/02_BS4A_BB_Enel Distribución_Consorcio Abengoa Chile S.A., Abengoa Solar Chile SpA y Abengoa Solar S.A."/>
    <n v="0"/>
    <s v="MATAQUITO"/>
    <x v="6"/>
    <x v="1"/>
  </r>
  <r>
    <s v="Mataquito_2015/02_BS4C_BB_Enel Distribución_Consorcio Abengoa Chile S.A., Abengoa Solar Chile SpA y Abengoa Solar S.A."/>
    <s v="SEN"/>
    <s v="Mataquito"/>
    <s v="Consorcio Abengoa Chile S.A., Abengoa Solar Chile SpA y Abengoa Solar S.A."/>
    <s v="2015/02_BS4C_BB_Enel Distribución_Consorcio Abengoa Chile S.A., Abengoa Solar Chile SpA y Abengoa Solar S.A."/>
    <n v="0"/>
    <s v="MATAQUITO"/>
    <x v="6"/>
    <x v="1"/>
  </r>
  <r>
    <s v="Mataquito_SIC 2013/03_2_BS3_BB_COELCHA_E-CL"/>
    <s v="SEN"/>
    <s v="Mataquito"/>
    <s v="E-CL"/>
    <s v="SIC 2013/03_2_BS3_BB_COELCHA_E-CL"/>
    <n v="0"/>
    <s v="MATAQUITO"/>
    <x v="7"/>
    <x v="1"/>
  </r>
  <r>
    <s v="Mataquito_SIC 2013/03_2_BS3_BB_Enel Distribución_E-CL"/>
    <s v="SEN"/>
    <s v="Mataquito"/>
    <s v="E-CL"/>
    <s v="SIC 2013/03_2_BS3_BB_Enel Distribución_E-CL"/>
    <n v="0"/>
    <s v="MATAQUITO"/>
    <x v="7"/>
    <x v="1"/>
  </r>
  <r>
    <s v="Mataquito_SIC 2013/03_2_BS4_BB_COELCHA_El Campesino"/>
    <s v="SEN"/>
    <s v="Mataquito"/>
    <s v="El Campesino"/>
    <s v="SIC 2013/03_2_BS4_BB_COELCHA_El Campesino"/>
    <n v="0"/>
    <s v="MATAQUITO"/>
    <x v="8"/>
    <x v="0"/>
  </r>
  <r>
    <s v="Mataquito_SIC 2013/03_2_BS4_BB_Enel Distribución_El Campesino"/>
    <s v="SEN"/>
    <s v="Mataquito"/>
    <s v="El Campesino"/>
    <s v="SIC 2013/03_2_BS4_BB_Enel Distribución_El Campesino"/>
    <n v="0"/>
    <s v="MATAQUITO"/>
    <x v="8"/>
    <x v="0"/>
  </r>
  <r>
    <s v="Mataquito_SIC 2013/03_2_BS1A_BB_COELCHA_Empresa Eléctrica Carén S.A."/>
    <s v="SEN"/>
    <s v="Mataquito"/>
    <s v="Empresa Eléctrica Carén S.A."/>
    <s v="SIC 2013/03_2_BS1A_BB_COELCHA_Empresa Eléctrica Carén S.A."/>
    <n v="0"/>
    <s v="MATAQUITO"/>
    <x v="9"/>
    <x v="0"/>
  </r>
  <r>
    <s v="Mataquito_SIC 2013/03_2_BS1A_BB_Enel Distribución_Empresa Eléctrica Carén S.A."/>
    <s v="SEN"/>
    <s v="Mataquito"/>
    <s v="Empresa Eléctrica Carén S.A."/>
    <s v="SIC 2013/03_2_BS1A_BB_Enel Distribución_Empresa Eléctrica Carén S.A."/>
    <n v="0"/>
    <s v="MATAQUITO"/>
    <x v="9"/>
    <x v="0"/>
  </r>
  <r>
    <s v="Mataquito_SIC 2013/03_2_BS1B_BB_COELCHA_Empresa Eléctrica Carén S.A."/>
    <s v="SEN"/>
    <s v="Mataquito"/>
    <s v="Empresa Eléctrica Carén S.A."/>
    <s v="SIC 2013/03_2_BS1B_BB_COELCHA_Empresa Eléctrica Carén S.A."/>
    <n v="0"/>
    <s v="MATAQUITO"/>
    <x v="9"/>
    <x v="0"/>
  </r>
  <r>
    <s v="Mataquito_SIC 2013/03_2_BS1B_BB_Enel Distribución_Empresa Eléctrica Carén S.A."/>
    <s v="SEN"/>
    <s v="Mataquito"/>
    <s v="Empresa Eléctrica Carén S.A."/>
    <s v="SIC 2013/03_2_BS1B_BB_Enel Distribución_Empresa Eléctrica Carén S.A."/>
    <n v="0"/>
    <s v="MATAQUITO"/>
    <x v="9"/>
    <x v="0"/>
  </r>
  <r>
    <s v="Mataquito_SIC 2013/03_2_BS1C_BB_COELCHA_Empresa Eléctrica Carén S.A."/>
    <s v="SEN"/>
    <s v="Mataquito"/>
    <s v="Empresa Eléctrica Carén S.A."/>
    <s v="SIC 2013/03_2_BS1C_BB_COELCHA_Empresa Eléctrica Carén S.A."/>
    <n v="0"/>
    <s v="MATAQUITO"/>
    <x v="9"/>
    <x v="0"/>
  </r>
  <r>
    <s v="Mataquito_SIC 2013/03_2_BS1C_BB_Enel Distribución_Empresa Eléctrica Carén S.A."/>
    <s v="SEN"/>
    <s v="Mataquito"/>
    <s v="Empresa Eléctrica Carén S.A."/>
    <s v="SIC 2013/03_2_BS1C_BB_Enel Distribución_Empresa Eléctrica Carén S.A."/>
    <n v="0"/>
    <s v="MATAQUITO"/>
    <x v="9"/>
    <x v="0"/>
  </r>
  <r>
    <s v="Mataquito_SIC 2013/03_2_BS3_BB_COELCHA_Empresa Eléctrica Carén S.A."/>
    <s v="SEN"/>
    <s v="Mataquito"/>
    <s v="Empresa Eléctrica Carén S.A."/>
    <s v="SIC 2013/03_2_BS3_BB_COELCHA_Empresa Eléctrica Carén S.A."/>
    <n v="0"/>
    <s v="MATAQUITO"/>
    <x v="9"/>
    <x v="0"/>
  </r>
  <r>
    <s v="Mataquito_SIC 2013/03_2_BS3_BB_Enel Distribución_Empresa Eléctrica Carén S.A."/>
    <s v="SEN"/>
    <s v="Mataquito"/>
    <s v="Empresa Eléctrica Carén S.A."/>
    <s v="SIC 2013/03_2_BS3_BB_Enel Distribución_Empresa Eléctrica Carén S.A."/>
    <n v="0"/>
    <s v="MATAQUITO"/>
    <x v="9"/>
    <x v="0"/>
  </r>
  <r>
    <s v="Mataquito_SIC 2013/03_2_BS1A_BB_COELCHA_Empresa Eléctrica ERNC-1 SpA."/>
    <s v="SEN"/>
    <s v="Mataquito"/>
    <s v="Empresa Eléctrica ERNC-1 SpA."/>
    <s v="SIC 2013/03_2_BS1A_BB_COELCHA_Empresa Eléctrica ERNC-1 SpA."/>
    <n v="0"/>
    <s v="MATAQUITO"/>
    <x v="10"/>
    <x v="1"/>
  </r>
  <r>
    <s v="Mataquito_SIC 2013/03_2_BS1A_BB_Enel Distribución_Empresa Eléctrica ERNC-1 SpA."/>
    <s v="SEN"/>
    <s v="Mataquito"/>
    <s v="Empresa Eléctrica ERNC-1 SpA."/>
    <s v="SIC 2013/03_2_BS1A_BB_Enel Distribución_Empresa Eléctrica ERNC-1 SpA."/>
    <n v="0"/>
    <s v="MATAQUITO"/>
    <x v="10"/>
    <x v="1"/>
  </r>
  <r>
    <s v="Mataquito_SIC 2013/03_2_BS1B_BB_COELCHA_Empresa Eléctrica ERNC-1 SpA."/>
    <s v="SEN"/>
    <s v="Mataquito"/>
    <s v="Empresa Eléctrica ERNC-1 SpA."/>
    <s v="SIC 2013/03_2_BS1B_BB_COELCHA_Empresa Eléctrica ERNC-1 SpA."/>
    <n v="0"/>
    <s v="MATAQUITO"/>
    <x v="10"/>
    <x v="1"/>
  </r>
  <r>
    <s v="Mataquito_SIC 2013/03_2_BS1B_BB_Enel Distribución_Empresa Eléctrica ERNC-1 SpA."/>
    <s v="SEN"/>
    <s v="Mataquito"/>
    <s v="Empresa Eléctrica ERNC-1 SpA."/>
    <s v="SIC 2013/03_2_BS1B_BB_Enel Distribución_Empresa Eléctrica ERNC-1 SpA."/>
    <n v="0"/>
    <s v="MATAQUITO"/>
    <x v="10"/>
    <x v="1"/>
  </r>
  <r>
    <s v="Mataquito_SIC 2013/03_2_BS1C_BB_COELCHA_Empresa Eléctrica ERNC-1 SpA."/>
    <s v="SEN"/>
    <s v="Mataquito"/>
    <s v="Empresa Eléctrica ERNC-1 SpA."/>
    <s v="SIC 2013/03_2_BS1C_BB_COELCHA_Empresa Eléctrica ERNC-1 SpA."/>
    <n v="0"/>
    <s v="MATAQUITO"/>
    <x v="10"/>
    <x v="1"/>
  </r>
  <r>
    <s v="Mataquito_SIC 2013/03_2_BS1C_BB_Enel Distribución_Empresa Eléctrica ERNC-1 SpA."/>
    <s v="SEN"/>
    <s v="Mataquito"/>
    <s v="Empresa Eléctrica ERNC-1 SpA."/>
    <s v="SIC 2013/03_2_BS1C_BB_Enel Distribución_Empresa Eléctrica ERNC-1 SpA."/>
    <n v="0"/>
    <s v="MATAQUITO"/>
    <x v="10"/>
    <x v="1"/>
  </r>
  <r>
    <s v="Mataquito_CHL 2006/01_BB2_BB_Enel Distribución_ENDESA"/>
    <s v="SEN"/>
    <s v="Mataquito"/>
    <s v="ENDESA"/>
    <s v="CHL 2006/01_BB2_BB_Enel Distribución_ENDESA"/>
    <n v="0"/>
    <s v="MATAQUITO"/>
    <x v="11"/>
    <x v="1"/>
  </r>
  <r>
    <s v="Mataquito_CHL 2006/02_BB1_BB_Enel Distribución_ENDESA"/>
    <s v="SEN"/>
    <s v="Mataquito"/>
    <s v="ENDESA"/>
    <s v="CHL 2006/02_BB1_BB_Enel Distribución_ENDESA"/>
    <n v="0"/>
    <s v="MATAQUITO"/>
    <x v="11"/>
    <x v="1"/>
  </r>
  <r>
    <s v="Mataquito_CHL 2010/01_BS1_BB_Enel Distribución_ENDESA"/>
    <s v="SEN"/>
    <s v="Mataquito"/>
    <s v="ENDESA"/>
    <s v="CHL 2010/01_BS1_BB_Enel Distribución_ENDESA"/>
    <n v="0"/>
    <s v="MATAQUITO"/>
    <x v="11"/>
    <x v="1"/>
  </r>
  <r>
    <s v="Mataquito_SIC 2013/01_BS1_BB_COELCHA_ENDESA"/>
    <s v="SEN"/>
    <s v="Mataquito"/>
    <s v="ENDESA"/>
    <s v="SIC 2013/01_BS1_BB_COELCHA_ENDESA"/>
    <n v="0"/>
    <s v="MATAQUITO"/>
    <x v="11"/>
    <x v="1"/>
  </r>
  <r>
    <s v="Mataquito_SIC 2013/01_BS1_BB_Enel Distribución_ENDESA"/>
    <s v="SEN"/>
    <s v="Mataquito"/>
    <s v="ENDESA"/>
    <s v="SIC 2013/01_BS1_BB_Enel Distribución_ENDESA"/>
    <n v="0"/>
    <s v="MATAQUITO"/>
    <x v="11"/>
    <x v="1"/>
  </r>
  <r>
    <s v="Mataquito_SIC 2013/03_BS1_BB_Enel Distribución_ENDESA"/>
    <s v="SEN"/>
    <s v="Mataquito"/>
    <s v="ENDESA"/>
    <s v="SIC 2013/03_BS1_BB_Enel Distribución_ENDESA"/>
    <n v="0"/>
    <s v="MATAQUITO"/>
    <x v="11"/>
    <x v="1"/>
  </r>
  <r>
    <s v="Mataquito_SIC 2013/03_BS1_BV_COELCHA_ENDESA"/>
    <s v="SEN"/>
    <s v="Mataquito"/>
    <s v="ENDESA"/>
    <s v="SIC 2013/03_BS1_BV_COELCHA_ENDESA"/>
    <n v="0"/>
    <s v="MATAQUITO"/>
    <x v="11"/>
    <x v="1"/>
  </r>
  <r>
    <s v="Mataquito_SIC 2013/03_2_BS1B_BB_COELCHA_Energía Cerro El Morado S.A."/>
    <s v="SEN"/>
    <s v="Mataquito"/>
    <s v="Energía Cerro El Morado S.A."/>
    <s v="SIC 2013/03_2_BS1B_BB_COELCHA_Energía Cerro El Morado S.A."/>
    <n v="0"/>
    <s v="MATAQUITO"/>
    <x v="12"/>
    <x v="1"/>
  </r>
  <r>
    <s v="Mataquito_SIC 2013/03_2_BS1B_BB_Enel Distribución_Energía Cerro El Morado S.A."/>
    <s v="SEN"/>
    <s v="Mataquito"/>
    <s v="Energía Cerro El Morado S.A."/>
    <s v="SIC 2013/03_2_BS1B_BB_Enel Distribución_Energía Cerro El Morado S.A."/>
    <n v="0"/>
    <s v="MATAQUITO"/>
    <x v="12"/>
    <x v="1"/>
  </r>
  <r>
    <s v="Mataquito_2015/02_BS4A_BB_Enel Distribución_Ibereolica Cabo Leones I S.A."/>
    <s v="SEN"/>
    <s v="Mataquito"/>
    <s v="Ibereolica Cabo Leones I S.A."/>
    <s v="2015/02_BS4A_BB_Enel Distribución_Ibereolica Cabo Leones I S.A."/>
    <n v="0"/>
    <s v="MATAQUITO"/>
    <x v="13"/>
    <x v="1"/>
  </r>
  <r>
    <s v="Mataquito_2015/02_BS4C_BB_Enel Distribución_Ibereolica Cabo Leones I S.A."/>
    <s v="SEN"/>
    <s v="Mataquito"/>
    <s v="Ibereolica Cabo Leones I S.A."/>
    <s v="2015/02_BS4C_BB_Enel Distribución_Ibereolica Cabo Leones I S.A."/>
    <n v="0"/>
    <s v="MATAQUITO"/>
    <x v="13"/>
    <x v="1"/>
  </r>
  <r>
    <s v="Mataquito_SIC 2013/03_2_BS4_BB_COELCHA_Norvind"/>
    <s v="SEN"/>
    <s v="Mataquito"/>
    <s v="Norvind"/>
    <s v="SIC 2013/03_2_BS4_BB_COELCHA_Norvind"/>
    <n v="0"/>
    <s v="MATAQUITO"/>
    <x v="14"/>
    <x v="1"/>
  </r>
  <r>
    <s v="Mataquito_SIC 2013/03_2_BS4_BB_Enel Distribución_Norvind"/>
    <s v="SEN"/>
    <s v="Mataquito"/>
    <s v="Norvind"/>
    <s v="SIC 2013/03_2_BS4_BB_Enel Distribución_Norvind"/>
    <n v="0"/>
    <s v="MATAQUITO"/>
    <x v="14"/>
    <x v="1"/>
  </r>
  <r>
    <s v="Mataquito_SIC 2013/01_BS1_BB_COELCHA_PANGUIPULLI"/>
    <s v="SEN"/>
    <s v="Mataquito"/>
    <s v="PANGUIPULLI"/>
    <s v="SIC 2013/01_BS1_BB_COELCHA_PANGUIPULLI"/>
    <n v="0"/>
    <s v="MATAQUITO"/>
    <x v="15"/>
    <x v="1"/>
  </r>
  <r>
    <s v="Mataquito_SIC 2013/01_BS1_BB_Enel Distribución_PANGUIPULLI"/>
    <s v="SEN"/>
    <s v="Mataquito"/>
    <s v="PANGUIPULLI"/>
    <s v="SIC 2013/01_BS1_BB_Enel Distribución_PANGUIPULLI"/>
    <n v="0"/>
    <s v="MATAQUITO"/>
    <x v="15"/>
    <x v="1"/>
  </r>
  <r>
    <s v="Mataquito_SIC 2013/03_2_BS2B_BB_Coelcha_Pelumpén S.A."/>
    <s v="SEN"/>
    <s v="Mataquito"/>
    <s v="Pelumpén S.A."/>
    <s v="SIC 2013/03_2_BS2B_BB_Coelcha_Pelumpén S.A."/>
    <n v="0"/>
    <s v="MATAQUITO"/>
    <x v="5"/>
    <x v="0"/>
  </r>
  <r>
    <s v="Mataquito_SIC 2013/03_2_BS2B_BB_Enel Distribución_Pelumpén S.A."/>
    <s v="SEN"/>
    <s v="Mataquito"/>
    <s v="Pelumpén S.A."/>
    <s v="SIC 2013/03_2_BS2B_BB_Enel Distribución_Pelumpén S.A."/>
    <n v="0"/>
    <s v="MATAQUITO"/>
    <x v="5"/>
    <x v="0"/>
  </r>
  <r>
    <s v="Mataquito_SIC 2013/03_2_BS2A_BB_Coelcha_San Juan SpA."/>
    <s v="SEN"/>
    <s v="Mataquito"/>
    <s v="San Juan SpA."/>
    <s v="SIC 2013/03_2_BS2A_BB_Coelcha_San Juan SpA."/>
    <n v="0"/>
    <s v="MATAQUITO"/>
    <x v="16"/>
    <x v="0"/>
  </r>
  <r>
    <s v="Mataquito_SIC 2013/03_2_BS2A_BB_Enel Distribución_San Juan SpA."/>
    <s v="SEN"/>
    <s v="Mataquito"/>
    <s v="San Juan SpA."/>
    <s v="SIC 2013/03_2_BS2A_BB_Enel Distribución_San Juan SpA."/>
    <n v="0"/>
    <s v="MATAQUITO"/>
    <x v="16"/>
    <x v="1"/>
  </r>
  <r>
    <s v="Mataquito_SIC 2013/03_2_BS2C_BB_Coelcha_San Juan SpA."/>
    <s v="SEN"/>
    <s v="Mataquito"/>
    <s v="San Juan SpA."/>
    <s v="SIC 2013/03_2_BS2C_BB_Coelcha_San Juan SpA."/>
    <n v="0"/>
    <s v="MATAQUITO"/>
    <x v="16"/>
    <x v="1"/>
  </r>
  <r>
    <s v="Mataquito_SIC 2013/03_2_BS2C_BB_Enel Distribución_San Juan SpA."/>
    <s v="SEN"/>
    <s v="Mataquito"/>
    <s v="San Juan SpA."/>
    <s v="SIC 2013/03_2_BS2C_BB_Enel Distribución_San Juan SpA."/>
    <n v="0"/>
    <s v="MATAQUITO"/>
    <x v="16"/>
    <x v="1"/>
  </r>
  <r>
    <s v="Mataquito_SIC 2013/03_2_BS3_BB_COELCHA_San Juan SpA."/>
    <s v="SEN"/>
    <s v="Mataquito"/>
    <s v="San Juan SpA."/>
    <s v="SIC 2013/03_2_BS3_BB_COELCHA_San Juan SpA."/>
    <n v="0"/>
    <s v="MATAQUITO"/>
    <x v="16"/>
    <x v="1"/>
  </r>
  <r>
    <s v="Mataquito_SIC 2013/03_2_BS3_BB_Enel Distribución_San Juan SpA."/>
    <s v="SEN"/>
    <s v="Mataquito"/>
    <s v="San Juan SpA."/>
    <s v="SIC 2013/03_2_BS3_BB_Enel Distribución_San Juan SpA."/>
    <n v="0"/>
    <s v="MATAQUITO"/>
    <x v="16"/>
    <x v="1"/>
  </r>
  <r>
    <s v="Mataquito_SIC 2013/03_2_BS2B_BB_Coelcha_Santiago Solar S.A."/>
    <s v="SEN"/>
    <s v="Mataquito"/>
    <s v="Santiago Solar S.A."/>
    <s v="SIC 2013/03_2_BS2B_BB_Coelcha_Santiago Solar S.A."/>
    <n v="0"/>
    <s v="MATAQUITO"/>
    <x v="17"/>
    <x v="0"/>
  </r>
  <r>
    <s v="Mataquito_SIC 2013/03_2_BS2B_BB_Enel Distribución_Santiago Solar S.A."/>
    <s v="SEN"/>
    <s v="Mataquito"/>
    <s v="Santiago Solar S.A."/>
    <s v="SIC 2013/03_2_BS2B_BB_Enel Distribución_Santiago Solar S.A."/>
    <n v="0"/>
    <s v="MATAQUITO"/>
    <x v="17"/>
    <x v="0"/>
  </r>
  <r>
    <s v="Mataquito_2015/02_BS4B_BB_Enel Distribución_SCB II SpA"/>
    <s v="SEN"/>
    <s v="Mataquito"/>
    <s v="SCB II SpA"/>
    <s v="2015/02_BS4B_BB_Enel Distribución_SCB II SpA"/>
    <n v="0"/>
    <s v="MATAQUITO"/>
    <x v="3"/>
    <x v="0"/>
  </r>
  <r>
    <s v="Mataquito_SIC 2013/03_2_BS1B_BB_COELCHA_SPV P4 S.A."/>
    <s v="SEN"/>
    <s v="Mataquito"/>
    <s v="SPV P4 S.A."/>
    <s v="SIC 2013/03_2_BS1B_BB_COELCHA_SPV P4 S.A."/>
    <n v="0"/>
    <s v="MATAQUITO"/>
    <x v="18"/>
    <x v="1"/>
  </r>
  <r>
    <s v="Mataquito_SIC 2013/03_2_BS1B_BB_Enel Distribución_SPV P4 S.A."/>
    <s v="SEN"/>
    <s v="Mataquito"/>
    <s v="SPV P4 S.A."/>
    <s v="SIC 2013/03_2_BS1B_BB_Enel Distribución_SPV P4 S.A."/>
    <n v="0"/>
    <s v="MATAQUITO"/>
    <x v="18"/>
    <x v="1"/>
  </r>
  <r>
    <s v="SAESA_SIC 2013/03_2_BS4_BB_SAESA_Abengoa"/>
    <s v="SEN"/>
    <s v="SAESA"/>
    <s v="Abengoa"/>
    <s v="SIC 2013/03_2_BS4_BB_SAESA_Abengoa"/>
    <n v="15348.364"/>
    <s v="SAESA"/>
    <x v="0"/>
    <x v="0"/>
  </r>
  <r>
    <s v="SAESA_SIC 2013/03_2_BS3_BB_SAESA_ACCIONA"/>
    <s v="SEN"/>
    <s v="SAESA"/>
    <s v="Acciona"/>
    <s v="SIC 2013/03_2_BS3_BB_SAESA_ACCIONA"/>
    <n v="26157.652999999998"/>
    <s v="SAESA"/>
    <x v="1"/>
    <x v="0"/>
  </r>
  <r>
    <s v="SAESA_2015/02_BS4A_BB_Saesa_Aela Generación S.A."/>
    <s v="SEN"/>
    <s v="SAESA"/>
    <s v="Aela Generación S.A."/>
    <s v="2015/02_BS4A_BB_Saesa_Aela Generación S.A."/>
    <n v="0"/>
    <s v="SAESA"/>
    <x v="2"/>
    <x v="1"/>
  </r>
  <r>
    <s v="SAESA_2015/02_BS4B_BB_Saesa_Aela Generación S.A."/>
    <s v="SEN"/>
    <s v="SAESA"/>
    <s v="Aela Generación S.A."/>
    <s v="2015/02_BS4B_BB_Saesa_Aela Generación S.A."/>
    <n v="0"/>
    <s v="SAESA"/>
    <x v="2"/>
    <x v="1"/>
  </r>
  <r>
    <s v="SAESA_2015/02_BS4C_BB_Saesa_Aela Generación S.A."/>
    <s v="SEN"/>
    <s v="SAESA"/>
    <s v="Aela Generación S.A."/>
    <s v="2015/02_BS4C_BB_Saesa_Aela Generación S.A."/>
    <n v="0"/>
    <s v="SAESA"/>
    <x v="2"/>
    <x v="1"/>
  </r>
  <r>
    <s v="SAESA_2015/02_BS4B_BB_Saesa_Amunche Solar SpA"/>
    <s v="SEN"/>
    <s v="SAESA"/>
    <s v="Amunche Solar SpA"/>
    <s v="2015/02_BS4B_BB_Saesa_Amunche Solar SpA"/>
    <n v="0"/>
    <s v="SAESA"/>
    <x v="3"/>
    <x v="0"/>
  </r>
  <r>
    <s v="SAESA_SIC 2013/03_2_BS1B_BB_SAESA_Chungungo S.A."/>
    <s v="SEN"/>
    <s v="SAESA"/>
    <s v="Chungungo S.A."/>
    <s v="SIC 2013/03_2_BS1B_BB_SAESA_Chungungo S.A."/>
    <n v="5477.45"/>
    <s v="SAESA"/>
    <x v="4"/>
    <x v="0"/>
  </r>
  <r>
    <s v="SAESA_SAE 2006/01_BB1_BB_Saesa_COLBÚN"/>
    <s v="SEN"/>
    <s v="SAESA"/>
    <s v="COLBÚN"/>
    <s v="SAE 2006/01_BB1_BB_Saesa_COLBÚN"/>
    <n v="0"/>
    <s v="SAESA"/>
    <x v="5"/>
    <x v="0"/>
  </r>
  <r>
    <s v="SAESA_2015/02_BS4A_BB_Saesa_Consorcio Abengoa Chile S.A., Abengoa Solar Chile SpA y Abengoa Solar S.A."/>
    <s v="SEN"/>
    <s v="SAESA"/>
    <s v="Consorcio Abengoa Chile S.A., Abengoa Solar Chile SpA y Abengoa Solar S.A."/>
    <s v="2015/02_BS4A_BB_Saesa_Consorcio Abengoa Chile S.A., Abengoa Solar Chile SpA y Abengoa Solar S.A."/>
    <n v="0"/>
    <s v="SAESA"/>
    <x v="6"/>
    <x v="0"/>
  </r>
  <r>
    <s v="SAESA_2015/02_BS4C_BB_Saesa_Consorcio Abengoa Chile S.A., Abengoa Solar Chile SpA y Abengoa Solar S.A."/>
    <s v="SEN"/>
    <s v="SAESA"/>
    <s v="Consorcio Abengoa Chile S.A., Abengoa Solar Chile SpA y Abengoa Solar S.A."/>
    <s v="2015/02_BS4C_BB_Saesa_Consorcio Abengoa Chile S.A., Abengoa Solar Chile SpA y Abengoa Solar S.A."/>
    <n v="0"/>
    <s v="SAESA"/>
    <x v="6"/>
    <x v="0"/>
  </r>
  <r>
    <s v="SAESA_SIC 2013/03_2_BS3_BB_SAESA_E-CL"/>
    <s v="SEN"/>
    <s v="SAESA"/>
    <s v="E-CL"/>
    <s v="SIC 2013/03_2_BS3_BB_SAESA_E-CL"/>
    <n v="356473.85499999998"/>
    <s v="SAESA"/>
    <x v="7"/>
    <x v="0"/>
  </r>
  <r>
    <s v="SAESA_SIC 2013/03_2_BS4_BB_SAESA_El Campesino"/>
    <s v="SEN"/>
    <s v="SAESA"/>
    <s v="El Campesino"/>
    <s v="SIC 2013/03_2_BS4_BB_SAESA_El Campesino"/>
    <n v="121915.38"/>
    <s v="SAESA"/>
    <x v="8"/>
    <x v="0"/>
  </r>
  <r>
    <s v="SAESA_SIC 2013/03_2_BS1A_BB_SAESA_Empresa Eléctrica Carén S.A."/>
    <s v="SEN"/>
    <s v="SAESA"/>
    <s v="Empresa Eléctrica Carén S.A."/>
    <s v="SIC 2013/03_2_BS1A_BB_SAESA_Empresa Eléctrica Carén S.A."/>
    <n v="309.07"/>
    <s v="SAESA"/>
    <x v="9"/>
    <x v="0"/>
  </r>
  <r>
    <s v="SAESA_SIC 2013/03_2_BS1B_BB_SAESA_Empresa Eléctrica Carén S.A."/>
    <s v="SEN"/>
    <s v="SAESA"/>
    <s v="Empresa Eléctrica Carén S.A."/>
    <s v="SIC 2013/03_2_BS1B_BB_SAESA_Empresa Eléctrica Carén S.A."/>
    <n v="505.50599999999997"/>
    <s v="SAESA"/>
    <x v="9"/>
    <x v="0"/>
  </r>
  <r>
    <s v="SAESA_SIC 2013/03_2_BS1C_BB_SAESA_Empresa Eléctrica Carén S.A."/>
    <s v="SEN"/>
    <s v="SAESA"/>
    <s v="Empresa Eléctrica Carén S.A."/>
    <s v="SIC 2013/03_2_BS1C_BB_SAESA_Empresa Eléctrica Carén S.A."/>
    <n v="3132.0529999999999"/>
    <s v="SAESA"/>
    <x v="9"/>
    <x v="0"/>
  </r>
  <r>
    <s v="SAESA_SIC 2013/03_2_BS3_BB_SAESA_Empresa Eléctrica Carén S.A."/>
    <s v="SEN"/>
    <s v="SAESA"/>
    <s v="Empresa Eléctrica Carén S.A."/>
    <s v="SIC 2013/03_2_BS3_BB_SAESA_Empresa Eléctrica Carén S.A."/>
    <n v="1567.1289999999999"/>
    <s v="SAESA"/>
    <x v="9"/>
    <x v="0"/>
  </r>
  <r>
    <s v="SAESA_SIC 2013/03_2_BS1A_BB_SAESA_Empresa Eléctrica ERNC-1 SpA."/>
    <s v="SEN"/>
    <s v="SAESA"/>
    <s v="Empresa Eléctrica ERNC-1 SpA."/>
    <s v="SIC 2013/03_2_BS1A_BB_SAESA_Empresa Eléctrica ERNC-1 SpA."/>
    <n v="1226.7850000000001"/>
    <s v="SAESA"/>
    <x v="10"/>
    <x v="0"/>
  </r>
  <r>
    <s v="SAESA_SIC 2013/03_2_BS1B_BB_SAESA_Empresa Eléctrica ERNC-1 SpA."/>
    <s v="SEN"/>
    <s v="SAESA"/>
    <s v="Empresa Eléctrica ERNC-1 SpA."/>
    <s v="SIC 2013/03_2_BS1B_BB_SAESA_Empresa Eléctrica ERNC-1 SpA."/>
    <n v="534.58399999999995"/>
    <s v="SAESA"/>
    <x v="10"/>
    <x v="0"/>
  </r>
  <r>
    <s v="SAESA_SIC 2013/03_2_BS1C_BB_SAESA_Empresa Eléctrica ERNC-1 SpA."/>
    <s v="SEN"/>
    <s v="SAESA"/>
    <s v="Empresa Eléctrica ERNC-1 SpA."/>
    <s v="SIC 2013/03_2_BS1C_BB_SAESA_Empresa Eléctrica ERNC-1 SpA."/>
    <n v="1255.5060000000001"/>
    <s v="SAESA"/>
    <x v="10"/>
    <x v="0"/>
  </r>
  <r>
    <s v="SAESA_SIC 2013/01_BS1_BB_SAESA_ENDESA"/>
    <s v="SEN"/>
    <s v="SAESA"/>
    <s v="ENDESA"/>
    <s v="SIC 2013/01_BS1_BB_SAESA_ENDESA"/>
    <n v="349183.74300000002"/>
    <s v="SAESA"/>
    <x v="11"/>
    <x v="0"/>
  </r>
  <r>
    <s v="SAESA_SIC 2013/03_BS1_BB_SAESA_ENDESA"/>
    <s v="SEN"/>
    <s v="SAESA"/>
    <s v="ENDESA"/>
    <s v="SIC 2013/03_BS1_BB_SAESA_ENDESA"/>
    <n v="74683.73"/>
    <s v="SAESA"/>
    <x v="11"/>
    <x v="0"/>
  </r>
  <r>
    <s v="SAESA_SAE 2006/01_BB1_BB_Saesa_ENDESA"/>
    <s v="SEN"/>
    <s v="SAESA"/>
    <s v="ENDESA"/>
    <s v="SAE 2006/01_BB1_BB_Saesa_ENDESA"/>
    <n v="771605.55099999998"/>
    <s v="SAESA"/>
    <x v="11"/>
    <x v="0"/>
  </r>
  <r>
    <s v="SAESA_SIC 2013/03_2_BS1B_BB_SAESA_Energía Cerro El Morado S.A."/>
    <s v="SEN"/>
    <s v="SAESA"/>
    <s v="Energía Cerro El Morado S.A."/>
    <s v="SIC 2013/03_2_BS1B_BB_SAESA_Energía Cerro El Morado S.A."/>
    <n v="2094.183"/>
    <s v="SAESA"/>
    <x v="12"/>
    <x v="0"/>
  </r>
  <r>
    <s v="SAESA_2015/02_BS4A_BB_Saesa_Ibereolica Cabo Leones I S.A."/>
    <s v="SEN"/>
    <s v="SAESA"/>
    <s v="Ibereolica Cabo Leones I S.A."/>
    <s v="2015/02_BS4A_BB_Saesa_Ibereolica Cabo Leones I S.A."/>
    <n v="0"/>
    <s v="SAESA"/>
    <x v="13"/>
    <x v="1"/>
  </r>
  <r>
    <s v="SAESA_2015/02_BS4C_BB_Saesa_Ibereolica Cabo Leones I S.A."/>
    <s v="SEN"/>
    <s v="SAESA"/>
    <s v="Ibereolica Cabo Leones I S.A."/>
    <s v="2015/02_BS4C_BB_Saesa_Ibereolica Cabo Leones I S.A."/>
    <n v="0"/>
    <s v="SAESA"/>
    <x v="13"/>
    <x v="1"/>
  </r>
  <r>
    <s v="SAESA_SIC 2013/03_2_BS4_BB_SAESA_Norvind"/>
    <s v="SEN"/>
    <s v="SAESA"/>
    <s v="Norvind"/>
    <s v="SIC 2013/03_2_BS4_BB_SAESA_Norvind"/>
    <n v="807.702"/>
    <s v="SAESA"/>
    <x v="14"/>
    <x v="0"/>
  </r>
  <r>
    <s v="SAESA_SIC 2013/01_BS1_BB_SAESA_PANGUIPULLI"/>
    <s v="SEN"/>
    <s v="SAESA"/>
    <s v="PANGUIPULLI"/>
    <s v="SIC 2013/01_BS1_BB_SAESA_PANGUIPULLI"/>
    <n v="32465.978999999999"/>
    <s v="SAESA"/>
    <x v="15"/>
    <x v="0"/>
  </r>
  <r>
    <s v="SAESA_SIC 2013/03_2_BS2B_BB_Saesa_Pelumpén S.A."/>
    <s v="SEN"/>
    <s v="SAESA"/>
    <s v="Pelumpén S.A."/>
    <s v="SIC 2013/03_2_BS2B_BB_Saesa_Pelumpén S.A."/>
    <n v="15941.772999999999"/>
    <s v="SAESA"/>
    <x v="5"/>
    <x v="0"/>
  </r>
  <r>
    <s v="SAESA_SIC 2013/03_2_BS2B_BB_Saesa_Pelumpén S.A. (Colbún)"/>
    <s v="SEN"/>
    <s v="SAESA"/>
    <s v="Pelumpén S.A. (Colbún)"/>
    <s v="SIC 2013/03_2_BS2B_BB_Saesa_Pelumpén S.A. (Colbún)"/>
    <n v="0"/>
    <s v="SAESA"/>
    <x v="5"/>
    <x v="0"/>
  </r>
  <r>
    <s v="SAESA_SIC 2013/03_2_BS2B_BB_Saesa_Pelumpén S.A. (Polpaico)"/>
    <s v="SEN"/>
    <s v="SAESA"/>
    <s v="Pelumpén S.A. (Polpaico)"/>
    <s v="SIC 2013/03_2_BS2B_BB_Saesa_Pelumpén S.A. (Polpaico)"/>
    <n v="0"/>
    <s v="SAESA"/>
    <x v="5"/>
    <x v="0"/>
  </r>
  <r>
    <s v="SAESA_SIC 2013/03_2_BS2A_BB_Saesa_San Juan SpA."/>
    <s v="SEN"/>
    <s v="SAESA"/>
    <s v="San Juan SpA."/>
    <s v="SIC 2013/03_2_BS2A_BB_Saesa_San Juan SpA."/>
    <n v="2152.0610000000001"/>
    <s v="SAESA"/>
    <x v="16"/>
    <x v="0"/>
  </r>
  <r>
    <s v="SAESA_SIC 2013/03_2_BS2C_BB_Saesa_San Juan SpA."/>
    <s v="SEN"/>
    <s v="SAESA"/>
    <s v="San Juan SpA."/>
    <s v="SIC 2013/03_2_BS2C_BB_Saesa_San Juan SpA."/>
    <n v="17074.816999999999"/>
    <s v="SAESA"/>
    <x v="16"/>
    <x v="0"/>
  </r>
  <r>
    <s v="SAESA_SIC 2013/03_2_BS3_BB_SAESA_San Juan SpA."/>
    <s v="SEN"/>
    <s v="SAESA"/>
    <s v="San Juan SpA."/>
    <s v="SIC 2013/03_2_BS3_BB_SAESA_San Juan SpA."/>
    <n v="7904.6610000000001"/>
    <s v="SAESA"/>
    <x v="16"/>
    <x v="0"/>
  </r>
  <r>
    <s v="SAESA_SIC 2013/03_2_BS2B_BB_Saesa_Santiago Solar S.A."/>
    <s v="SEN"/>
    <s v="SAESA"/>
    <s v="Santiago Solar S.A."/>
    <s v="SIC 2013/03_2_BS2B_BB_Saesa_Santiago Solar S.A."/>
    <n v="4822.1769999999997"/>
    <s v="SAESA"/>
    <x v="17"/>
    <x v="0"/>
  </r>
  <r>
    <s v="SAESA_2015/02_BS4B_BB_Saesa_SCB II SpA"/>
    <s v="SEN"/>
    <s v="SAESA"/>
    <s v="SCB II SpA"/>
    <s v="2015/02_BS4B_BB_Saesa_SCB II SpA"/>
    <n v="0"/>
    <s v="SAESA"/>
    <x v="3"/>
    <x v="0"/>
  </r>
  <r>
    <s v="SAESA_SIC 2013/03_2_BS1B_BB_SAESA_SPV P4 S.A."/>
    <s v="SEN"/>
    <s v="SAESA"/>
    <s v="SPV P4 S.A."/>
    <s v="SIC 2013/03_2_BS1B_BB_SAESA_SPV P4 S.A."/>
    <n v="925.70600000000002"/>
    <s v="SAESA"/>
    <x v="18"/>
    <x v="0"/>
  </r>
  <r>
    <s v="SOCOEPA_SIC 2013/03_2_BS4_BB_SOCOEPA_Abengoa"/>
    <s v="SEN"/>
    <s v="SOCOEPA"/>
    <s v="Abengoa"/>
    <s v="SIC 2013/03_2_BS4_BB_SOCOEPA_Abengoa"/>
    <n v="1257.5239999999999"/>
    <s v="SOCOEPA"/>
    <x v="0"/>
    <x v="0"/>
  </r>
  <r>
    <s v="SOCOEPA_SIC 2013/03_2_BS3_BB_SOCOEPA_ACCIONA"/>
    <s v="SEN"/>
    <s v="SOCOEPA"/>
    <s v="Acciona"/>
    <s v="SIC 2013/03_2_BS3_BB_SOCOEPA_ACCIONA"/>
    <n v="1580.82"/>
    <s v="SOCOEPA"/>
    <x v="1"/>
    <x v="0"/>
  </r>
  <r>
    <s v="SOCOEPA_2015/02_BS4A_BB_Socoepa_Aela Generación S.A."/>
    <s v="SEN"/>
    <s v="SOCOEPA"/>
    <s v="Aela Generación S.A."/>
    <s v="2015/02_BS4A_BB_Socoepa_Aela Generación S.A."/>
    <n v="0"/>
    <s v="SOCOEPA"/>
    <x v="2"/>
    <x v="1"/>
  </r>
  <r>
    <s v="SOCOEPA_2015/02_BS4B_BB_Socoepa_Aela Generación S.A."/>
    <s v="SEN"/>
    <s v="SOCOEPA"/>
    <s v="Aela Generación S.A."/>
    <s v="2015/02_BS4B_BB_Socoepa_Aela Generación S.A."/>
    <n v="0"/>
    <s v="SOCOEPA"/>
    <x v="2"/>
    <x v="1"/>
  </r>
  <r>
    <s v="SOCOEPA_2015/02_BS4C_BB_Socoepa_Aela Generación S.A."/>
    <s v="SEN"/>
    <s v="SOCOEPA"/>
    <s v="Aela Generación S.A."/>
    <s v="2015/02_BS4C_BB_Socoepa_Aela Generación S.A."/>
    <n v="0"/>
    <s v="SOCOEPA"/>
    <x v="2"/>
    <x v="1"/>
  </r>
  <r>
    <s v="SOCOEPA_2015/02_BS4B_BB_Socoepa_Amunche Solar SpA"/>
    <s v="SEN"/>
    <s v="SOCOEPA"/>
    <s v="Amunche Solar SpA"/>
    <s v="2015/02_BS4B_BB_Socoepa_Amunche Solar SpA"/>
    <n v="0"/>
    <s v="SOCOEPA"/>
    <x v="3"/>
    <x v="0"/>
  </r>
  <r>
    <s v="SOCOEPA_SIC 2013/03_2_BS1B_BB_SOCOEPA_Chungungo S.A."/>
    <s v="SEN"/>
    <s v="SOCOEPA"/>
    <s v="Chungungo S.A."/>
    <s v="SIC 2013/03_2_BS1B_BB_SOCOEPA_Chungungo S.A."/>
    <n v="620.54700000000003"/>
    <s v="SOCOEPA"/>
    <x v="4"/>
    <x v="0"/>
  </r>
  <r>
    <s v="SOCOEPA_SAE 2006/01_BB1_BB_Socoepa_COLBÚN"/>
    <s v="SEN"/>
    <s v="SOCOEPA"/>
    <s v="COLBÚN"/>
    <s v="SAE 2006/01_BB1_BB_Socoepa_COLBÚN"/>
    <n v="20874.726999999999"/>
    <s v="SOCOEPA"/>
    <x v="5"/>
    <x v="0"/>
  </r>
  <r>
    <s v="SOCOEPA_2015/02_BS4A_BB_Socoepa_Consorcio Abengoa Chile S.A., Abengoa Solar Chile SpA y Abengoa Solar S.A."/>
    <s v="SEN"/>
    <s v="SOCOEPA"/>
    <s v="Consorcio Abengoa Chile S.A., Abengoa Solar Chile SpA y Abengoa Solar S.A."/>
    <s v="2015/02_BS4A_BB_Socoepa_Consorcio Abengoa Chile S.A., Abengoa Solar Chile SpA y Abengoa Solar S.A."/>
    <n v="0"/>
    <s v="SOCOEPA"/>
    <x v="6"/>
    <x v="0"/>
  </r>
  <r>
    <s v="SOCOEPA_2015/02_BS4C_BB_Socoepa_Consorcio Abengoa Chile S.A., Abengoa Solar Chile SpA y Abengoa Solar S.A."/>
    <s v="SEN"/>
    <s v="SOCOEPA"/>
    <s v="Consorcio Abengoa Chile S.A., Abengoa Solar Chile SpA y Abengoa Solar S.A."/>
    <s v="2015/02_BS4C_BB_Socoepa_Consorcio Abengoa Chile S.A., Abengoa Solar Chile SpA y Abengoa Solar S.A."/>
    <n v="0"/>
    <s v="SOCOEPA"/>
    <x v="6"/>
    <x v="0"/>
  </r>
  <r>
    <s v="SOCOEPA_SIC 2013/03_2_BS3_BB_SOCOEPA_E-CL"/>
    <s v="SEN"/>
    <s v="SOCOEPA"/>
    <s v="E-CL"/>
    <s v="SIC 2013/03_2_BS3_BB_SOCOEPA_E-CL"/>
    <n v="15947.31"/>
    <s v="SOCOEPA"/>
    <x v="7"/>
    <x v="0"/>
  </r>
  <r>
    <s v="SOCOEPA_SIC 2013/03_2_BS4_BB_SOCOEPA_El Campesino"/>
    <s v="SEN"/>
    <s v="SOCOEPA"/>
    <s v="El Campesino"/>
    <s v="SIC 2013/03_2_BS4_BB_SOCOEPA_El Campesino"/>
    <n v="6050.63"/>
    <s v="SOCOEPA"/>
    <x v="8"/>
    <x v="0"/>
  </r>
  <r>
    <s v="SOCOEPA_SIC 2013/03_2_BS1A_BB_SOCOEPA_Empresa Eléctrica Carén S.A."/>
    <s v="SEN"/>
    <s v="SOCOEPA"/>
    <s v="Empresa Eléctrica Carén S.A."/>
    <s v="SIC 2013/03_2_BS1A_BB_SOCOEPA_Empresa Eléctrica Carén S.A."/>
    <n v="26.015000000000001"/>
    <s v="SOCOEPA"/>
    <x v="9"/>
    <x v="0"/>
  </r>
  <r>
    <s v="SOCOEPA_SIC 2013/03_2_BS1B_BB_SOCOEPA_Empresa Eléctrica Carén S.A."/>
    <s v="SEN"/>
    <s v="SOCOEPA"/>
    <s v="Empresa Eléctrica Carén S.A."/>
    <s v="SIC 2013/03_2_BS1B_BB_SOCOEPA_Empresa Eléctrica Carén S.A."/>
    <n v="35.710999999999999"/>
    <s v="SOCOEPA"/>
    <x v="9"/>
    <x v="0"/>
  </r>
  <r>
    <s v="SOCOEPA_SIC 2013/03_2_BS1C_BB_SOCOEPA_Empresa Eléctrica Carén S.A."/>
    <s v="SEN"/>
    <s v="SOCOEPA"/>
    <s v="Empresa Eléctrica Carén S.A."/>
    <s v="SIC 2013/03_2_BS1C_BB_SOCOEPA_Empresa Eléctrica Carén S.A."/>
    <n v="128.42400000000001"/>
    <s v="SOCOEPA"/>
    <x v="9"/>
    <x v="0"/>
  </r>
  <r>
    <s v="SOCOEPA_SIC 2013/03_2_BS3_BB_SOCOEPA_Empresa Eléctrica Carén S.A."/>
    <s v="SEN"/>
    <s v="SOCOEPA"/>
    <s v="Empresa Eléctrica Carén S.A."/>
    <s v="SIC 2013/03_2_BS3_BB_SOCOEPA_Empresa Eléctrica Carén S.A."/>
    <n v="192.98400000000001"/>
    <s v="SOCOEPA"/>
    <x v="9"/>
    <x v="0"/>
  </r>
  <r>
    <s v="SOCOEPA_SIC 2013/03_2_BS1A_BB_SOCOEPA_Empresa Eléctrica ERNC-1 SpA."/>
    <s v="SEN"/>
    <s v="SOCOEPA"/>
    <s v="Empresa Eléctrica ERNC-1 SpA."/>
    <s v="SIC 2013/03_2_BS1A_BB_SOCOEPA_Empresa Eléctrica ERNC-1 SpA."/>
    <n v="104.185"/>
    <s v="SOCOEPA"/>
    <x v="10"/>
    <x v="0"/>
  </r>
  <r>
    <s v="SOCOEPA_SIC 2013/03_2_BS1B_BB_SOCOEPA_Empresa Eléctrica ERNC-1 SpA."/>
    <s v="SEN"/>
    <s v="SOCOEPA"/>
    <s v="Empresa Eléctrica ERNC-1 SpA."/>
    <s v="SIC 2013/03_2_BS1B_BB_SOCOEPA_Empresa Eléctrica ERNC-1 SpA."/>
    <n v="37.076000000000001"/>
    <s v="SOCOEPA"/>
    <x v="10"/>
    <x v="0"/>
  </r>
  <r>
    <s v="SOCOEPA_SIC 2013/03_2_BS1C_BB_SOCOEPA_Empresa Eléctrica ERNC-1 SpA."/>
    <s v="SEN"/>
    <s v="SOCOEPA"/>
    <s v="Empresa Eléctrica ERNC-1 SpA."/>
    <s v="SIC 2013/03_2_BS1C_BB_SOCOEPA_Empresa Eléctrica ERNC-1 SpA."/>
    <n v="237.876"/>
    <s v="SOCOEPA"/>
    <x v="10"/>
    <x v="0"/>
  </r>
  <r>
    <s v="SOCOEPA_SIC 2013/01_BS1_BB_SOCOEPA_ENDESA"/>
    <s v="SEN"/>
    <s v="SOCOEPA"/>
    <s v="ENDESA"/>
    <s v="SIC 2013/01_BS1_BB_SOCOEPA_ENDESA"/>
    <n v="11775.388999999999"/>
    <s v="SOCOEPA"/>
    <x v="11"/>
    <x v="0"/>
  </r>
  <r>
    <s v="SOCOEPA_SIC 2013/03_BS1_BB_SOCOEPA_ENDESA"/>
    <s v="SEN"/>
    <s v="SOCOEPA"/>
    <s v="ENDESA"/>
    <s v="SIC 2013/03_BS1_BB_SOCOEPA_ENDESA"/>
    <n v="2120.2860000000001"/>
    <s v="SOCOEPA"/>
    <x v="11"/>
    <x v="0"/>
  </r>
  <r>
    <s v="SOCOEPA_SAE 2006/01_BB1_BB_Socoepa_ENDESA"/>
    <s v="SEN"/>
    <s v="SOCOEPA"/>
    <s v="ENDESA"/>
    <s v="SAE 2006/01_BB1_BB_Socoepa_ENDESA"/>
    <n v="42447.343000000001"/>
    <s v="SOCOEPA"/>
    <x v="11"/>
    <x v="0"/>
  </r>
  <r>
    <s v="SOCOEPA_SIC 2013/03_2_BS1B_BB_SOCOEPA_Energía Cerro El Morado S.A."/>
    <s v="SEN"/>
    <s v="SOCOEPA"/>
    <s v="Energía Cerro El Morado S.A."/>
    <s v="SIC 2013/03_2_BS1B_BB_SOCOEPA_Energía Cerro El Morado S.A."/>
    <n v="148.50899999999999"/>
    <s v="SOCOEPA"/>
    <x v="12"/>
    <x v="0"/>
  </r>
  <r>
    <s v="SOCOEPA_2015/02_BS4A_BB_Socoepa_Ibereolica Cabo Leones I S.A."/>
    <s v="SEN"/>
    <s v="SOCOEPA"/>
    <s v="Ibereolica Cabo Leones I S.A."/>
    <s v="2015/02_BS4A_BB_Socoepa_Ibereolica Cabo Leones I S.A."/>
    <n v="0"/>
    <s v="SOCOEPA"/>
    <x v="13"/>
    <x v="1"/>
  </r>
  <r>
    <s v="SOCOEPA_SIC 2013/03_2_BS4_BB_SOCOEPA_Norvind"/>
    <s v="SEN"/>
    <s v="SOCOEPA"/>
    <s v="Norvind"/>
    <s v="SIC 2013/03_2_BS4_BB_SOCOEPA_Norvind"/>
    <n v="66.296999999999997"/>
    <s v="SOCOEPA"/>
    <x v="14"/>
    <x v="0"/>
  </r>
  <r>
    <s v="SOCOEPA_SIC 2013/01_BS1_BB_SOCOEPA_PANGUIPULLI"/>
    <s v="SEN"/>
    <s v="SOCOEPA"/>
    <s v="PANGUIPULLI"/>
    <s v="SIC 2013/01_BS1_BB_SOCOEPA_PANGUIPULLI"/>
    <n v="1173.2639999999999"/>
    <s v="SOCOEPA"/>
    <x v="15"/>
    <x v="0"/>
  </r>
  <r>
    <s v="SOCOEPA_SIC 2013/03_2_BS2B_BB_Socoepa_Pelumpén S.A."/>
    <s v="SEN"/>
    <s v="SOCOEPA"/>
    <s v="Pelumpén S.A."/>
    <s v="SIC 2013/03_2_BS2B_BB_Socoepa_Pelumpén S.A."/>
    <n v="947.15"/>
    <s v="SOCOEPA"/>
    <x v="5"/>
    <x v="0"/>
  </r>
  <r>
    <s v="SOCOEPA_SIC 2013/03_2_BS2A_BB_Socoepa_San Juan SpA."/>
    <s v="SEN"/>
    <s v="SOCOEPA"/>
    <s v="San Juan SpA."/>
    <s v="SIC 2013/03_2_BS2A_BB_Socoepa_San Juan SpA."/>
    <n v="182.04400000000001"/>
    <s v="SOCOEPA"/>
    <x v="16"/>
    <x v="0"/>
  </r>
  <r>
    <s v="SOCOEPA_SIC 2013/03_2_BS2C_BB_Socoepa_San Juan SpA."/>
    <s v="SEN"/>
    <s v="SOCOEPA"/>
    <s v="San Juan SpA."/>
    <s v="SIC 2013/03_2_BS2C_BB_Socoepa_San Juan SpA."/>
    <n v="1239.501"/>
    <s v="SOCOEPA"/>
    <x v="16"/>
    <x v="0"/>
  </r>
  <r>
    <s v="SOCOEPA_SIC 2013/03_2_BS3_BB_SOCOEPA_San Juan SpA."/>
    <s v="SEN"/>
    <s v="SOCOEPA"/>
    <s v="San Juan SpA."/>
    <s v="SIC 2013/03_2_BS3_BB_SOCOEPA_San Juan SpA."/>
    <n v="930.16700000000003"/>
    <s v="SOCOEPA"/>
    <x v="16"/>
    <x v="0"/>
  </r>
  <r>
    <s v="SOCOEPA_SIC 2013/03_2_BS2B_BB_Socoepa_Santiago Solar S.A."/>
    <s v="SEN"/>
    <s v="SOCOEPA"/>
    <s v="Santiago Solar S.A."/>
    <s v="SIC 2013/03_2_BS2B_BB_Socoepa_Santiago Solar S.A."/>
    <n v="377.45"/>
    <s v="SOCOEPA"/>
    <x v="17"/>
    <x v="0"/>
  </r>
  <r>
    <s v="SOCOEPA_SIC 2013/03_2_BS1B_BB_SOCOEPA_SPV P4 S.A."/>
    <s v="SEN"/>
    <s v="SOCOEPA"/>
    <s v="SPV P4 S.A."/>
    <s v="SIC 2013/03_2_BS1B_BB_SOCOEPA_SPV P4 S.A."/>
    <n v="68.245999999999995"/>
    <s v="SOCOEPA"/>
    <x v="18"/>
    <x v="0"/>
  </r>
  <r>
    <s v="SOCOEPA_2015/02_BS4C_BB_Socoepa_Ibereolica Cabo Leones I S.A."/>
    <s v="SEN"/>
    <s v="SOCOEPA"/>
    <s v="Ibereolica Cabo Leones I S.A."/>
    <s v="2015/02_BS4C_BB_Socoepa_Ibereolica Cabo Leones I S.A."/>
    <n v="0"/>
    <s v="SOCOEPA"/>
    <x v="13"/>
    <x v="1"/>
  </r>
  <r>
    <s v="SOCOEPA_2015/02_BS4B_BB_Socoepa_SCB II SpA"/>
    <s v="SEN"/>
    <s v="SOCOEPA"/>
    <s v="SCB II SpA"/>
    <s v="2015/02_BS4B_BB_Socoepa_SCB II SpA"/>
    <n v="0"/>
    <s v="SOCOEPA"/>
    <x v="3"/>
    <x v="0"/>
  </r>
  <r>
    <s v="TIL TIL_SIC 2013/03_2_BS4_BB_Enel Distribución_Abengoa"/>
    <s v="SEN"/>
    <s v="TIL TIL"/>
    <s v="Abengoa"/>
    <s v="SIC 2013/03_2_BS4_BB_Enel Distribución_Abengoa"/>
    <n v="0"/>
    <s v="TIL TIL"/>
    <x v="0"/>
    <x v="0"/>
  </r>
  <r>
    <s v="TIL TIL_SIC 2013/03_2_BS3_BB_Enel Distribución_ACCIONA"/>
    <s v="SEN"/>
    <s v="TIL TIL"/>
    <s v="Acciona"/>
    <s v="SIC 2013/03_2_BS3_BB_Enel Distribución_ACCIONA"/>
    <n v="0"/>
    <s v="TIL TIL"/>
    <x v="1"/>
    <x v="0"/>
  </r>
  <r>
    <s v="TIL TIL_2015/02_BS4A_BB_Enel Distribución_Aela Generación S.A."/>
    <s v="SEN"/>
    <s v="TIL TIL"/>
    <s v="Aela Generación S.A."/>
    <s v="2015/02_BS4A_BB_Enel Distribución_Aela Generación S.A."/>
    <n v="0"/>
    <s v="TIL TIL"/>
    <x v="2"/>
    <x v="1"/>
  </r>
  <r>
    <s v="TIL TIL_2015/02_BS4B_BB_Enel Distribución_Aela Generación S.A."/>
    <s v="SEN"/>
    <s v="TIL TIL"/>
    <s v="Aela Generación S.A."/>
    <s v="2015/02_BS4B_BB_Enel Distribución_Aela Generación S.A."/>
    <n v="0"/>
    <s v="TIL TIL"/>
    <x v="2"/>
    <x v="1"/>
  </r>
  <r>
    <s v="TIL TIL_2015/02_BS4C_BB_Enel Distribución_Aela Generación S.A."/>
    <s v="SEN"/>
    <s v="TIL TIL"/>
    <s v="Aela Generación S.A."/>
    <s v="2015/02_BS4C_BB_Enel Distribución_Aela Generación S.A."/>
    <n v="0"/>
    <s v="TIL TIL"/>
    <x v="2"/>
    <x v="1"/>
  </r>
  <r>
    <s v="TIL TIL_CHL 2006/01_BB1_BB_Enel Distribución_AES GENER"/>
    <s v="SEN"/>
    <s v="TIL TIL"/>
    <s v="AES GENER"/>
    <s v="CHL 2006/01_BB1_BB_Enel Distribución_AES GENER"/>
    <n v="0"/>
    <s v="TIL TIL"/>
    <x v="19"/>
    <x v="1"/>
  </r>
  <r>
    <s v="TIL TIL_CHL 2006/01_BB2_BB_Enel Distribución_AES GENER"/>
    <s v="SEN"/>
    <s v="TIL TIL"/>
    <s v="AES GENER"/>
    <s v="CHL 2006/01_BB2_BB_Enel Distribución_AES GENER"/>
    <n v="0"/>
    <s v="TIL TIL"/>
    <x v="19"/>
    <x v="1"/>
  </r>
  <r>
    <s v="TIL TIL_CHL 2006/02-2_BB1_BB_Enel Distribución_AES GENER"/>
    <s v="SEN"/>
    <s v="TIL TIL"/>
    <s v="AES GENER"/>
    <s v="CHL 2006/02-2_BB1_BB_Enel Distribución_AES GENER"/>
    <n v="0"/>
    <s v="TIL TIL"/>
    <x v="19"/>
    <x v="1"/>
  </r>
  <r>
    <s v="TIL TIL_2015/02_BS4B_BB_Enel Distribución_Amunche Solar SpA"/>
    <s v="SEN"/>
    <s v="TIL TIL"/>
    <s v="Amunche Solar SpA"/>
    <s v="2015/02_BS4B_BB_Enel Distribución_Amunche Solar SpA"/>
    <n v="0"/>
    <s v="TIL TIL"/>
    <x v="3"/>
    <x v="0"/>
  </r>
  <r>
    <s v="TIL TIL_SIC 2013/03_2_BS1B_BB_Enel Distribución_Chungungo S.A."/>
    <s v="SEN"/>
    <s v="TIL TIL"/>
    <s v="Chungungo S.A."/>
    <s v="SIC 2013/03_2_BS1B_BB_Enel Distribución_Chungungo S.A."/>
    <n v="0"/>
    <s v="TIL TIL"/>
    <x v="4"/>
    <x v="1"/>
  </r>
  <r>
    <s v="TIL TIL_CHL 2006/02_BB1_BB_Enel Distribución_COLBÚN"/>
    <s v="SEN"/>
    <s v="TIL TIL"/>
    <s v="COLBÚN"/>
    <s v="CHL 2006/02_BB1_BB_Enel Distribución_COLBÚN"/>
    <n v="0"/>
    <s v="TIL TIL"/>
    <x v="5"/>
    <x v="0"/>
  </r>
  <r>
    <s v="TIL TIL_CHL 2006/02_BB2_BB_Enel Distribución_COLBÚN"/>
    <s v="SEN"/>
    <s v="TIL TIL"/>
    <s v="COLBÚN"/>
    <s v="CHL 2006/02_BB2_BB_Enel Distribución_COLBÚN"/>
    <n v="0"/>
    <s v="TIL TIL"/>
    <x v="5"/>
    <x v="0"/>
  </r>
  <r>
    <s v="TIL TIL_CHL 2006/02_BB3_BB_Enel Distribución_COLBÚN"/>
    <s v="SEN"/>
    <s v="TIL TIL"/>
    <s v="COLBÚN"/>
    <s v="CHL 2006/02_BB3_BB_Enel Distribución_COLBÚN"/>
    <n v="0"/>
    <s v="TIL TIL"/>
    <x v="5"/>
    <x v="0"/>
  </r>
  <r>
    <s v="TIL TIL_2015/02_BS4A_BB_Enel Distribución_Consorcio Abengoa Chile S.A., Abengoa Solar Chile SpA y Abengoa Solar S.A."/>
    <s v="SEN"/>
    <s v="TIL TIL"/>
    <s v="Consorcio Abengoa Chile S.A., Abengoa Solar Chile SpA y Abengoa Solar S.A."/>
    <s v="2015/02_BS4A_BB_Enel Distribución_Consorcio Abengoa Chile S.A., Abengoa Solar Chile SpA y Abengoa Solar S.A."/>
    <n v="0"/>
    <s v="TIL TIL"/>
    <x v="6"/>
    <x v="1"/>
  </r>
  <r>
    <s v="TIL TIL_2015/02_BS4C_BB_Enel Distribución_Consorcio Abengoa Chile S.A., Abengoa Solar Chile SpA y Abengoa Solar S.A."/>
    <s v="SEN"/>
    <s v="TIL TIL"/>
    <s v="Consorcio Abengoa Chile S.A., Abengoa Solar Chile SpA y Abengoa Solar S.A."/>
    <s v="2015/02_BS4C_BB_Enel Distribución_Consorcio Abengoa Chile S.A., Abengoa Solar Chile SpA y Abengoa Solar S.A."/>
    <n v="0"/>
    <s v="TIL TIL"/>
    <x v="6"/>
    <x v="1"/>
  </r>
  <r>
    <s v="TIL TIL_SIC 2013/03_2_BS3_BB_Enel Distribución_E-CL"/>
    <s v="SEN"/>
    <s v="TIL TIL"/>
    <s v="E-CL"/>
    <s v="SIC 2013/03_2_BS3_BB_Enel Distribución_E-CL"/>
    <n v="0"/>
    <s v="TIL TIL"/>
    <x v="7"/>
    <x v="1"/>
  </r>
  <r>
    <s v="TIL TIL_SIC 2013/03_2_BS4_BB_Enel Distribución_El Campesino"/>
    <s v="SEN"/>
    <s v="TIL TIL"/>
    <s v="El Campesino"/>
    <s v="SIC 2013/03_2_BS4_BB_Enel Distribución_El Campesino"/>
    <n v="0"/>
    <s v="TIL TIL"/>
    <x v="8"/>
    <x v="0"/>
  </r>
  <r>
    <s v="TIL TIL_SIC 2013/03_2_BS1A_BB_Enel Distribución_Empresa Eléctrica Carén S.A."/>
    <s v="SEN"/>
    <s v="TIL TIL"/>
    <s v="Empresa Eléctrica Carén S.A."/>
    <s v="SIC 2013/03_2_BS1A_BB_Enel Distribución_Empresa Eléctrica Carén S.A."/>
    <n v="0"/>
    <s v="TIL TIL"/>
    <x v="9"/>
    <x v="0"/>
  </r>
  <r>
    <s v="TIL TIL_SIC 2013/03_2_BS1B_BB_Enel Distribución_Empresa Eléctrica Carén S.A."/>
    <s v="SEN"/>
    <s v="TIL TIL"/>
    <s v="Empresa Eléctrica Carén S.A."/>
    <s v="SIC 2013/03_2_BS1B_BB_Enel Distribución_Empresa Eléctrica Carén S.A."/>
    <n v="0"/>
    <s v="TIL TIL"/>
    <x v="9"/>
    <x v="0"/>
  </r>
  <r>
    <s v="TIL TIL_SIC 2013/03_2_BS1C_BB_Enel Distribución_Empresa Eléctrica Carén S.A."/>
    <s v="SEN"/>
    <s v="TIL TIL"/>
    <s v="Empresa Eléctrica Carén S.A."/>
    <s v="SIC 2013/03_2_BS1C_BB_Enel Distribución_Empresa Eléctrica Carén S.A."/>
    <n v="0"/>
    <s v="TIL TIL"/>
    <x v="9"/>
    <x v="0"/>
  </r>
  <r>
    <s v="TIL TIL_SIC 2013/03_2_BS3_BB_Enel Distribución_Empresa Eléctrica Carén S.A."/>
    <s v="SEN"/>
    <s v="TIL TIL"/>
    <s v="Empresa Eléctrica Carén S.A."/>
    <s v="SIC 2013/03_2_BS3_BB_Enel Distribución_Empresa Eléctrica Carén S.A."/>
    <n v="0"/>
    <s v="TIL TIL"/>
    <x v="9"/>
    <x v="0"/>
  </r>
  <r>
    <s v="TIL TIL_SIC 2013/03_2_BS1A_BB_Enel Distribución_Empresa Eléctrica ERNC-1 SpA."/>
    <s v="SEN"/>
    <s v="TIL TIL"/>
    <s v="Empresa Eléctrica ERNC-1 SpA."/>
    <s v="SIC 2013/03_2_BS1A_BB_Enel Distribución_Empresa Eléctrica ERNC-1 SpA."/>
    <n v="0"/>
    <s v="TIL TIL"/>
    <x v="10"/>
    <x v="1"/>
  </r>
  <r>
    <s v="TIL TIL_SIC 2013/03_2_BS1B_BB_Enel Distribución_Empresa Eléctrica ERNC-1 SpA."/>
    <s v="SEN"/>
    <s v="TIL TIL"/>
    <s v="Empresa Eléctrica ERNC-1 SpA."/>
    <s v="SIC 2013/03_2_BS1B_BB_Enel Distribución_Empresa Eléctrica ERNC-1 SpA."/>
    <n v="0"/>
    <s v="TIL TIL"/>
    <x v="10"/>
    <x v="1"/>
  </r>
  <r>
    <s v="TIL TIL_SIC 2013/03_2_BS1C_BB_Enel Distribución_Empresa Eléctrica ERNC-1 SpA."/>
    <s v="SEN"/>
    <s v="TIL TIL"/>
    <s v="Empresa Eléctrica ERNC-1 SpA."/>
    <s v="SIC 2013/03_2_BS1C_BB_Enel Distribución_Empresa Eléctrica ERNC-1 SpA."/>
    <n v="0"/>
    <s v="TIL TIL"/>
    <x v="10"/>
    <x v="1"/>
  </r>
  <r>
    <s v="TIL TIL_CHL 2006/01_BB1_BB_Enel Distribución_ENDESA"/>
    <s v="SEN"/>
    <s v="TIL TIL"/>
    <s v="ENDESA"/>
    <s v="CHL 2006/01_BB1_BB_Enel Distribución_ENDESA"/>
    <n v="0"/>
    <s v="TIL TIL"/>
    <x v="11"/>
    <x v="1"/>
  </r>
  <r>
    <s v="TIL TIL_CHL 2006/01_BB2_BB_Enel Distribución_ENDESA"/>
    <s v="SEN"/>
    <s v="TIL TIL"/>
    <s v="ENDESA"/>
    <s v="CHL 2006/01_BB2_BB_Enel Distribución_ENDESA"/>
    <n v="0"/>
    <s v="TIL TIL"/>
    <x v="11"/>
    <x v="1"/>
  </r>
  <r>
    <s v="TIL TIL_CHL 2006/02_BB1_BB_Enel Distribución_ENDESA"/>
    <s v="SEN"/>
    <s v="TIL TIL"/>
    <s v="ENDESA"/>
    <s v="CHL 2006/02_BB1_BB_Enel Distribución_ENDESA"/>
    <n v="0"/>
    <s v="TIL TIL"/>
    <x v="11"/>
    <x v="1"/>
  </r>
  <r>
    <s v="TIL TIL_CHL 2006/02_BB3_BB_Enel Distribución_ENDESA"/>
    <s v="SEN"/>
    <s v="TIL TIL"/>
    <s v="ENDESA"/>
    <s v="CHL 2006/02_BB3_BB_Enel Distribución_ENDESA"/>
    <n v="0"/>
    <s v="TIL TIL"/>
    <x v="11"/>
    <x v="1"/>
  </r>
  <r>
    <s v="TIL TIL_CHL 2010/01_BS1_BB_Enel Distribución_ENDESA"/>
    <s v="SEN"/>
    <s v="TIL TIL"/>
    <s v="ENDESA"/>
    <s v="CHL 2010/01_BS1_BB_Enel Distribución_ENDESA"/>
    <n v="0"/>
    <s v="TIL TIL"/>
    <x v="11"/>
    <x v="1"/>
  </r>
  <r>
    <s v="TIL TIL_SIC 2013/01_BS1_BB_Enel Distribución_ENDESA"/>
    <s v="SEN"/>
    <s v="TIL TIL"/>
    <s v="ENDESA"/>
    <s v="SIC 2013/01_BS1_BB_Enel Distribución_ENDESA"/>
    <n v="0"/>
    <s v="TIL TIL"/>
    <x v="11"/>
    <x v="1"/>
  </r>
  <r>
    <s v="TIL TIL_SIC 2013/03_BS1_BB_Enel Distribución_ENDESA"/>
    <s v="SEN"/>
    <s v="TIL TIL"/>
    <s v="ENDESA"/>
    <s v="SIC 2013/03_BS1_BB_Enel Distribución_ENDESA"/>
    <n v="0"/>
    <s v="TIL TIL"/>
    <x v="11"/>
    <x v="1"/>
  </r>
  <r>
    <s v="TIL TIL_SIC 2013/03_2_BS1B_BB_Enel Distribución_Energía Cerro El Morado S.A."/>
    <s v="SEN"/>
    <s v="TIL TIL"/>
    <s v="Energía Cerro El Morado S.A."/>
    <s v="SIC 2013/03_2_BS1B_BB_Enel Distribución_Energía Cerro El Morado S.A."/>
    <n v="0"/>
    <s v="TIL TIL"/>
    <x v="12"/>
    <x v="1"/>
  </r>
  <r>
    <s v="TIL TIL_CHL 2006/01_BB1_BB_Enel Distribución_GUACOLDA"/>
    <s v="SEN"/>
    <s v="TIL TIL"/>
    <s v="GUACOLDA"/>
    <s v="CHL 2006/01_BB1_BB_Enel Distribución_GUACOLDA"/>
    <n v="0"/>
    <s v="TIL TIL"/>
    <x v="23"/>
    <x v="1"/>
  </r>
  <r>
    <s v="TIL TIL_2015/02_BS4A_BB_Enel Distribución_Ibereolica Cabo Leones I S.A."/>
    <s v="SEN"/>
    <s v="TIL TIL"/>
    <s v="Ibereolica Cabo Leones I S.A."/>
    <s v="2015/02_BS4A_BB_Enel Distribución_Ibereolica Cabo Leones I S.A."/>
    <n v="0"/>
    <s v="TIL TIL"/>
    <x v="13"/>
    <x v="1"/>
  </r>
  <r>
    <s v="TIL TIL_2015/02_BS4C_BB_Enel Distribución_Ibereolica Cabo Leones I S.A."/>
    <s v="SEN"/>
    <s v="TIL TIL"/>
    <s v="Ibereolica Cabo Leones I S.A."/>
    <s v="2015/02_BS4C_BB_Enel Distribución_Ibereolica Cabo Leones I S.A."/>
    <n v="0"/>
    <s v="TIL TIL"/>
    <x v="13"/>
    <x v="1"/>
  </r>
  <r>
    <s v="TIL TIL_SIC 2013/03_2_BS4_BB_Enel Distribución_Norvind"/>
    <s v="SEN"/>
    <s v="TIL TIL"/>
    <s v="Norvind"/>
    <s v="SIC 2013/03_2_BS4_BB_Enel Distribución_Norvind"/>
    <n v="0"/>
    <s v="TIL TIL"/>
    <x v="14"/>
    <x v="1"/>
  </r>
  <r>
    <s v="TIL TIL_SIC 2013/01_BS1_BB_Enel Distribución_PANGUIPULLI"/>
    <s v="SEN"/>
    <s v="TIL TIL"/>
    <s v="PANGUIPULLI"/>
    <s v="SIC 2013/01_BS1_BB_Enel Distribución_PANGUIPULLI"/>
    <n v="0"/>
    <s v="TIL TIL"/>
    <x v="15"/>
    <x v="1"/>
  </r>
  <r>
    <s v="TIL TIL_SIC 2013/03_2_BS2B_BB_Enel Distribución_Pelumpén S.A."/>
    <s v="SEN"/>
    <s v="TIL TIL"/>
    <s v="Pelumpén S.A."/>
    <s v="SIC 2013/03_2_BS2B_BB_Enel Distribución_Pelumpén S.A."/>
    <n v="0"/>
    <s v="TIL TIL"/>
    <x v="5"/>
    <x v="0"/>
  </r>
  <r>
    <s v="TIL TIL_SIC 2013/03_2_BS2A_BB_Enel Distribución_San Juan SpA."/>
    <s v="SEN"/>
    <s v="TIL TIL"/>
    <s v="San Juan SpA."/>
    <s v="SIC 2013/03_2_BS2A_BB_Enel Distribución_San Juan SpA."/>
    <n v="0"/>
    <s v="TIL TIL"/>
    <x v="16"/>
    <x v="1"/>
  </r>
  <r>
    <s v="TIL TIL_SIC 2013/03_2_BS2C_BB_Enel Distribución_San Juan SpA."/>
    <s v="SEN"/>
    <s v="TIL TIL"/>
    <s v="San Juan SpA."/>
    <s v="SIC 2013/03_2_BS2C_BB_Enel Distribución_San Juan SpA."/>
    <n v="0"/>
    <s v="TIL TIL"/>
    <x v="16"/>
    <x v="1"/>
  </r>
  <r>
    <s v="TIL TIL_SIC 2013/03_2_BS3_BB_Enel Distribución_San Juan SpA."/>
    <s v="SEN"/>
    <s v="TIL TIL"/>
    <s v="San Juan SpA."/>
    <s v="SIC 2013/03_2_BS3_BB_Enel Distribución_San Juan SpA."/>
    <n v="0"/>
    <s v="TIL TIL"/>
    <x v="16"/>
    <x v="1"/>
  </r>
  <r>
    <s v="TIL TIL_SIC 2013/03_2_BS2B_BB_Enel Distribución_Santiago Solar S.A."/>
    <s v="SEN"/>
    <s v="TIL TIL"/>
    <s v="Santiago Solar S.A."/>
    <s v="SIC 2013/03_2_BS2B_BB_Enel Distribución_Santiago Solar S.A."/>
    <n v="0"/>
    <s v="TIL TIL"/>
    <x v="17"/>
    <x v="0"/>
  </r>
  <r>
    <s v="TIL TIL_2015/02_BS4B_BB_Enel Distribución_SCB II SpA"/>
    <s v="SEN"/>
    <s v="TIL TIL"/>
    <s v="SCB II SpA"/>
    <s v="2015/02_BS4B_BB_Enel Distribución_SCB II SpA"/>
    <n v="0"/>
    <s v="TIL TIL"/>
    <x v="3"/>
    <x v="0"/>
  </r>
  <r>
    <s v="TIL TIL_SIC 2013/03_2_BS1B_BB_Enel Distribución_SPV P4 S.A."/>
    <s v="SEN"/>
    <s v="TIL TIL"/>
    <s v="SPV P4 S.A."/>
    <s v="SIC 2013/03_2_BS1B_BB_Enel Distribución_SPV P4 S.A."/>
    <n v="0"/>
    <s v="TIL TIL"/>
    <x v="18"/>
    <x v="1"/>
  </r>
  <r>
    <s v="CGE_SIC 2013/03_2 (Enelsa)_BS4_BB_Conafe_Abengoa"/>
    <s v="SEN"/>
    <s v="CGE"/>
    <s v="Abengoa"/>
    <s v="SIC 2013/03_2 (Enelsa)_BS4_BB_Conafe_Abengoa"/>
    <n v="61.27"/>
    <s v="CGE"/>
    <x v="0"/>
    <x v="0"/>
  </r>
  <r>
    <s v="CGE_SIC 2013/03_2 (Enelsa)_BS4_BB_Conafe_El Campesino"/>
    <s v="SEN"/>
    <s v="CGE"/>
    <s v="El Campesino"/>
    <s v="SIC 2013/03_2 (Enelsa)_BS4_BB_Conafe_El Campesino"/>
    <n v="257.25700000000001"/>
    <s v="CGE"/>
    <x v="8"/>
    <x v="0"/>
  </r>
  <r>
    <s v="CGE_SIC 2013/03_2 (Enelsa)_BS4_BB_Conafe_Norvind"/>
    <s v="SEN"/>
    <s v="CGE"/>
    <s v="Norvind"/>
    <s v="SIC 2013/03_2 (Enelsa)_BS4_BB_Conafe_Norvind"/>
    <n v="3.3210000000000002"/>
    <s v="CGE"/>
    <x v="14"/>
    <x v="0"/>
  </r>
  <r>
    <s v="MATAQUITO_SIC 2013/03_BS1_BB_COELCHA_ENDESA"/>
    <s v="SEN"/>
    <s v="Mataquito"/>
    <s v="ENDESA"/>
    <s v="SIC 2013/03_BS1_BB_COELCHA_ENDESA"/>
    <n v="0"/>
    <s v="MATAQUITO"/>
    <x v="11"/>
    <x v="1"/>
  </r>
  <r>
    <s v="SOCOEPA_SAE 2006/01_BV1_BV_Socoepa_COLBÚN"/>
    <s v="SEN"/>
    <s v="SOCOEPA"/>
    <s v="COLBÚN"/>
    <s v="SAE 2006/01_BV1_BV_Socoepa_COLBÚN"/>
    <n v="8719.1939999999995"/>
    <s v="SOCOEPA"/>
    <x v="5"/>
    <x v="0"/>
  </r>
  <r>
    <s v="Coopelan_SIC 2013/03_2_BS3_BB_Coelcha_Acciona"/>
    <s v="SEN"/>
    <s v="COOPELAN"/>
    <s v="Acciona"/>
    <s v="SIC 2013/03_2_BS3_BB_Coelcha_Acciona"/>
    <n v="0"/>
    <s v="COOPELAN"/>
    <x v="1"/>
    <x v="0"/>
  </r>
  <r>
    <s v="Coopelan_SIC 2013/03_2_BS1B_BB_Coelcha_Chungungo S.A."/>
    <s v="SEN"/>
    <s v="COOPELAN"/>
    <s v="Chungungo S.A."/>
    <s v="SIC 2013/03_2_BS1B_BB_Coelcha_Chungungo S.A."/>
    <n v="0"/>
    <s v="COOPELAN"/>
    <x v="4"/>
    <x v="1"/>
  </r>
  <r>
    <s v="Coopelan_SAE 2006/01_BB1_BB_Coelcha_COLBÚN"/>
    <s v="SEN"/>
    <s v="COOPELAN"/>
    <s v="COLBÚN"/>
    <s v="SAE 2006/01_BB1_BB_Coelcha_COLBÚN"/>
    <n v="0"/>
    <s v="COOPELAN"/>
    <x v="5"/>
    <x v="0"/>
  </r>
  <r>
    <s v="Coopelan_SAE 2006/01_BV1_BV_Coelcha_COLBÚN"/>
    <s v="SEN"/>
    <s v="COOPELAN"/>
    <s v="COLBÚN"/>
    <s v="SAE 2006/01_BV1_BV_Coelcha_COLBÚN"/>
    <n v="0"/>
    <s v="COOPELAN"/>
    <x v="5"/>
    <x v="0"/>
  </r>
  <r>
    <s v="Coopelan_SIC 2013/03_2_BS3_BB_Coelcha_E-CL"/>
    <s v="SEN"/>
    <s v="COOPELAN"/>
    <s v="E-CL"/>
    <s v="SIC 2013/03_2_BS3_BB_Coelcha_E-CL"/>
    <n v="0"/>
    <s v="COOPELAN"/>
    <x v="7"/>
    <x v="1"/>
  </r>
  <r>
    <s v="Coopelan_SIC 2013/03_2_BS1A_BB_Coelcha_Empresa Eléctrica Carén S.A."/>
    <s v="SEN"/>
    <s v="COOPELAN"/>
    <s v="Empresa Eléctrica Carén S.A."/>
    <s v="SIC 2013/03_2_BS1A_BB_Coelcha_Empresa Eléctrica Carén S.A."/>
    <n v="0"/>
    <s v="COOPELAN"/>
    <x v="9"/>
    <x v="0"/>
  </r>
  <r>
    <s v="Coopelan_SIC 2013/03_2_BS1B_BB_Coelcha_Empresa Eléctrica Carén S.A."/>
    <s v="SEN"/>
    <s v="COOPELAN"/>
    <s v="Empresa Eléctrica Carén S.A."/>
    <s v="SIC 2013/03_2_BS1B_BB_Coelcha_Empresa Eléctrica Carén S.A."/>
    <n v="0"/>
    <s v="COOPELAN"/>
    <x v="9"/>
    <x v="0"/>
  </r>
  <r>
    <s v="Coopelan_SIC 2013/03_2_BS1C_BB_Coelcha_Empresa Eléctrica Carén S.A."/>
    <s v="SEN"/>
    <s v="COOPELAN"/>
    <s v="Empresa Eléctrica Carén S.A."/>
    <s v="SIC 2013/03_2_BS1C_BB_Coelcha_Empresa Eléctrica Carén S.A."/>
    <n v="0"/>
    <s v="COOPELAN"/>
    <x v="9"/>
    <x v="0"/>
  </r>
  <r>
    <s v="Coopelan_SIC 2013/03_2_BS3_BB_Coelcha_Empresa Eléctrica Carén S.A."/>
    <s v="SEN"/>
    <s v="COOPELAN"/>
    <s v="Empresa Eléctrica Carén S.A."/>
    <s v="SIC 2013/03_2_BS3_BB_Coelcha_Empresa Eléctrica Carén S.A."/>
    <n v="0"/>
    <s v="COOPELAN"/>
    <x v="9"/>
    <x v="0"/>
  </r>
  <r>
    <s v="Coopelan_SIC 2013/03_2_BS1A_BB_Coelcha_Empresa Eléctrica ERNC-1 SpA."/>
    <s v="SEN"/>
    <s v="COOPELAN"/>
    <s v="Empresa Eléctrica ERNC-1 SpA."/>
    <s v="SIC 2013/03_2_BS1A_BB_Coelcha_Empresa Eléctrica ERNC-1 SpA."/>
    <n v="0"/>
    <s v="COOPELAN"/>
    <x v="10"/>
    <x v="1"/>
  </r>
  <r>
    <s v="Coopelan_SIC 2013/03_2_BS1B_BB_Coelcha_Empresa Eléctrica ERNC-1 SpA."/>
    <s v="SEN"/>
    <s v="COOPELAN"/>
    <s v="Empresa Eléctrica ERNC-1 SpA."/>
    <s v="SIC 2013/03_2_BS1B_BB_Coelcha_Empresa Eléctrica ERNC-1 SpA."/>
    <n v="0"/>
    <s v="COOPELAN"/>
    <x v="10"/>
    <x v="1"/>
  </r>
  <r>
    <s v="Coopelan_SIC 2013/03_2_BS1C_BB_Coelcha_Empresa Eléctrica ERNC-1 SpA."/>
    <s v="SEN"/>
    <s v="COOPELAN"/>
    <s v="Empresa Eléctrica ERNC-1 SpA."/>
    <s v="SIC 2013/03_2_BS1C_BB_Coelcha_Empresa Eléctrica ERNC-1 SpA."/>
    <n v="0"/>
    <s v="COOPELAN"/>
    <x v="10"/>
    <x v="1"/>
  </r>
  <r>
    <s v="Coopelan_SAE 2006/01_BB1_BB_Coelcha_ENDESA"/>
    <s v="SEN"/>
    <s v="COOPELAN"/>
    <s v="ENDESA"/>
    <s v="SAE 2006/01_BB1_BB_Coelcha_ENDESA"/>
    <n v="0"/>
    <s v="COOPELAN"/>
    <x v="11"/>
    <x v="1"/>
  </r>
  <r>
    <s v="Coopelan_SIC 2013/01_BS1_BB_Coelcha_ENDESA"/>
    <s v="SEN"/>
    <s v="COOPELAN"/>
    <s v="ENDESA"/>
    <s v="SIC 2013/01_BS1_BB_Coelcha_ENDESA"/>
    <n v="0"/>
    <s v="COOPELAN"/>
    <x v="11"/>
    <x v="1"/>
  </r>
  <r>
    <s v="Coopelan_SIC 2013/03_BS1_BB_COELCHA_ENDESA"/>
    <s v="SEN"/>
    <s v="COOPELAN"/>
    <s v="ENDESA"/>
    <s v="SIC 2013/03_BS1_BB_COELCHA_ENDESA"/>
    <n v="0"/>
    <s v="COOPELAN"/>
    <x v="11"/>
    <x v="1"/>
  </r>
  <r>
    <s v="Coopelan_SIC 2013/03_2_BS1B_BB_Coelcha_Energía Cerro El Morado S.A."/>
    <s v="SEN"/>
    <s v="COOPELAN"/>
    <s v="Energía Cerro El Morado S.A."/>
    <s v="SIC 2013/03_2_BS1B_BB_Coelcha_Energía Cerro El Morado S.A."/>
    <n v="0"/>
    <s v="COOPELAN"/>
    <x v="12"/>
    <x v="1"/>
  </r>
  <r>
    <s v="Coopelan_SIC 2013/01_BS1_BB_Coelcha_PANGUIPULLI"/>
    <s v="SEN"/>
    <s v="COOPELAN"/>
    <s v="PANGUIPULLI"/>
    <s v="SIC 2013/01_BS1_BB_Coelcha_PANGUIPULLI"/>
    <n v="0"/>
    <s v="COOPELAN"/>
    <x v="15"/>
    <x v="1"/>
  </r>
  <r>
    <s v="Coopelan_SIC 2013/03_2_BS2B_BB_Coelcha_Pelumpén S.A."/>
    <s v="SEN"/>
    <s v="COOPELAN"/>
    <s v="Pelumpén S.A."/>
    <s v="SIC 2013/03_2_BS2B_BB_Coelcha_Pelumpén S.A."/>
    <n v="0"/>
    <s v="COOPELAN"/>
    <x v="5"/>
    <x v="0"/>
  </r>
  <r>
    <s v="Coopelan_SIC 2013/03_2_BS2A_BB_Coelcha_San Juan SpA."/>
    <s v="SEN"/>
    <s v="COOPELAN"/>
    <s v="San Juan SpA."/>
    <s v="SIC 2013/03_2_BS2A_BB_Coelcha_San Juan SpA."/>
    <n v="0"/>
    <s v="COOPELAN"/>
    <x v="16"/>
    <x v="1"/>
  </r>
  <r>
    <s v="Coopelan_SIC 2013/03_2_BS2C_BB_Coelcha_San Juan SpA."/>
    <s v="SEN"/>
    <s v="COOPELAN"/>
    <s v="San Juan SpA."/>
    <s v="SIC 2013/03_2_BS2C_BB_Coelcha_San Juan SpA."/>
    <n v="0"/>
    <s v="COOPELAN"/>
    <x v="16"/>
    <x v="1"/>
  </r>
  <r>
    <s v="Coopelan_SIC 2013/03_2_BS3_BB_Coelcha_San Juan SpA."/>
    <s v="SEN"/>
    <s v="COOPELAN"/>
    <s v="San Juan SpA."/>
    <s v="SIC 2013/03_2_BS3_BB_Coelcha_San Juan SpA."/>
    <n v="0"/>
    <s v="COOPELAN"/>
    <x v="16"/>
    <x v="1"/>
  </r>
  <r>
    <s v="Coopelan_SIC 2013/03_2_BS2B_BB_Coelcha_Santiago Solar S.A."/>
    <s v="SEN"/>
    <s v="COOPELAN"/>
    <s v="Santiago Solar S.A."/>
    <s v="SIC 2013/03_2_BS2B_BB_Coelcha_Santiago Solar S.A."/>
    <n v="0"/>
    <s v="COOPELAN"/>
    <x v="17"/>
    <x v="0"/>
  </r>
  <r>
    <s v="Coopelan_SIC 2013/03_2_BS1B_BB_Coelcha_SPV P4 S.A."/>
    <s v="SEN"/>
    <s v="COOPELAN"/>
    <s v="SPV P4 S.A."/>
    <s v="SIC 2013/03_2_BS1B_BB_Coelcha_SPV P4 S.A."/>
    <n v="0"/>
    <s v="COOPELAN"/>
    <x v="18"/>
    <x v="1"/>
  </r>
  <r>
    <s v="Frontel_SAE 2006/01_BV1_BV_Frontel_COLBÚN"/>
    <s v="SEN"/>
    <s v="FRONTEL"/>
    <s v="COLBÚN"/>
    <s v="SAE 2006/01_BV1_BV_Frontel_COLBÚN"/>
    <n v="3799.826"/>
    <s v="FRONTEL"/>
    <x v="5"/>
    <x v="0"/>
  </r>
  <r>
    <s v="Elecda_EMEL-SING 2008/01_BS1_BB_Elecda_E-CL"/>
    <s v="SEN"/>
    <s v="ELECDA"/>
    <s v="E-CL"/>
    <s v="EMEL-SING 2008/01_BS1_BB_Elecda_E-CL"/>
    <n v="0"/>
    <s v="CGE"/>
    <x v="7"/>
    <x v="1"/>
  </r>
  <r>
    <s v="Elecda_EMEL-SING 2008/01_BS1_BV_Elecda_E-CL"/>
    <s v="SEN"/>
    <s v="ELECDA"/>
    <s v="E-CL"/>
    <s v="EMEL-SING 2008/01_BS1_BV_Elecda_E-CL"/>
    <n v="0"/>
    <s v="CGE"/>
    <x v="7"/>
    <x v="1"/>
  </r>
  <r>
    <s v="EDECSA_2015/02_BS4C_BB_Edecsa_Aela Generación S.A."/>
    <s v="SEN"/>
    <s v="EDECSA"/>
    <s v="Aela Generación S.A."/>
    <s v="2015/02_BS4C_BB_Edecsa_Aela Generación S.A."/>
    <n v="0"/>
    <s v="EDECSA"/>
    <x v="2"/>
    <x v="1"/>
  </r>
  <r>
    <s v="EDECSA_2015/02_BS4B_BB_Edecsa_Aela Generación S.A."/>
    <s v="SEN"/>
    <s v="EDECSA"/>
    <s v="Aela Generación S.A."/>
    <s v="2015/02_BS4B_BB_Edecsa_Aela Generación S.A."/>
    <n v="0"/>
    <s v="EDECSA"/>
    <x v="2"/>
    <x v="1"/>
  </r>
  <r>
    <s v="EDECSA_2015/02_BS4A_BB_Edecsa_Aela Generación S.A."/>
    <s v="SEN"/>
    <s v="EDECSA"/>
    <s v="Aela Generación S.A."/>
    <s v="2015/02_BS4A_BB_Edecsa_Aela Generación S.A."/>
    <n v="0"/>
    <s v="EDECSA"/>
    <x v="2"/>
    <x v="1"/>
  </r>
  <r>
    <s v="EDECSA_2015/02_BS4B_BB_Edecsa_Amunche Solar SpA"/>
    <s v="SEN"/>
    <s v="EDECSA"/>
    <s v="Amunche Solar SpA"/>
    <s v="2015/02_BS4B_BB_Edecsa_Amunche Solar SpA"/>
    <n v="0"/>
    <s v="EDECSA"/>
    <x v="3"/>
    <x v="0"/>
  </r>
  <r>
    <s v="EDECSA_2015/02_BS4C_BB_Edecsa_Consorcio Abengoa Chile S.A., Abengoa Solar Chile SpA y Abengoa Solar S.A."/>
    <s v="SEN"/>
    <s v="EDECSA"/>
    <s v="Consorcio Abengoa Chile S.A., Abengoa Solar Chile SpA y Abengoa Solar S.A."/>
    <s v="2015/02_BS4C_BB_Edecsa_Consorcio Abengoa Chile S.A., Abengoa Solar Chile SpA y Abengoa Solar S.A."/>
    <n v="0"/>
    <s v="EDECSA"/>
    <x v="6"/>
    <x v="0"/>
  </r>
  <r>
    <s v="EDECSA_2015/02_BS4A_BB_Edecsa_Consorcio Abengoa Chile S.A., Abengoa Solar Chile SpA y Abengoa Solar S.A."/>
    <s v="SEN"/>
    <s v="EDECSA"/>
    <s v="Consorcio Abengoa Chile S.A., Abengoa Solar Chile SpA y Abengoa Solar S.A."/>
    <s v="2015/02_BS4A_BB_Edecsa_Consorcio Abengoa Chile S.A., Abengoa Solar Chile SpA y Abengoa Solar S.A."/>
    <n v="0"/>
    <s v="EDECSA"/>
    <x v="6"/>
    <x v="0"/>
  </r>
  <r>
    <s v="EDECSA_2015/02_BS4A_BB_Edecsa_Ibereolica Cabo Leones I S.A."/>
    <s v="SEN"/>
    <s v="EDECSA"/>
    <s v="Ibereolica Cabo Leones I S.A."/>
    <s v="2015/02_BS4A_BB_Edecsa_Ibereolica Cabo Leones I S.A."/>
    <n v="0"/>
    <s v="EDECSA"/>
    <x v="13"/>
    <x v="1"/>
  </r>
  <r>
    <s v="EDECSA_2015/02_BS4C_BB_Edecsa_Ibereolica Cabo Leones I S.A."/>
    <s v="SEN"/>
    <s v="EDECSA"/>
    <s v="Ibereolica Cabo Leones I S.A."/>
    <s v="2015/02_BS4C_BB_Edecsa_Ibereolica Cabo Leones I S.A."/>
    <n v="0"/>
    <s v="EDECSA"/>
    <x v="13"/>
    <x v="1"/>
  </r>
  <r>
    <s v="EDECSA_2015/02_BS4B_BB_Edecsa_SCB II SpA"/>
    <s v="SEN"/>
    <s v="EDECSA"/>
    <s v="SCB II SpA"/>
    <s v="2015/02_BS4B_BB_Edecsa_SCB II SpA"/>
    <n v="0"/>
    <s v="EDECSA"/>
    <x v="3"/>
    <x v="0"/>
  </r>
  <r>
    <s v="Edelaysen S.A._Decreto 3T 2019_Aysén_Edelaysen S.A._Edelaysen S.A."/>
    <s v="Aysén"/>
    <s v="Edelaysen S.A."/>
    <s v="Edelaysen S.A."/>
    <s v="Decreto 3T 2019_Aysén_Edelaysen S.A._Edelaysen S.A."/>
    <n v="0"/>
    <s v="EDELAYSEN_SM"/>
    <x v="24"/>
    <x v="1"/>
  </r>
  <r>
    <s v="Edelaysen S.A._Decreto 3T 2019_Palena_Edelaysen S.A._Edelaysen S.A."/>
    <s v="Palena"/>
    <s v="Edelaysen S.A."/>
    <s v="Edelaysen S.A."/>
    <s v="Decreto 3T 2019_Palena_Edelaysen S.A._Edelaysen S.A."/>
    <n v="0"/>
    <s v="EDELAYSEN_SM"/>
    <x v="24"/>
    <x v="1"/>
  </r>
  <r>
    <s v="Edelaysen S.A._Decreto 3T 2019_General Carrera_Edelaysen S.A._Edelaysen S.A."/>
    <s v="General Carrera"/>
    <s v="Edelaysen S.A."/>
    <s v="Edelaysen S.A."/>
    <s v="Decreto 3T 2019_General Carrera_Edelaysen S.A._Edelaysen S.A."/>
    <n v="0"/>
    <s v="EDELAYSEN_SM"/>
    <x v="24"/>
    <x v="1"/>
  </r>
  <r>
    <s v="Saesa S.A._Decreto 2T 2019_Cochamó_Sagesa S.A._Saesa S.A."/>
    <s v="Cochamó"/>
    <s v="Saesa S.A."/>
    <s v="Sagesa S.A."/>
    <s v="Decreto 2T 2019_Cochamó_Sagesa S.A._Saesa S.A."/>
    <n v="0"/>
    <s v="SAESA_SM"/>
    <x v="25"/>
    <x v="1"/>
  </r>
  <r>
    <s v="Saesa S.A._Decreto 4T 2019_Hornopirén_Sagesa S.A._Saesa S.A."/>
    <s v="Hornopirén"/>
    <s v="Saesa S.A."/>
    <s v="Sagesa S.A."/>
    <s v="Decreto 4T 2019_Hornopirén_Sagesa S.A._Saesa S.A."/>
    <n v="0"/>
    <s v="SAESA_SM"/>
    <x v="25"/>
    <x v="1"/>
  </r>
  <r>
    <s v="Edelmag S.A._Decreto 10T 2019_Punta Arenas_Edelmag S.A._Edelmag S.A."/>
    <s v="Punta Arenas"/>
    <s v="Edelmag S.A."/>
    <s v="Edelmag S.A."/>
    <s v="Decreto 10T 2019_Punta Arenas_Edelmag S.A._Edelmag S.A."/>
    <n v="0"/>
    <s v="EDELMAG_SM"/>
    <x v="26"/>
    <x v="1"/>
  </r>
  <r>
    <s v="Edelmag S.A._Decreto 10T 2019_Porvenir_Edelmag S.A._Edelmag S.A."/>
    <s v="Porvenir"/>
    <s v="Edelmag S.A."/>
    <s v="Edelmag S.A."/>
    <s v="Decreto 10T 2019_Porvenir_Edelmag S.A._Edelmag S.A."/>
    <n v="0"/>
    <s v="EDELMAG_SM"/>
    <x v="26"/>
    <x v="1"/>
  </r>
  <r>
    <s v="Edelmag S.A._Decreto 10T 2019_Puerto Natales_Edelmag S.A._Edelmag S.A."/>
    <s v="Puerto Natales"/>
    <s v="Edelmag S.A."/>
    <s v="Edelmag S.A."/>
    <s v="Decreto 10T 2019_Puerto Natales_Edelmag S.A._Edelmag S.A."/>
    <n v="0"/>
    <s v="EDELMAG_SM"/>
    <x v="26"/>
    <x v="1"/>
  </r>
  <r>
    <s v="Edelmag S.A._Decreto 10T 2019_Puerto Williams_Edelmag S.A._Edelmag S.A."/>
    <s v="Puerto Williams"/>
    <s v="Edelmag S.A."/>
    <s v="Edelmag S.A."/>
    <s v="Decreto 10T 2019_Puerto Williams_Edelmag S.A._Edelmag S.A."/>
    <n v="0"/>
    <s v="EDELMAG_SM"/>
    <x v="26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n v="2025"/>
    <n v="1"/>
    <n v="6"/>
    <s v="SPVP4"/>
    <s v="CEC"/>
    <s v="SIC 2013/03_2_BS1B_BB_CEC_SPV P4 S.A."/>
    <s v="SPV P4 S.A."/>
    <x v="0"/>
    <s v="CEC"/>
    <x v="0"/>
    <x v="0"/>
    <s v="SUMINISTRADOR"/>
    <n v="1"/>
    <n v="206.767"/>
    <n v="1"/>
    <s v="DE CHILE"/>
    <s v="CORRIENTE"/>
    <n v="1111661061"/>
    <n v="32184"/>
    <s v="Cooperativa de Abastecimiento de Energía Eléctrica Curico LTDA."/>
    <s v="70.287.900-0"/>
  </r>
  <r>
    <n v="2025"/>
    <n v="1"/>
    <n v="6"/>
    <s v="SPVP4"/>
    <s v="CGE"/>
    <s v="SIC 2013/03_2 (Emelectric)_BS1B_BB_CGE Distribucion_SPV P4 S.A."/>
    <s v="SPV P4 S.A."/>
    <x v="0"/>
    <s v="CGE"/>
    <x v="0"/>
    <x v="0"/>
    <s v="SUMINISTRADOR"/>
    <n v="1"/>
    <n v="4040.9319999999998"/>
    <n v="1"/>
    <s v="DE CHILE"/>
    <s v="CORRIENTE"/>
    <n v="1111661061"/>
    <n v="628978"/>
    <s v="Compañía General de Electricidad S.A."/>
    <s v="76.411.321-7"/>
  </r>
  <r>
    <n v="2025"/>
    <n v="1"/>
    <n v="6"/>
    <s v="SPVP4"/>
    <s v="CGE"/>
    <s v="SIC 2013/03_2 (Emetal)_BS1B_BB_CGE Distribucion_SPV P4 S.A."/>
    <s v="SPV P4 S.A."/>
    <x v="0"/>
    <s v="CGE"/>
    <x v="0"/>
    <x v="0"/>
    <s v="SUMINISTRADOR"/>
    <n v="1"/>
    <n v="480.27600000000001"/>
    <n v="1"/>
    <s v="DE CHILE"/>
    <s v="CORRIENTE"/>
    <n v="1111661061"/>
    <n v="74756"/>
    <s v="Compañía General de Electricidad S.A."/>
    <s v="76.411.321-7"/>
  </r>
  <r>
    <n v="2025"/>
    <n v="1"/>
    <n v="6"/>
    <s v="SPVP4"/>
    <s v="CGE"/>
    <s v="SIC 2013/03_2_BS1B_BB_CGE Distribucion_SPV P4 S.A."/>
    <s v="SPV P4 S.A."/>
    <x v="0"/>
    <s v="CGE"/>
    <x v="0"/>
    <x v="0"/>
    <s v="SUMINISTRADOR"/>
    <n v="1"/>
    <n v="14566.755999999999"/>
    <n v="1"/>
    <s v="DE CHILE"/>
    <s v="CORRIENTE"/>
    <n v="1111661061"/>
    <n v="2267340"/>
    <s v="Compañía General de Electricidad S.A."/>
    <s v="76.411.321-7"/>
  </r>
  <r>
    <n v="2025"/>
    <n v="1"/>
    <n v="6"/>
    <s v="SPVP4"/>
    <s v="CHILQUINTA"/>
    <s v="SIC 2013/03_2_BS1B_BB_CHILQUINTA_SPV P4 S.A."/>
    <s v="SPV P4 S.A."/>
    <x v="0"/>
    <s v="CHILQUINTA"/>
    <x v="0"/>
    <x v="0"/>
    <s v="SUMINISTRADOR"/>
    <n v="1"/>
    <n v="1286.46"/>
    <n v="1"/>
    <s v="DE CHILE"/>
    <s v="CORRIENTE"/>
    <n v="1111661061"/>
    <n v="200240"/>
    <s v="Chilquinta Distribución S.A."/>
    <s v="96.813.520-1"/>
  </r>
  <r>
    <n v="2025"/>
    <n v="1"/>
    <n v="6"/>
    <s v="SPVP4"/>
    <s v="CODINER"/>
    <s v="SIC 2013/03_2_BS1B_BB_CODINER_SPV P4 S.A."/>
    <s v="SPV P4 S.A."/>
    <x v="0"/>
    <s v="CODINER"/>
    <x v="0"/>
    <x v="0"/>
    <s v="SUMINISTRADOR"/>
    <n v="1"/>
    <n v="128.06200000000001"/>
    <n v="1"/>
    <s v="DE CHILE"/>
    <s v="CORRIENTE"/>
    <n v="1111661061"/>
    <n v="19933"/>
    <s v="Compañía Distribuidora de Energía Eléctrica CODINER S.A."/>
    <s v="78.397.530-0"/>
  </r>
  <r>
    <n v="2025"/>
    <n v="1"/>
    <n v="6"/>
    <s v="SPVP4"/>
    <s v="COELCHA"/>
    <s v="SIC 2013/03_2_BS1B_BB_COELCHA_SPV P4 S.A."/>
    <s v="SPV P4 S.A."/>
    <x v="0"/>
    <s v="COELCHA"/>
    <x v="0"/>
    <x v="0"/>
    <s v="SUMINISTRADOR"/>
    <n v="1"/>
    <n v="138.94999999999999"/>
    <n v="1"/>
    <s v="DE CHILE"/>
    <s v="CORRIENTE"/>
    <n v="1111661061"/>
    <n v="21628"/>
    <s v="Cooperativa Eléctrica Charrúa Ltda."/>
    <s v="80.238.000-3"/>
  </r>
  <r>
    <n v="2025"/>
    <n v="1"/>
    <n v="6"/>
    <s v="SPVP4"/>
    <s v="CONAFE"/>
    <s v="SIC 2013/03_2 (Enelsa)_BS1B_BB_Conafe_SPV P4 S.A."/>
    <s v="SPV P4 S.A."/>
    <x v="0"/>
    <s v="CGE"/>
    <x v="0"/>
    <x v="0"/>
    <s v="SUMINISTRADOR"/>
    <n v="1"/>
    <n v="15.579000000000001"/>
    <n v="1"/>
    <s v="DE CHILE"/>
    <s v="CORRIENTE"/>
    <n v="1111661061"/>
    <n v="2425"/>
    <s v="Compañía General de Electricidad S.A."/>
    <s v="76.411.321-7"/>
  </r>
  <r>
    <n v="2025"/>
    <n v="1"/>
    <n v="6"/>
    <s v="SPVP4"/>
    <s v="CONAFE"/>
    <s v="SIC 2013/03_2_BS1B_BB_Conafe_SPV P4 S.A."/>
    <s v="SPV P4 S.A."/>
    <x v="0"/>
    <s v="CGE"/>
    <x v="0"/>
    <x v="0"/>
    <s v="SUMINISTRADOR"/>
    <n v="1"/>
    <n v="7613.3320000000003"/>
    <n v="1"/>
    <s v="DE CHILE"/>
    <s v="CORRIENTE"/>
    <n v="1111661061"/>
    <n v="1185028"/>
    <s v="Compañía General de Electricidad S.A."/>
    <s v="76.411.321-7"/>
  </r>
  <r>
    <n v="2025"/>
    <n v="1"/>
    <n v="6"/>
    <s v="SPVP4"/>
    <s v="COOPELAN"/>
    <s v="SIC 2013/03_2_BS1B_BB_Coopelan_SPV P4 S.A."/>
    <s v="SPV P4 S.A."/>
    <x v="0"/>
    <s v="COOPELAN"/>
    <x v="0"/>
    <x v="0"/>
    <s v="SUMINISTRADOR"/>
    <n v="1"/>
    <n v="222.654"/>
    <n v="1"/>
    <s v="DE CHILE"/>
    <s v="CORRIENTE"/>
    <n v="1111661061"/>
    <n v="34656"/>
    <s v="Cooperativa Eléctrica Los Angeles LTDA"/>
    <s v="81.585.900-6"/>
  </r>
  <r>
    <n v="2025"/>
    <n v="1"/>
    <n v="6"/>
    <s v="SPVP4"/>
    <s v="COOPREL"/>
    <s v="SIC 2013/03_2_BS1B_BB_Cooprel_SPV P4 S.A."/>
    <s v="SPV P4 S.A."/>
    <x v="0"/>
    <s v="COOPREL"/>
    <x v="0"/>
    <x v="0"/>
    <s v="SUMINISTRADOR"/>
    <n v="1"/>
    <n v="65.918999999999997"/>
    <n v="1"/>
    <s v="DE CHILE"/>
    <s v="CORRIENTE"/>
    <n v="1111661061"/>
    <n v="10260"/>
    <s v="Cooperativa Rural Eléctrica Río Bueno Ltda."/>
    <s v="81.388.600-6"/>
  </r>
  <r>
    <n v="2025"/>
    <n v="1"/>
    <n v="6"/>
    <s v="SPVP4"/>
    <s v="COPELEC"/>
    <s v="SIC 2013/03_2_BS1B_BB_Copelec_SPV P4 S.A."/>
    <s v="SPV P4 S.A."/>
    <x v="0"/>
    <s v="COPELEC"/>
    <x v="0"/>
    <x v="0"/>
    <s v="SUMINISTRADOR"/>
    <n v="1"/>
    <n v="601.25300000000004"/>
    <n v="1"/>
    <s v="DE CHILE"/>
    <s v="CORRIENTE"/>
    <n v="1111661061"/>
    <n v="93586"/>
    <s v="Cooperativa de Consumo de Energía Eléctrica Chillán Ltda."/>
    <s v="80.237.700-2"/>
  </r>
  <r>
    <n v="2025"/>
    <n v="1"/>
    <n v="6"/>
    <s v="SPVP4"/>
    <s v="CRELL"/>
    <s v="SIC 2013/03_2_BS1B_BB_Crell_SPV P4 S.A."/>
    <s v="SPV P4 S.A."/>
    <x v="0"/>
    <s v="CRELL"/>
    <x v="0"/>
    <x v="0"/>
    <s v="SUMINISTRADOR"/>
    <n v="1"/>
    <n v="103.821"/>
    <n v="1"/>
    <s v="DE CHILE"/>
    <s v="CORRIENTE"/>
    <n v="1111661061"/>
    <n v="16160"/>
    <s v="Cooperativa Regional Eléctrica Llanquihue Ltda"/>
    <s v="81.106.900-0"/>
  </r>
  <r>
    <n v="2025"/>
    <n v="1"/>
    <n v="6"/>
    <s v="SPVP4"/>
    <s v="EDECSA"/>
    <s v="SIC 2013/03_2_BS1B_BB_EDECSA_SPV P4 S.A."/>
    <s v="SPV P4 S.A."/>
    <x v="0"/>
    <s v="EDECSA"/>
    <x v="0"/>
    <x v="0"/>
    <s v="SUMINISTRADOR"/>
    <n v="1"/>
    <n v="33.045999999999999"/>
    <n v="1"/>
    <s v="DE CHILE"/>
    <s v="CORRIENTE"/>
    <n v="1111661061"/>
    <n v="5144"/>
    <s v="Energía de Casablanca S.A."/>
    <s v="96.766.110-4"/>
  </r>
  <r>
    <n v="2025"/>
    <n v="1"/>
    <n v="6"/>
    <s v="SPVP4"/>
    <s v="ELECDA"/>
    <s v="SIC 2013/03_2_BS1B_BB_Elecda_SPV P4 S.A."/>
    <s v="SPV P4 S.A."/>
    <x v="0"/>
    <s v="CGE"/>
    <x v="0"/>
    <x v="0"/>
    <s v="SUMINISTRADOR"/>
    <n v="1"/>
    <n v="10.877000000000001"/>
    <n v="1"/>
    <s v="DE CHILE"/>
    <s v="CORRIENTE"/>
    <n v="1111661061"/>
    <n v="1693"/>
    <s v="Compañía General de Electricidad S.A."/>
    <s v="76.411.321-7"/>
  </r>
  <r>
    <n v="2025"/>
    <n v="1"/>
    <n v="6"/>
    <s v="SPVP4"/>
    <s v="EMELAT"/>
    <s v="SIC 2013/03_2_BS1B_BB_EMELAT_SPV P4 S.A."/>
    <s v="SPV P4 S.A."/>
    <x v="0"/>
    <s v="CGE"/>
    <x v="0"/>
    <x v="0"/>
    <s v="SUMINISTRADOR"/>
    <n v="1"/>
    <n v="887.43600000000004"/>
    <n v="1"/>
    <s v="DE CHILE"/>
    <s v="CORRIENTE"/>
    <n v="1111661061"/>
    <n v="138131"/>
    <s v="Compañía General de Electricidad S.A."/>
    <s v="76.411.321-7"/>
  </r>
  <r>
    <n v="2025"/>
    <n v="1"/>
    <n v="6"/>
    <s v="SPVP4"/>
    <s v="Enel"/>
    <s v="SIC 2013/03_2_BS1B_BB_Enel Distribución_SPV P4 S.A."/>
    <s v="SPV P4 S.A."/>
    <x v="0"/>
    <s v="ENEL_DISTRIBUCION"/>
    <x v="0"/>
    <x v="0"/>
    <s v="SUMINISTRADOR"/>
    <n v="1"/>
    <n v="11090.944"/>
    <n v="1"/>
    <s v="DE CHILE"/>
    <s v="CORRIENTE"/>
    <n v="1111661061"/>
    <n v="1726324"/>
    <s v="Enel Distribución Chile S.A."/>
    <s v="96.800.570-7"/>
  </r>
  <r>
    <n v="2025"/>
    <n v="1"/>
    <n v="6"/>
    <s v="SPVP4"/>
    <s v="FRONTEL"/>
    <s v="SIC 2013/03_2_BS1B_BB_FRONTEL_SPV P4 S.A."/>
    <s v="SPV P4 S.A."/>
    <x v="0"/>
    <s v="FRONTEL"/>
    <x v="0"/>
    <x v="0"/>
    <s v="SUMINISTRADOR"/>
    <n v="1"/>
    <n v="1568.683"/>
    <n v="1"/>
    <s v="DE CHILE"/>
    <s v="CORRIENTE"/>
    <n v="1111661061"/>
    <n v="244168"/>
    <s v="Empresa Eléctrica de la Frontera S.A."/>
    <s v="76.073.164-1"/>
  </r>
  <r>
    <n v="2025"/>
    <n v="1"/>
    <n v="6"/>
    <s v="SPVP4"/>
    <s v="LITORAL"/>
    <s v="SIC 2013/03_2_BS1B_BB_LITORAL_SPV P4 S.A."/>
    <s v="SPV P4 S.A."/>
    <x v="0"/>
    <s v="LITORAL"/>
    <x v="0"/>
    <x v="0"/>
    <s v="SUMINISTRADOR"/>
    <n v="1"/>
    <n v="78.510999999999996"/>
    <n v="1"/>
    <s v="DE CHILE"/>
    <s v="CORRIENTE"/>
    <n v="1111661061"/>
    <n v="12220"/>
    <s v="Compañía Eléctrica del Litoral S.A."/>
    <s v="91.344.000-5"/>
  </r>
  <r>
    <n v="2025"/>
    <n v="1"/>
    <n v="6"/>
    <s v="SPVP4"/>
    <s v="LUZ OSORNO"/>
    <s v="SIC 2013/03_2_BS1B_BB_LUZ OSORNO_SPV P4 S.A."/>
    <s v="SPV P4 S.A."/>
    <x v="0"/>
    <s v="LUZOSORNO"/>
    <x v="0"/>
    <x v="0"/>
    <s v="SUMINISTRADOR"/>
    <n v="1"/>
    <n v="123.699"/>
    <n v="1"/>
    <s v="DE CHILE"/>
    <s v="CORRIENTE"/>
    <n v="1111661061"/>
    <n v="19254"/>
    <s v="Compañía Eléctrica de Osorno S.A"/>
    <s v="96.531.500-4"/>
  </r>
  <r>
    <n v="2025"/>
    <n v="1"/>
    <n v="6"/>
    <s v="SPVP4"/>
    <s v="LUZLINARES"/>
    <s v="SIC 2013/03_2_BS1B_BB_LuzLinares_SPV P4 S.A."/>
    <s v="SPV P4 S.A."/>
    <x v="0"/>
    <s v="LUZLINARES"/>
    <x v="0"/>
    <x v="0"/>
    <s v="SUMINISTRADOR"/>
    <n v="1"/>
    <n v="219.298"/>
    <n v="1"/>
    <s v="DE CHILE"/>
    <s v="CORRIENTE"/>
    <n v="1111661061"/>
    <n v="34134"/>
    <s v="Luzlinares S.A."/>
    <s v="96.884.450-4"/>
  </r>
  <r>
    <n v="2025"/>
    <n v="1"/>
    <n v="6"/>
    <s v="SPVP4"/>
    <s v="LUZPARRAL"/>
    <s v="SIC 2013/03_2_BS1B_BB_LUZPARRAL_SPV P4 S.A."/>
    <s v="SPV P4 S.A."/>
    <x v="0"/>
    <s v="LUZPARRAL"/>
    <x v="0"/>
    <x v="0"/>
    <s v="SUMINISTRADOR"/>
    <n v="1"/>
    <n v="53.960999999999999"/>
    <n v="1"/>
    <s v="DE CHILE"/>
    <s v="CORRIENTE"/>
    <n v="1111661061"/>
    <n v="8399"/>
    <s v="Luzparral S.A."/>
    <s v="96.866.680-0"/>
  </r>
  <r>
    <n v="2025"/>
    <n v="1"/>
    <n v="6"/>
    <s v="SPVP4"/>
    <s v="SAESA"/>
    <s v="SIC 2013/03_2_BS1B_BB_SAESA_SPV P4 S.A."/>
    <s v="SPV P4 S.A."/>
    <x v="0"/>
    <s v="SAESA"/>
    <x v="0"/>
    <x v="0"/>
    <s v="SUMINISTRADOR"/>
    <n v="1"/>
    <n v="925.70600000000002"/>
    <n v="1"/>
    <s v="DE CHILE"/>
    <s v="CORRIENTE"/>
    <n v="1111661061"/>
    <n v="144088"/>
    <s v="Sociedad Austral de Electricidad S.A."/>
    <s v="76.073.162-5"/>
  </r>
  <r>
    <n v="2025"/>
    <n v="1"/>
    <n v="6"/>
    <s v="SPVP4"/>
    <s v="SOCOEPA"/>
    <s v="SIC 2013/03_2_BS1B_BB_SOCOEPA_SPV P4 S.A."/>
    <s v="SPV P4 S.A."/>
    <x v="0"/>
    <s v="SOCOEPA"/>
    <x v="0"/>
    <x v="0"/>
    <s v="SUMINISTRADOR"/>
    <n v="1"/>
    <n v="68.245999999999995"/>
    <n v="1"/>
    <s v="DE CHILE"/>
    <s v="CORRIENTE"/>
    <n v="1111661061"/>
    <n v="10623"/>
    <s v="Cooperativa Eléctrica Paillaco Ltda"/>
    <s v="81.629.800-8"/>
  </r>
  <r>
    <n v="2025"/>
    <n v="1"/>
    <n v="6"/>
    <s v="EMELDA"/>
    <s v="CGE"/>
    <s v="CGED 2008/01-2_BS1_BB_CGE Distribucion_D. ALMAGRO"/>
    <s v="D. ALMAGRO"/>
    <x v="1"/>
    <s v="CGE"/>
    <x v="1"/>
    <x v="1"/>
    <s v="SUMINISTRADOR"/>
    <n v="1"/>
    <n v="842885.53899999999"/>
    <n v="1"/>
    <s v="BCI"/>
    <s v="Cuenta Corriente"/>
    <n v="10698361"/>
    <n v="131196539"/>
    <s v="Compañía General de Electricidad S.A."/>
    <s v="76.411.321-7"/>
  </r>
  <r>
    <n v="2025"/>
    <n v="1"/>
    <n v="6"/>
    <s v="EMELDA"/>
    <s v="CGE"/>
    <s v="CGED 2008/01-2_BS1_BV_CGE Distribucion_D. ALMAGRO"/>
    <s v="D. ALMAGRO"/>
    <x v="1"/>
    <s v="CGE"/>
    <x v="1"/>
    <x v="1"/>
    <s v="SUMINISTRADOR"/>
    <n v="1"/>
    <n v="8254.57"/>
    <n v="1"/>
    <s v="BCI"/>
    <s v="Cuenta Corriente"/>
    <n v="10698361"/>
    <n v="1284838"/>
    <s v="Compañía General de Electricidad S.A."/>
    <s v="76.411.321-7"/>
  </r>
  <r>
    <n v="2025"/>
    <n v="1"/>
    <n v="6"/>
    <s v="COLBUN"/>
    <s v="CEC"/>
    <s v="SAE 2006/01_BB1_BB_CEC_COLBÚN"/>
    <s v="COLBÚN"/>
    <x v="2"/>
    <s v="CEC"/>
    <x v="2"/>
    <x v="2"/>
    <s v="SUMINISTRADOR"/>
    <n v="1"/>
    <n v="3901.2820000000002"/>
    <n v="1"/>
    <s v="Banco Santander"/>
    <s v="CORRIENTE"/>
    <n v="25524489"/>
    <n v="607241"/>
    <s v="Cooperativa de Abastecimiento de Energía Eléctrica Curico LTDA."/>
    <s v="70.287.900-0"/>
  </r>
  <r>
    <n v="2025"/>
    <n v="1"/>
    <n v="6"/>
    <s v="COLBUN"/>
    <s v="CEC"/>
    <s v="SIC 2013/03_2_BS2B_BB_CEC_Pelumpén S.A."/>
    <s v="Pelumpén S.A."/>
    <x v="2"/>
    <s v="CEC"/>
    <x v="3"/>
    <x v="3"/>
    <s v="CESIONARIO"/>
    <n v="1"/>
    <n v="2308.86"/>
    <n v="1"/>
    <s v="Banco de Chile"/>
    <s v="CORRIENTE"/>
    <n v="1112650136"/>
    <n v="359378"/>
    <s v="Cooperativa de Abastecimiento de Energía Eléctrica Curico LTDA."/>
    <s v="70.287.900-0"/>
  </r>
  <r>
    <n v="2025"/>
    <n v="1"/>
    <n v="6"/>
    <s v="COLBUN"/>
    <s v="CGE"/>
    <s v="CGED 2006/01_BB1_BB_CGE Distribucion_COLBÚN"/>
    <s v="COLBÚN"/>
    <x v="2"/>
    <s v="CGE"/>
    <x v="3"/>
    <x v="3"/>
    <s v="CESIONARIO"/>
    <n v="1"/>
    <n v="258520.26"/>
    <n v="1"/>
    <s v="Banco de Chile"/>
    <s v="CORRIENTE"/>
    <n v="1112650136"/>
    <n v="40239109"/>
    <s v="Compañía General de Electricidad S.A."/>
    <s v="76.411.321-7"/>
  </r>
  <r>
    <n v="2025"/>
    <n v="1"/>
    <n v="6"/>
    <s v="COLBUN"/>
    <s v="CGE"/>
    <s v="CGED 2008/01_BS1_BB_CGE Distribucion_COLBÚN"/>
    <s v="COLBÚN"/>
    <x v="2"/>
    <s v="CGE"/>
    <x v="3"/>
    <x v="3"/>
    <s v="CESIONARIO"/>
    <n v="1"/>
    <n v="6253989.7580000004"/>
    <n v="1"/>
    <s v="Banco de Chile"/>
    <s v="CORRIENTE"/>
    <n v="1112650136"/>
    <n v="973443929"/>
    <s v="Compañía General de Electricidad S.A."/>
    <s v="76.411.321-7"/>
  </r>
  <r>
    <n v="2025"/>
    <n v="1"/>
    <n v="6"/>
    <s v="COLBUN"/>
    <s v="CGE"/>
    <s v="CGED 2008/01_BS1_BV_CGE Distribucion_COLBÚN"/>
    <s v="COLBÚN"/>
    <x v="2"/>
    <s v="CGE"/>
    <x v="3"/>
    <x v="3"/>
    <s v="CESIONARIO"/>
    <n v="1"/>
    <n v="61909.273999999998"/>
    <n v="1"/>
    <s v="Banco de Chile"/>
    <s v="CORRIENTE"/>
    <n v="1112650136"/>
    <n v="9636282"/>
    <s v="Compañía General de Electricidad S.A."/>
    <s v="76.411.321-7"/>
  </r>
  <r>
    <n v="2025"/>
    <n v="1"/>
    <n v="6"/>
    <s v="COLBUN"/>
    <s v="CGE"/>
    <s v="SIC 2013/03_2 (Emelectric)_BS2B_BB_CGE Distribucion_Pelumpén S.A."/>
    <s v="Pelumpén S.A."/>
    <x v="2"/>
    <s v="CGE"/>
    <x v="3"/>
    <x v="3"/>
    <s v="CESIONARIO"/>
    <n v="1"/>
    <n v="57231.586000000003"/>
    <n v="1"/>
    <s v="Banco de Chile"/>
    <s v="CORRIENTE"/>
    <n v="1112650136"/>
    <n v="8908192"/>
    <s v="Compañía General de Electricidad S.A."/>
    <s v="76.411.321-7"/>
  </r>
  <r>
    <n v="2025"/>
    <n v="1"/>
    <n v="6"/>
    <s v="COLBUN"/>
    <s v="CGE"/>
    <s v="SIC 2013/03_2 (emetal)_BS2B_BB_CGE Distribucion_Pelumpén S.A."/>
    <s v="Pelumpén S.A."/>
    <x v="2"/>
    <s v="CGE"/>
    <x v="3"/>
    <x v="3"/>
    <s v="CESIONARIO"/>
    <n v="1"/>
    <n v="6689.9279999999999"/>
    <n v="1"/>
    <s v="Banco de Chile"/>
    <s v="CORRIENTE"/>
    <n v="1112650136"/>
    <n v="1041298"/>
    <s v="Compañía General de Electricidad S.A."/>
    <s v="76.411.321-7"/>
  </r>
  <r>
    <n v="2025"/>
    <n v="1"/>
    <n v="6"/>
    <s v="COLBUN"/>
    <s v="CGE"/>
    <s v="SIC 2013/03_2_BS2B_BB_CGE Distribucion_Pelumpén S.A."/>
    <s v="Pelumpén S.A."/>
    <x v="2"/>
    <s v="CGE"/>
    <x v="3"/>
    <x v="3"/>
    <s v="CESIONARIO"/>
    <n v="1"/>
    <n v="177497.962"/>
    <n v="1"/>
    <s v="Banco de Chile"/>
    <s v="CORRIENTE"/>
    <n v="1112650136"/>
    <n v="27627854"/>
    <s v="Compañía General de Electricidad S.A."/>
    <s v="76.411.321-7"/>
  </r>
  <r>
    <n v="2025"/>
    <n v="1"/>
    <n v="6"/>
    <s v="COLBUN"/>
    <s v="CHILQUINTA"/>
    <s v="SIC 2013/03_2_BS2B_BB_Chilquinta_Pelumpén S.A."/>
    <s v="Pelumpén S.A."/>
    <x v="2"/>
    <s v="CHILQUINTA"/>
    <x v="3"/>
    <x v="3"/>
    <s v="CESIONARIO"/>
    <n v="1"/>
    <n v="13431.076999999999"/>
    <n v="1"/>
    <s v="Banco de Chile"/>
    <s v="CORRIENTE"/>
    <n v="1112650136"/>
    <n v="2090570"/>
    <s v="Chilquinta Distribución S.A."/>
    <s v="96.813.520-1"/>
  </r>
  <r>
    <n v="2025"/>
    <n v="1"/>
    <n v="6"/>
    <s v="COLBUN"/>
    <s v="CODINER"/>
    <s v="SAE 2006/01_BB1_BB_Codiner_COLBÚN"/>
    <s v="COLBÚN"/>
    <x v="2"/>
    <s v="CODINER"/>
    <x v="2"/>
    <x v="2"/>
    <s v="SUMINISTRADOR"/>
    <n v="1"/>
    <n v="8545.0669999999991"/>
    <n v="1"/>
    <s v="Banco Santander"/>
    <s v="CORRIENTE"/>
    <n v="25524489"/>
    <n v="1330054"/>
    <s v="Compañía Distribuidora de Energía Eléctrica CODINER S.A."/>
    <s v="78.397.530-0"/>
  </r>
  <r>
    <n v="2025"/>
    <n v="1"/>
    <n v="6"/>
    <s v="COLBUN"/>
    <s v="CODINER"/>
    <s v="SAE 2006/01_BV1_BV_Codiner_COLBÚN"/>
    <s v="COLBÚN"/>
    <x v="2"/>
    <s v="CODINER"/>
    <x v="2"/>
    <x v="2"/>
    <s v="SUMINISTRADOR"/>
    <n v="1"/>
    <n v="7937.7929999999997"/>
    <n v="1"/>
    <s v="Banco Santander"/>
    <s v="CORRIENTE"/>
    <n v="25524489"/>
    <n v="1235531"/>
    <s v="Compañía Distribuidora de Energía Eléctrica CODINER S.A."/>
    <s v="78.397.530-0"/>
  </r>
  <r>
    <n v="2025"/>
    <n v="1"/>
    <n v="6"/>
    <s v="COLBUN"/>
    <s v="CODINER"/>
    <s v="SIC 2013/03_2_BS2B_BB_Codiner_Pelumpén S.A."/>
    <s v="Pelumpén S.A."/>
    <x v="2"/>
    <s v="CODINER"/>
    <x v="3"/>
    <x v="3"/>
    <s v="CESIONARIO"/>
    <n v="1"/>
    <n v="1850.817"/>
    <n v="1"/>
    <s v="Banco de Chile"/>
    <s v="CORRIENTE"/>
    <n v="1112650136"/>
    <n v="288083"/>
    <s v="Compañía Distribuidora de Energía Eléctrica CODINER S.A."/>
    <s v="78.397.530-0"/>
  </r>
  <r>
    <n v="2025"/>
    <n v="1"/>
    <n v="6"/>
    <s v="COLBUN"/>
    <s v="COELCHA"/>
    <s v="SAE 2006/01_BB1_BB_Coelcha_COLBÚN"/>
    <s v="COLBÚN"/>
    <x v="2"/>
    <s v="COELCHA"/>
    <x v="2"/>
    <x v="2"/>
    <s v="SUMINISTRADOR"/>
    <n v="1"/>
    <n v="4560.5529999999999"/>
    <n v="1"/>
    <s v="Banco Santander"/>
    <s v="CORRIENTE"/>
    <n v="25524489"/>
    <n v="709858"/>
    <s v="Cooperativa Eléctrica Charrúa Ltda."/>
    <s v="80.238.000-3"/>
  </r>
  <r>
    <n v="2025"/>
    <n v="1"/>
    <n v="6"/>
    <s v="COLBUN"/>
    <s v="COELCHA"/>
    <s v="SIC 2013/03_2_BS2B_BB_Coelcha_Pelumpén S.A."/>
    <s v="Pelumpén S.A."/>
    <x v="2"/>
    <s v="COELCHA"/>
    <x v="3"/>
    <x v="3"/>
    <s v="CESIONARIO"/>
    <n v="1"/>
    <n v="2114.163"/>
    <n v="1"/>
    <s v="Banco de Chile"/>
    <s v="CORRIENTE"/>
    <n v="1112650136"/>
    <n v="329073"/>
    <s v="Cooperativa Eléctrica Charrúa Ltda."/>
    <s v="80.238.000-3"/>
  </r>
  <r>
    <n v="2025"/>
    <n v="1"/>
    <n v="6"/>
    <s v="COLBUN"/>
    <s v="CONAFE"/>
    <s v="SAE 2006/01 (Enelsa)_BB1_BB_Conafe_COLBÚN"/>
    <s v="COLBÚN"/>
    <x v="2"/>
    <s v="CGE"/>
    <x v="2"/>
    <x v="2"/>
    <s v="SUMINISTRADOR"/>
    <n v="1"/>
    <n v="9490.9320000000007"/>
    <n v="1"/>
    <s v="Banco Santander"/>
    <s v="CORRIENTE"/>
    <n v="25524489"/>
    <n v="1477279"/>
    <s v="Compañía General de Electricidad S.A."/>
    <s v="76.411.321-7"/>
  </r>
  <r>
    <n v="2025"/>
    <n v="1"/>
    <n v="6"/>
    <s v="COLBUN"/>
    <s v="CONAFE"/>
    <s v="SIC 2013/03_2 (Enelsa)_BS2B_BB_Conafe_Pelumpén S.A."/>
    <s v="Pelumpén S.A."/>
    <x v="2"/>
    <s v="CGE"/>
    <x v="3"/>
    <x v="3"/>
    <s v="CESIONARIO"/>
    <n v="1"/>
    <n v="150.38900000000001"/>
    <n v="1"/>
    <s v="Banco de Chile"/>
    <s v="CORRIENTE"/>
    <n v="1112650136"/>
    <n v="23408"/>
    <s v="Compañía General de Electricidad S.A."/>
    <s v="76.411.321-7"/>
  </r>
  <r>
    <n v="2025"/>
    <n v="1"/>
    <n v="6"/>
    <s v="COLBUN"/>
    <s v="CONAFE"/>
    <s v="SIC 2013/03_2_BS2B_BB_Conafe_Pelumpén S.A."/>
    <s v="Pelumpén S.A."/>
    <x v="2"/>
    <s v="CGE"/>
    <x v="3"/>
    <x v="3"/>
    <s v="CESIONARIO"/>
    <n v="1"/>
    <n v="95329.631999999998"/>
    <n v="1"/>
    <s v="Banco de Chile"/>
    <s v="CORRIENTE"/>
    <n v="1112650136"/>
    <n v="14838216"/>
    <s v="Compañía General de Electricidad S.A."/>
    <s v="76.411.321-7"/>
  </r>
  <r>
    <n v="2025"/>
    <n v="1"/>
    <n v="6"/>
    <s v="COLBUN"/>
    <s v="COOPELAN"/>
    <s v="SAE 2006/01_BB1_BB_Coopelan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6"/>
    <s v="COLBUN"/>
    <s v="COOPELAN"/>
    <s v="SAE 2006/01_BV1_BV_Coopelan_COLBÚN"/>
    <s v="COLBÚN"/>
    <x v="2"/>
    <s v="COOPELAN"/>
    <x v="2"/>
    <x v="2"/>
    <s v="SUMINISTRADOR"/>
    <n v="1"/>
    <n v="9630.268"/>
    <n v="1"/>
    <s v="Banco Santander"/>
    <s v="CORRIENTE"/>
    <n v="25524489"/>
    <n v="1498967"/>
    <s v="Cooperativa Eléctrica Los Angeles LTDA"/>
    <s v="81.585.900-6"/>
  </r>
  <r>
    <n v="2025"/>
    <n v="1"/>
    <n v="6"/>
    <s v="COLBUN"/>
    <s v="COOPELAN"/>
    <s v="SIC 2013/03_2_BS2B_BB_Coopelan_Pelumpén S.A."/>
    <s v="Pelumpén S.A."/>
    <x v="2"/>
    <s v="COOPELAN"/>
    <x v="3"/>
    <x v="3"/>
    <s v="CESIONARIO"/>
    <n v="1"/>
    <n v="2448.9430000000002"/>
    <n v="1"/>
    <s v="Banco de Chile"/>
    <s v="CORRIENTE"/>
    <n v="1112650136"/>
    <n v="381182"/>
    <s v="Cooperativa Eléctrica Los Angeles LTDA"/>
    <s v="81.585.900-6"/>
  </r>
  <r>
    <n v="2025"/>
    <n v="1"/>
    <n v="6"/>
    <s v="COLBUN"/>
    <s v="COOPREL"/>
    <s v="SAE 2006/01_BB1_BB_Cooprel_COLBÚN"/>
    <s v="COLBÚN"/>
    <x v="2"/>
    <s v="COOPREL"/>
    <x v="2"/>
    <x v="2"/>
    <s v="SUMINISTRADOR"/>
    <n v="1"/>
    <n v="15066.486000000001"/>
    <n v="1"/>
    <s v="Banco Santander"/>
    <s v="CORRIENTE"/>
    <n v="25524489"/>
    <n v="2345124"/>
    <s v="Cooperativa Rural Eléctrica Río Bueno Ltda."/>
    <s v="81.388.600-6"/>
  </r>
  <r>
    <n v="2025"/>
    <n v="1"/>
    <n v="6"/>
    <s v="COLBUN"/>
    <s v="COOPREL"/>
    <s v="SAE 2006/01_BV1_BV_Cooprel_COLBÚN"/>
    <s v="COLBÚN"/>
    <x v="2"/>
    <s v="COOPREL"/>
    <x v="2"/>
    <x v="2"/>
    <s v="SUMINISTRADOR"/>
    <n v="1"/>
    <n v="5124.7950000000001"/>
    <n v="1"/>
    <s v="Banco Santander"/>
    <s v="CORRIENTE"/>
    <n v="25524489"/>
    <n v="797683"/>
    <s v="Cooperativa Rural Eléctrica Río Bueno Ltda."/>
    <s v="81.388.600-6"/>
  </r>
  <r>
    <n v="2025"/>
    <n v="1"/>
    <n v="6"/>
    <s v="COLBUN"/>
    <s v="COOPREL"/>
    <s v="SIC 2013/03_2_BS2B_BB_Cooprel_Pelumpén S.A."/>
    <s v="Pelumpén S.A."/>
    <x v="2"/>
    <s v="COOPREL"/>
    <x v="3"/>
    <x v="3"/>
    <s v="CESIONARIO"/>
    <n v="1"/>
    <n v="632.548"/>
    <n v="1"/>
    <s v="Banco de Chile"/>
    <s v="CORRIENTE"/>
    <n v="1112650136"/>
    <n v="98457"/>
    <s v="Cooperativa Rural Eléctrica Río Bueno Ltda."/>
    <s v="81.388.600-6"/>
  </r>
  <r>
    <n v="2025"/>
    <n v="1"/>
    <n v="6"/>
    <s v="COLBUN"/>
    <s v="COPELEC"/>
    <s v="SAE 2006/01_BB1_BB_Copelec_COLBÚN"/>
    <s v="COLBÚN"/>
    <x v="2"/>
    <s v="COPELEC"/>
    <x v="2"/>
    <x v="2"/>
    <s v="SUMINISTRADOR"/>
    <n v="1"/>
    <n v="36029.993999999999"/>
    <n v="1"/>
    <s v="Banco Santander"/>
    <s v="CORRIENTE"/>
    <n v="25524489"/>
    <n v="5608129"/>
    <s v="Cooperativa de Consumo de Energía Eléctrica Chillán Ltda."/>
    <s v="80.237.700-2"/>
  </r>
  <r>
    <n v="2025"/>
    <n v="1"/>
    <n v="6"/>
    <s v="COLBUN"/>
    <s v="COPELEC"/>
    <s v="SAE 2006/01_BV1_BV_Copelec_COLBÚN"/>
    <s v="COLBÚN"/>
    <x v="2"/>
    <s v="COPELEC"/>
    <x v="2"/>
    <x v="2"/>
    <s v="SUMINISTRADOR"/>
    <n v="1"/>
    <n v="5243.8649999999998"/>
    <n v="1"/>
    <s v="Banco Santander"/>
    <s v="CORRIENTE"/>
    <n v="25524489"/>
    <n v="816216"/>
    <s v="Cooperativa de Consumo de Energía Eléctrica Chillán Ltda."/>
    <s v="80.237.700-2"/>
  </r>
  <r>
    <n v="2025"/>
    <n v="1"/>
    <n v="6"/>
    <s v="COLBUN"/>
    <s v="COPELEC"/>
    <s v="SIC 2013/03_2_BS2B_BB_Copelec_Pelumpén S.A."/>
    <s v="Pelumpén S.A."/>
    <x v="2"/>
    <s v="COPELEC"/>
    <x v="3"/>
    <x v="3"/>
    <s v="CESIONARIO"/>
    <n v="1"/>
    <n v="7268.9350000000004"/>
    <n v="1"/>
    <s v="Banco de Chile"/>
    <s v="CORRIENTE"/>
    <n v="1112650136"/>
    <n v="1131422"/>
    <s v="Cooperativa de Consumo de Energía Eléctrica Chillán Ltda."/>
    <s v="80.237.700-2"/>
  </r>
  <r>
    <n v="2025"/>
    <n v="1"/>
    <n v="6"/>
    <s v="COLBUN"/>
    <s v="CRELL"/>
    <s v="SAE 2006/01_BB1_BB_Crell_COLBÚN"/>
    <s v="COLBÚN"/>
    <x v="2"/>
    <s v="CRELL"/>
    <x v="2"/>
    <x v="2"/>
    <s v="SUMINISTRADOR"/>
    <n v="1"/>
    <n v="0"/>
    <n v="1"/>
    <s v="Banco Santander"/>
    <s v="CORRIENTE"/>
    <n v="25524489"/>
    <n v="0"/>
    <s v="Cooperativa Regional Eléctrica Llanquihue Ltda"/>
    <s v="81.106.900-0"/>
  </r>
  <r>
    <n v="2025"/>
    <n v="1"/>
    <n v="6"/>
    <s v="COLBUN"/>
    <s v="CRELL"/>
    <s v="SAE 2006/01_BV1_BV_Crell_COLBÚN"/>
    <s v="COLBÚN"/>
    <x v="2"/>
    <s v="CRELL"/>
    <x v="2"/>
    <x v="2"/>
    <s v="SUMINISTRADOR"/>
    <n v="1"/>
    <n v="0"/>
    <n v="1"/>
    <s v="Banco Santander"/>
    <s v="CORRIENTE"/>
    <n v="25524489"/>
    <n v="0"/>
    <s v="Cooperativa Regional Eléctrica Llanquihue Ltda"/>
    <s v="81.106.900-0"/>
  </r>
  <r>
    <n v="2025"/>
    <n v="1"/>
    <n v="6"/>
    <s v="COLBUN"/>
    <s v="CRELL"/>
    <s v="SIC 2013/03_2_BS2B_BB_Crell_Pelumpén S.A."/>
    <s v="Pelumpén S.A."/>
    <x v="2"/>
    <s v="CRELL"/>
    <x v="3"/>
    <x v="3"/>
    <s v="CESIONARIO"/>
    <n v="1"/>
    <n v="193.82300000000001"/>
    <n v="1"/>
    <s v="Banco de Chile"/>
    <s v="CORRIENTE"/>
    <n v="1112650136"/>
    <n v="30169"/>
    <s v="Cooperativa Regional Eléctrica Llanquihue Ltda"/>
    <s v="81.106.900-0"/>
  </r>
  <r>
    <n v="2025"/>
    <n v="1"/>
    <n v="6"/>
    <s v="COLBUN"/>
    <s v="EDECSA"/>
    <s v="SIC 2013/03_2_BS2B_BB_EDECSA_Pelumpén S.A."/>
    <s v="Pelumpén S.A."/>
    <x v="2"/>
    <s v="EDECSA"/>
    <x v="3"/>
    <x v="3"/>
    <s v="CESIONARIO"/>
    <n v="1"/>
    <n v="263.47699999999998"/>
    <n v="1"/>
    <s v="Banco de Chile"/>
    <s v="CORRIENTE"/>
    <n v="1112650136"/>
    <n v="41011"/>
    <s v="Energía de Casablanca S.A."/>
    <s v="96.766.110-4"/>
  </r>
  <r>
    <n v="2025"/>
    <n v="1"/>
    <n v="6"/>
    <s v="COLBUN"/>
    <s v="EDECSA"/>
    <s v="SIC 2013/03_2_BS2B_BB_Edecsa_Pelumpén S.A. (Colbún)"/>
    <s v="Pelumpén S.A. (Colbún)"/>
    <x v="2"/>
    <s v="EDECSA"/>
    <x v="3"/>
    <x v="3"/>
    <s v="CESIONARIO"/>
    <n v="1"/>
    <n v="121.482"/>
    <n v="1"/>
    <s v="Banco de Chile"/>
    <s v="CORRIENTE"/>
    <n v="1112650136"/>
    <n v="18909"/>
    <s v="Energía de Casablanca S.A."/>
    <s v="96.766.110-4"/>
  </r>
  <r>
    <n v="2025"/>
    <n v="1"/>
    <n v="6"/>
    <s v="COLBUN"/>
    <s v="EDECSA"/>
    <s v="SIC 2013/03_2_BS2B_BB_Edecsa_Pelumpén S.A. (Polpaico)"/>
    <s v="Pelumpén S.A. (Polpaico)"/>
    <x v="2"/>
    <s v="EDECSA"/>
    <x v="3"/>
    <x v="3"/>
    <s v="CESIONARIO"/>
    <n v="1"/>
    <n v="79.084999999999994"/>
    <n v="1"/>
    <s v="Banco de Chile"/>
    <s v="CORRIENTE"/>
    <n v="1112650136"/>
    <n v="12310"/>
    <s v="Energía de Casablanca S.A."/>
    <s v="96.766.110-4"/>
  </r>
  <r>
    <n v="2025"/>
    <n v="1"/>
    <n v="6"/>
    <s v="COLBUN"/>
    <s v="EEC"/>
    <s v="CHL 2006/02_BB1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6"/>
    <s v="COLBUN"/>
    <s v="EEC"/>
    <s v="CHL 2006/02_BB2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6"/>
    <s v="COLBUN"/>
    <s v="EEC"/>
    <s v="CHL 2006/02_BB3_BB_Enel Distribución_COLBÚN"/>
    <s v="COLBÚN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6"/>
    <s v="COLBUN"/>
    <s v="EEC"/>
    <s v="SIC 2013/03_2_BS2B_BB_Enel Distribución_Pelumpén S.A."/>
    <s v="Pelumpén S.A."/>
    <x v="2"/>
    <s v="EEC"/>
    <x v="3"/>
    <x v="3"/>
    <s v="CESIONARIO"/>
    <n v="1"/>
    <n v="0"/>
    <n v="1"/>
    <s v="Banco de Chile"/>
    <s v="CORRIENTE"/>
    <n v="1112650136"/>
    <n v="0"/>
    <s v="Empresa Eléctrica de Colina Ltda."/>
    <s v="96.783.910-8"/>
  </r>
  <r>
    <n v="2025"/>
    <n v="1"/>
    <n v="6"/>
    <s v="COLBUN"/>
    <s v="EEPA"/>
    <s v="CHL 2006/02_BB1_BB_EEPA_COLBÚN"/>
    <s v="COLBÚN"/>
    <x v="2"/>
    <s v="EEPA"/>
    <x v="3"/>
    <x v="3"/>
    <s v="CESIONARIO"/>
    <n v="1"/>
    <n v="8218.3189999999995"/>
    <n v="1"/>
    <s v="Banco de Chile"/>
    <s v="CORRIENTE"/>
    <n v="1112650136"/>
    <n v="1279195"/>
    <s v="Empresa Eléctrica Puente Alto S.A."/>
    <s v="80.313.300-k"/>
  </r>
  <r>
    <n v="2025"/>
    <n v="1"/>
    <n v="6"/>
    <s v="COLBUN"/>
    <s v="EEPA"/>
    <s v="CHL 2006/02_BB2_BB_EEPA_COLBÚN"/>
    <s v="COLBÚN"/>
    <x v="2"/>
    <s v="EEPA"/>
    <x v="3"/>
    <x v="3"/>
    <s v="CESIONARIO"/>
    <n v="1"/>
    <n v="16328.819"/>
    <n v="1"/>
    <s v="Banco de Chile"/>
    <s v="CORRIENTE"/>
    <n v="1112650136"/>
    <n v="2541608"/>
    <s v="Empresa Eléctrica Puente Alto S.A."/>
    <s v="80.313.300-k"/>
  </r>
  <r>
    <n v="2025"/>
    <n v="1"/>
    <n v="6"/>
    <s v="COLBUN"/>
    <s v="EEPA"/>
    <s v="CHL 2006/02_BB3_BB_EEPA_COLBÚN"/>
    <s v="COLBÚN"/>
    <x v="2"/>
    <s v="EEPA"/>
    <x v="3"/>
    <x v="3"/>
    <s v="CESIONARIO"/>
    <n v="1"/>
    <n v="16230.513000000001"/>
    <n v="1"/>
    <s v="Banco de Chile"/>
    <s v="CORRIENTE"/>
    <n v="1112650136"/>
    <n v="2526306"/>
    <s v="Empresa Eléctrica Puente Alto S.A."/>
    <s v="80.313.300-k"/>
  </r>
  <r>
    <n v="2025"/>
    <n v="1"/>
    <n v="6"/>
    <s v="COLBUN"/>
    <s v="EEPA"/>
    <s v="SIC 2013/03_2_BS2B_BB_EEPA_Pelumpén S.A."/>
    <s v="Pelumpén S.A."/>
    <x v="2"/>
    <s v="EEPA"/>
    <x v="3"/>
    <x v="3"/>
    <s v="CESIONARIO"/>
    <n v="1"/>
    <n v="0"/>
    <n v="1"/>
    <s v="Banco de Chile"/>
    <s v="CORRIENTE"/>
    <n v="1112650136"/>
    <n v="0"/>
    <s v="Empresa Eléctrica Puente Alto S.A."/>
    <s v="80.313.300-k"/>
  </r>
  <r>
    <n v="2025"/>
    <n v="1"/>
    <n v="6"/>
    <s v="COLBUN"/>
    <s v="ELECDA"/>
    <s v="SIC 2013/03_2_BS2B_BB_Elecda_Pelumpén S.A."/>
    <s v="Pelumpén S.A."/>
    <x v="2"/>
    <s v="CGE"/>
    <x v="3"/>
    <x v="3"/>
    <s v="CESIONARIO"/>
    <n v="1"/>
    <n v="41.54"/>
    <n v="1"/>
    <s v="Banco de Chile"/>
    <s v="CORRIENTE"/>
    <n v="1112650136"/>
    <n v="6466"/>
    <s v="Compañía General de Electricidad S.A."/>
    <s v="76.411.321-7"/>
  </r>
  <r>
    <n v="2025"/>
    <n v="1"/>
    <n v="6"/>
    <s v="COLBUN"/>
    <s v="EMELAT"/>
    <s v="SIC 2013/03_2_BS2B_BB_Emelat_Pelumpén S.A."/>
    <s v="Pelumpén S.A."/>
    <x v="2"/>
    <s v="CGE"/>
    <x v="3"/>
    <x v="3"/>
    <s v="CESIONARIO"/>
    <n v="1"/>
    <n v="10471.886"/>
    <n v="1"/>
    <s v="Banco de Chile"/>
    <s v="CORRIENTE"/>
    <n v="1112650136"/>
    <n v="1629967"/>
    <s v="Compañía General de Electricidad S.A."/>
    <s v="76.411.321-7"/>
  </r>
  <r>
    <n v="2025"/>
    <n v="1"/>
    <n v="6"/>
    <s v="COLBUN"/>
    <s v="EMELCA"/>
    <s v="SIC 2013/03_2_BS2B_BB_Emelca_Pelumpén S.A."/>
    <s v="Pelumpén S.A."/>
    <x v="2"/>
    <s v="EMELCA"/>
    <x v="3"/>
    <x v="3"/>
    <s v="CESIONARIO"/>
    <n v="1"/>
    <n v="0"/>
    <n v="1"/>
    <s v="Banco de Chile"/>
    <s v="CORRIENTE"/>
    <n v="1112650136"/>
    <n v="0"/>
    <s v="Empresa Eléctrica de Casablanca S.A."/>
    <s v="81.577.400-0"/>
  </r>
  <r>
    <n v="2025"/>
    <n v="1"/>
    <n v="6"/>
    <s v="COLBUN"/>
    <s v="Enel"/>
    <s v="CHL 2006/02_BB1_BB_Enel Distribución_COLBÚN"/>
    <s v="COLBÚN"/>
    <x v="2"/>
    <s v="ENEL_DISTRIBUCION"/>
    <x v="3"/>
    <x v="3"/>
    <s v="CESIONARIO"/>
    <n v="1"/>
    <n v="819620.054"/>
    <n v="1"/>
    <s v="Banco de Chile"/>
    <s v="CORRIENTE"/>
    <n v="1112650136"/>
    <n v="127575227"/>
    <s v="Enel Distribución Chile S.A."/>
    <s v="96.800.570-7"/>
  </r>
  <r>
    <n v="2025"/>
    <n v="1"/>
    <n v="6"/>
    <s v="COLBUN"/>
    <s v="Enel"/>
    <s v="CHL 2006/02_BB2_BB_Enel Distribución_COLBÚN"/>
    <s v="COLBÚN"/>
    <x v="2"/>
    <s v="ENEL_DISTRIBUCION"/>
    <x v="3"/>
    <x v="3"/>
    <s v="CESIONARIO"/>
    <n v="1"/>
    <n v="1629183.638"/>
    <n v="1"/>
    <s v="Banco de Chile"/>
    <s v="CORRIENTE"/>
    <n v="1112650136"/>
    <n v="253585149"/>
    <s v="Enel Distribución Chile S.A."/>
    <s v="96.800.570-7"/>
  </r>
  <r>
    <n v="2025"/>
    <n v="1"/>
    <n v="6"/>
    <s v="COLBUN"/>
    <s v="Enel"/>
    <s v="CHL 2006/02_BB3_BB_Enel Distribución_COLBÚN"/>
    <s v="COLBÚN"/>
    <x v="2"/>
    <s v="ENEL_DISTRIBUCION"/>
    <x v="3"/>
    <x v="3"/>
    <s v="CESIONARIO"/>
    <n v="1"/>
    <n v="1620014.5020000001"/>
    <n v="1"/>
    <s v="Banco de Chile"/>
    <s v="CORRIENTE"/>
    <n v="1112650136"/>
    <n v="252157957"/>
    <s v="Enel Distribución Chile S.A."/>
    <s v="96.800.570-7"/>
  </r>
  <r>
    <n v="2025"/>
    <n v="1"/>
    <n v="6"/>
    <s v="COLBUN"/>
    <s v="Enel"/>
    <s v="SIC 2013/03_2_BS2B_BB_Enel Distribución_Pelumpén S.A."/>
    <s v="Pelumpén S.A."/>
    <x v="2"/>
    <s v="ENEL_DISTRIBUCION"/>
    <x v="3"/>
    <x v="3"/>
    <s v="CESIONARIO"/>
    <n v="1"/>
    <n v="135195.96100000001"/>
    <n v="1"/>
    <s v="Banco de Chile"/>
    <s v="CORRIENTE"/>
    <n v="1112650136"/>
    <n v="21043477"/>
    <s v="Enel Distribución Chile S.A."/>
    <s v="96.800.570-7"/>
  </r>
  <r>
    <n v="2025"/>
    <n v="1"/>
    <n v="6"/>
    <s v="COLBUN"/>
    <s v="FRONTEL"/>
    <s v="SAE 2006/01_BB1_BB_Frontel_COLBÚN"/>
    <s v="COLBÚN"/>
    <x v="2"/>
    <s v="FRONTEL"/>
    <x v="2"/>
    <x v="2"/>
    <s v="SUMINISTRADOR"/>
    <n v="1"/>
    <n v="156065.85800000001"/>
    <n v="1"/>
    <s v="Banco Santander"/>
    <s v="CORRIENTE"/>
    <n v="25524489"/>
    <n v="24291911"/>
    <s v="Empresa Eléctrica de la Frontera S.A."/>
    <s v="76.073.164-1"/>
  </r>
  <r>
    <n v="2025"/>
    <n v="1"/>
    <n v="6"/>
    <s v="COLBUN"/>
    <s v="FRONTEL"/>
    <s v="SIC 2013/03_2_BS2B_BB_Frontel_Pelumpén S.A."/>
    <s v="Pelumpén S.A."/>
    <x v="2"/>
    <s v="FRONTEL"/>
    <x v="3"/>
    <x v="3"/>
    <s v="CESIONARIO"/>
    <n v="1"/>
    <n v="17549.555"/>
    <n v="1"/>
    <s v="Banco de Chile"/>
    <s v="CORRIENTE"/>
    <n v="1112650136"/>
    <n v="2731617"/>
    <s v="Empresa Eléctrica de la Frontera S.A."/>
    <s v="76.073.164-1"/>
  </r>
  <r>
    <n v="2025"/>
    <n v="1"/>
    <n v="6"/>
    <s v="COLBUN"/>
    <s v="LITORAL"/>
    <s v="SIC 2013/03_2_BS2B_BB_Litoral_Pelumpén S.A."/>
    <s v="Pelumpén S.A."/>
    <x v="2"/>
    <s v="LITORAL"/>
    <x v="3"/>
    <x v="3"/>
    <s v="CESIONARIO"/>
    <n v="1"/>
    <n v="927.56399999999996"/>
    <n v="1"/>
    <s v="Banco de Chile"/>
    <s v="CORRIENTE"/>
    <n v="1112650136"/>
    <n v="144377"/>
    <s v="Compañía Eléctrica del Litoral S.A."/>
    <s v="91.344.000-5"/>
  </r>
  <r>
    <n v="2025"/>
    <n v="1"/>
    <n v="6"/>
    <s v="COLBUN"/>
    <s v="LUZ OSORNO"/>
    <s v="SAE 2006/01_BB1_BB_Luz Osorno_COLBÚN"/>
    <s v="COLBÚN"/>
    <x v="2"/>
    <s v="LUZOSORNO"/>
    <x v="2"/>
    <x v="2"/>
    <s v="SUMINISTRADOR"/>
    <n v="1"/>
    <n v="31428.648000000001"/>
    <n v="1"/>
    <s v="Banco Santander"/>
    <s v="CORRIENTE"/>
    <n v="25524489"/>
    <n v="4891921"/>
    <s v="Compañía Eléctrica de Osorno S.A"/>
    <s v="96.531.500-4"/>
  </r>
  <r>
    <n v="2025"/>
    <n v="1"/>
    <n v="6"/>
    <s v="COLBUN"/>
    <s v="LUZ OSORNO"/>
    <s v="SAE 2006/01_BV1_BV_Luz Osorno_COLBÚN"/>
    <s v="COLBÚN"/>
    <x v="2"/>
    <s v="LUZOSORNO"/>
    <x v="2"/>
    <x v="2"/>
    <s v="SUMINISTRADOR"/>
    <n v="1"/>
    <n v="724.16499999999996"/>
    <n v="1"/>
    <s v="Banco Santander"/>
    <s v="CORRIENTE"/>
    <n v="25524489"/>
    <n v="112717"/>
    <s v="Compañía Eléctrica de Osorno S.A"/>
    <s v="96.531.500-4"/>
  </r>
  <r>
    <n v="2025"/>
    <n v="1"/>
    <n v="6"/>
    <s v="COLBUN"/>
    <s v="LUZ OSORNO"/>
    <s v="SIC 2013/03_2_BS2B_BB_Luz Osorno_Pelumpén S.A."/>
    <s v="Pelumpén S.A."/>
    <x v="2"/>
    <s v="LUZOSORNO"/>
    <x v="3"/>
    <x v="3"/>
    <s v="CESIONARIO"/>
    <n v="1"/>
    <n v="2532.0149999999999"/>
    <n v="1"/>
    <s v="Banco de Chile"/>
    <s v="CORRIENTE"/>
    <n v="1112650136"/>
    <n v="394112"/>
    <s v="Compañía Eléctrica de Osorno S.A"/>
    <s v="96.531.500-4"/>
  </r>
  <r>
    <n v="2025"/>
    <n v="1"/>
    <n v="6"/>
    <s v="COLBUN"/>
    <s v="LUZ OSORNO"/>
    <s v="SIC 2013/03_2_BS2B_BB_Luz Osorno_Pelumpén S.A. (Colbún)"/>
    <s v="Pelumpén S.A. (Colbún)"/>
    <x v="2"/>
    <s v="LUZOSORNO"/>
    <x v="3"/>
    <x v="3"/>
    <s v="CESIONARIO"/>
    <n v="1"/>
    <n v="0"/>
    <n v="1"/>
    <s v="Banco de Chile"/>
    <s v="CORRIENTE"/>
    <n v="1112650136"/>
    <n v="0"/>
    <s v="Compañía Eléctrica de Osorno S.A"/>
    <s v="96.531.500-4"/>
  </r>
  <r>
    <n v="2025"/>
    <n v="1"/>
    <n v="6"/>
    <s v="COLBUN"/>
    <s v="LUZ OSORNO"/>
    <s v="SIC 2013/03_2_BS2B_BB_Luz Osorno_Pelumpén S.A. (Polpaico)"/>
    <s v="Pelumpén S.A. (Polpaico)"/>
    <x v="2"/>
    <s v="LUZOSORNO"/>
    <x v="3"/>
    <x v="3"/>
    <s v="CESIONARIO"/>
    <n v="1"/>
    <n v="0"/>
    <n v="1"/>
    <s v="Banco de Chile"/>
    <s v="CORRIENTE"/>
    <n v="1112650136"/>
    <n v="0"/>
    <s v="Compañía Eléctrica de Osorno S.A"/>
    <s v="96.531.500-4"/>
  </r>
  <r>
    <n v="2025"/>
    <n v="1"/>
    <n v="6"/>
    <s v="COLBUN"/>
    <s v="LUZLINARES"/>
    <s v="SIC 2013/03_2_BS2B_BB_LuzLinares_Pelumpén S.A."/>
    <s v="Pelumpén S.A."/>
    <x v="2"/>
    <s v="LUZLINARES"/>
    <x v="3"/>
    <x v="3"/>
    <s v="CESIONARIO"/>
    <n v="1"/>
    <n v="3006.357"/>
    <n v="1"/>
    <s v="Banco de Chile"/>
    <s v="CORRIENTE"/>
    <n v="1112650136"/>
    <n v="467944"/>
    <s v="Luzlinares S.A."/>
    <s v="96.884.450-4"/>
  </r>
  <r>
    <n v="2025"/>
    <n v="1"/>
    <n v="6"/>
    <s v="COLBUN"/>
    <s v="LUZPARRAL"/>
    <s v="SIC 2013/03_2_BS2B_BB_LuzParral_Pelumpén S.A."/>
    <s v="Pelumpén S.A."/>
    <x v="2"/>
    <s v="LUZPARRAL"/>
    <x v="3"/>
    <x v="3"/>
    <s v="CESIONARIO"/>
    <n v="1"/>
    <n v="729.053"/>
    <n v="1"/>
    <s v="Banco de Chile"/>
    <s v="CORRIENTE"/>
    <n v="1112650136"/>
    <n v="113478"/>
    <s v="Luzparral S.A."/>
    <s v="96.866.680-0"/>
  </r>
  <r>
    <n v="2025"/>
    <n v="1"/>
    <n v="6"/>
    <s v="COLBUN"/>
    <s v="Mataquito"/>
    <s v="CHL 2006/02_BB1_BB_Enel Distribución_COLBÚN"/>
    <s v="COLBÚN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6"/>
    <s v="COLBUN"/>
    <s v="Mataquito"/>
    <s v="SIC 2013/03_2_BS2B_BB_Coelcha_Pelumpén S.A."/>
    <s v="Pelumpén S.A.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6"/>
    <s v="COLBUN"/>
    <s v="Mataquito"/>
    <s v="SIC 2013/03_2_BS2B_BB_Enel Distribución_Pelumpén S.A."/>
    <s v="Pelumpén S.A."/>
    <x v="2"/>
    <s v="MATAQUITO"/>
    <x v="3"/>
    <x v="3"/>
    <s v="CESIONARIO"/>
    <n v="1"/>
    <n v="0"/>
    <n v="1"/>
    <s v="Banco de Chile"/>
    <s v="CORRIENTE"/>
    <n v="1112650136"/>
    <n v="0"/>
    <s v="Distribuidora de Energia Electrica Mataquito S.A."/>
    <s v="76.808.157-3"/>
  </r>
  <r>
    <n v="2025"/>
    <n v="1"/>
    <n v="6"/>
    <s v="COLBUN"/>
    <s v="SAESA"/>
    <s v="SAE 2006/01_BB1_BB_Saesa_COLBÚN"/>
    <s v="COLBÚN"/>
    <x v="2"/>
    <s v="SAESA"/>
    <x v="2"/>
    <x v="2"/>
    <s v="SUMINISTRADOR"/>
    <n v="1"/>
    <n v="0"/>
    <n v="1"/>
    <s v="Banco Santander"/>
    <s v="CORRIENTE"/>
    <n v="25524489"/>
    <n v="0"/>
    <s v="Sociedad Austral de Electricidad S.A."/>
    <s v="76.073.162-5"/>
  </r>
  <r>
    <n v="2025"/>
    <n v="1"/>
    <n v="6"/>
    <s v="COLBUN"/>
    <s v="SAESA"/>
    <s v="SIC 2013/03_2_BS2B_BB_Saesa_Pelumpén S.A."/>
    <s v="Pelumpén S.A."/>
    <x v="2"/>
    <s v="SAESA"/>
    <x v="3"/>
    <x v="3"/>
    <s v="CESIONARIO"/>
    <n v="1"/>
    <n v="15941.772999999999"/>
    <n v="1"/>
    <s v="Banco de Chile"/>
    <s v="CORRIENTE"/>
    <n v="1112650136"/>
    <n v="2481364"/>
    <s v="Sociedad Austral de Electricidad S.A."/>
    <s v="76.073.162-5"/>
  </r>
  <r>
    <n v="2025"/>
    <n v="1"/>
    <n v="6"/>
    <s v="COLBUN"/>
    <s v="SAESA"/>
    <s v="SIC 2013/03_2_BS2B_BB_Saesa_Pelumpén S.A. (Colbún)"/>
    <s v="Pelumpén S.A. (Colbún)"/>
    <x v="2"/>
    <s v="SAESA"/>
    <x v="3"/>
    <x v="3"/>
    <s v="CESIONARIO"/>
    <n v="1"/>
    <n v="0"/>
    <n v="1"/>
    <s v="Banco de Chile"/>
    <s v="CORRIENTE"/>
    <n v="1112650136"/>
    <n v="0"/>
    <s v="Sociedad Austral de Electricidad S.A."/>
    <s v="76.073.162-5"/>
  </r>
  <r>
    <n v="2025"/>
    <n v="1"/>
    <n v="6"/>
    <s v="COLBUN"/>
    <s v="SAESA"/>
    <s v="SIC 2013/03_2_BS2B_BB_Saesa_Pelumpén S.A. (Polpaico)"/>
    <s v="Pelumpén S.A. (Polpaico)"/>
    <x v="2"/>
    <s v="SAESA"/>
    <x v="3"/>
    <x v="3"/>
    <s v="CESIONARIO"/>
    <n v="1"/>
    <n v="0"/>
    <n v="1"/>
    <s v="Banco de Chile"/>
    <s v="CORRIENTE"/>
    <n v="1112650136"/>
    <n v="0"/>
    <s v="Sociedad Austral de Electricidad S.A."/>
    <s v="76.073.162-5"/>
  </r>
  <r>
    <n v="2025"/>
    <n v="1"/>
    <n v="6"/>
    <s v="COLBUN"/>
    <s v="SOCOEPA"/>
    <s v="SAE 2006/01_BB1_BB_Socoepa_COLBÚN"/>
    <s v="COLBÚN"/>
    <x v="2"/>
    <s v="SOCOEPA"/>
    <x v="2"/>
    <x v="2"/>
    <s v="SUMINISTRADOR"/>
    <n v="1"/>
    <n v="20874.726999999999"/>
    <n v="1"/>
    <s v="Banco Santander"/>
    <s v="CORRIENTE"/>
    <n v="25524489"/>
    <n v="3249186"/>
    <s v="Cooperativa Eléctrica Paillaco Ltda"/>
    <s v="81.629.800-8"/>
  </r>
  <r>
    <n v="2025"/>
    <n v="1"/>
    <n v="6"/>
    <s v="COLBUN"/>
    <s v="SOCOEPA"/>
    <s v="SIC 2013/03_2_BS2B_BB_Socoepa_Pelumpén S.A."/>
    <s v="Pelumpén S.A."/>
    <x v="2"/>
    <s v="SOCOEPA"/>
    <x v="3"/>
    <x v="3"/>
    <s v="CESIONARIO"/>
    <n v="1"/>
    <n v="947.15"/>
    <n v="1"/>
    <s v="Banco de Chile"/>
    <s v="CORRIENTE"/>
    <n v="1112650136"/>
    <n v="147425"/>
    <s v="Cooperativa Eléctrica Paillaco Ltda"/>
    <s v="81.629.800-8"/>
  </r>
  <r>
    <n v="2025"/>
    <n v="1"/>
    <n v="6"/>
    <s v="COLBUN"/>
    <s v="TIL TIL"/>
    <s v="CHL 2006/02_BB1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6"/>
    <s v="COLBUN"/>
    <s v="TIL TIL"/>
    <s v="CHL 2006/02_BB2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6"/>
    <s v="COLBUN"/>
    <s v="TIL TIL"/>
    <s v="CHL 2006/02_BB3_BB_Enel Distribución_COLBÚN"/>
    <s v="COLBÚN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6"/>
    <s v="COLBUN"/>
    <s v="TIL TIL"/>
    <s v="SIC 2013/03_2_BS2B_BB_Enel Distribución_Pelumpén S.A."/>
    <s v="Pelumpén S.A."/>
    <x v="2"/>
    <s v="TIL TIL"/>
    <x v="3"/>
    <x v="3"/>
    <s v="CESIONARIO"/>
    <n v="1"/>
    <n v="0"/>
    <n v="1"/>
    <s v="Banco de Chile"/>
    <s v="CORRIENTE"/>
    <n v="1112650136"/>
    <n v="0"/>
    <s v="Empresa Eléctrica Municipalidad de Til Til"/>
    <s v="70.849.500-K"/>
  </r>
  <r>
    <n v="2025"/>
    <n v="1"/>
    <n v="6"/>
    <s v="COLBUN"/>
    <s v="SOCOEPA"/>
    <s v="SAE 2006/01_BV1_BV_Socoepa_COLBÚN"/>
    <s v="COLBÚN"/>
    <x v="2"/>
    <s v="SOCOEPA"/>
    <x v="2"/>
    <x v="2"/>
    <s v="SUMINISTRADOR"/>
    <n v="1"/>
    <n v="8719.1939999999995"/>
    <n v="1"/>
    <s v="Banco Santander"/>
    <s v="CORRIENTE"/>
    <n v="25524489"/>
    <n v="1357157"/>
    <s v="Cooperativa Eléctrica Paillaco Ltda"/>
    <s v="81.629.800-8"/>
  </r>
  <r>
    <n v="2025"/>
    <n v="1"/>
    <n v="6"/>
    <s v="COLBUN"/>
    <s v="COOPELAN"/>
    <s v="SAE 2006/01_BB1_BB_Coelcha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6"/>
    <s v="COLBUN"/>
    <s v="COOPELAN"/>
    <s v="SAE 2006/01_BV1_BV_Coelcha_COLBÚN"/>
    <s v="COLBÚN"/>
    <x v="2"/>
    <s v="COOPELAN"/>
    <x v="2"/>
    <x v="2"/>
    <s v="SUMINISTRADOR"/>
    <n v="1"/>
    <n v="0"/>
    <n v="1"/>
    <s v="Banco Santander"/>
    <s v="CORRIENTE"/>
    <n v="25524489"/>
    <n v="0"/>
    <s v="Cooperativa Eléctrica Los Angeles LTDA"/>
    <s v="81.585.900-6"/>
  </r>
  <r>
    <n v="2025"/>
    <n v="1"/>
    <n v="6"/>
    <s v="COLBUN"/>
    <s v="COOPELAN"/>
    <s v="SIC 2013/03_2_BS2B_BB_Coelcha_Pelumpén S.A."/>
    <s v="Pelumpén S.A."/>
    <x v="2"/>
    <s v="COOPELAN"/>
    <x v="3"/>
    <x v="3"/>
    <s v="CESIONARIO"/>
    <n v="1"/>
    <n v="0"/>
    <n v="1"/>
    <s v="Banco de Chile"/>
    <s v="CORRIENTE"/>
    <n v="1112650136"/>
    <n v="0"/>
    <s v="Cooperativa Eléctrica Los Angeles LTDA"/>
    <s v="81.585.900-6"/>
  </r>
  <r>
    <n v="2025"/>
    <n v="1"/>
    <n v="6"/>
    <s v="COLBUN"/>
    <s v="FRONTEL"/>
    <s v="SAE 2006/01_BV1_BV_Frontel_COLBÚN"/>
    <s v="COLBÚN"/>
    <x v="2"/>
    <s v="FRONTEL"/>
    <x v="2"/>
    <x v="2"/>
    <s v="SUMINISTRADOR"/>
    <n v="1"/>
    <n v="3799.826"/>
    <n v="1"/>
    <s v="Banco Santander"/>
    <s v="CORRIENTE"/>
    <n v="25524489"/>
    <n v="591449"/>
    <s v="Empresa Eléctrica de la Frontera S.A."/>
    <s v="76.073.164-1"/>
  </r>
  <r>
    <n v="2025"/>
    <n v="1"/>
    <n v="6"/>
    <s v="NORVIND"/>
    <s v="CEC"/>
    <s v="SIC 2013/03_2_BS4_BB_CEC_Norvind"/>
    <s v="Norvind"/>
    <x v="3"/>
    <s v="CEC"/>
    <x v="4"/>
    <x v="4"/>
    <s v="SUMINISTRADOR"/>
    <n v="1"/>
    <n v="235.14400000000001"/>
    <n v="1"/>
    <s v="Banco Chile"/>
    <s v="CORRIENTE"/>
    <n v="110744056"/>
    <n v="36601"/>
    <s v="Cooperativa de Abastecimiento de Energía Eléctrica Curico LTDA."/>
    <s v="70.287.900-0"/>
  </r>
  <r>
    <n v="2025"/>
    <n v="1"/>
    <n v="6"/>
    <s v="NORVIND"/>
    <s v="CGE"/>
    <s v="SIC 2013/03_2 (Emelectric)_BS4_BB_CGE Distribucion_Norvind"/>
    <s v="Norvind"/>
    <x v="3"/>
    <s v="CGE"/>
    <x v="4"/>
    <x v="4"/>
    <s v="SUMINISTRADOR"/>
    <n v="1"/>
    <n v="3201.6509999999998"/>
    <n v="1"/>
    <s v="Banco Chile"/>
    <s v="CORRIENTE"/>
    <n v="110744056"/>
    <n v="498342"/>
    <s v="Compañía General de Electricidad S.A."/>
    <s v="76.411.321-7"/>
  </r>
  <r>
    <n v="2025"/>
    <n v="1"/>
    <n v="6"/>
    <s v="NORVIND"/>
    <s v="CGE"/>
    <s v="SIC 2013/03_2 (Emetal)_BS4_BB_CGE Distribucion_Norvind"/>
    <s v="Norvind"/>
    <x v="3"/>
    <s v="CGE"/>
    <x v="4"/>
    <x v="4"/>
    <s v="SUMINISTRADOR"/>
    <n v="1"/>
    <n v="407.93900000000002"/>
    <n v="1"/>
    <s v="Banco Chile"/>
    <s v="CORRIENTE"/>
    <n v="110744056"/>
    <n v="63496"/>
    <s v="Compañía General de Electricidad S.A."/>
    <s v="76.411.321-7"/>
  </r>
  <r>
    <n v="2025"/>
    <n v="1"/>
    <n v="6"/>
    <s v="NORVIND"/>
    <s v="CGE"/>
    <s v="SIC 2013/03_2 (Enelsa)_BS4_BB_CONAFE_Norvind"/>
    <s v="Norvind"/>
    <x v="3"/>
    <s v="CGE"/>
    <x v="4"/>
    <x v="4"/>
    <s v="SUMINISTRADOR"/>
    <n v="1"/>
    <n v="3.3210000000000002"/>
    <n v="1"/>
    <s v="Banco Chile"/>
    <s v="CORRIENTE"/>
    <n v="110744056"/>
    <n v="517"/>
    <s v="Compañía General de Electricidad S.A."/>
    <s v="76.411.321-7"/>
  </r>
  <r>
    <n v="2025"/>
    <n v="1"/>
    <n v="6"/>
    <s v="NORVIND"/>
    <s v="CGE"/>
    <s v="SIC 2013/03_2_BS4_BB_CGE Distribucion_Norvind"/>
    <s v="Norvind"/>
    <x v="3"/>
    <s v="CGE"/>
    <x v="4"/>
    <x v="4"/>
    <s v="SUMINISTRADOR"/>
    <n v="1"/>
    <n v="18348.957999999999"/>
    <n v="1"/>
    <s v="Banco Chile"/>
    <s v="CORRIENTE"/>
    <n v="110744056"/>
    <n v="2856046"/>
    <s v="Compañía General de Electricidad S.A."/>
    <s v="76.411.321-7"/>
  </r>
  <r>
    <n v="2025"/>
    <n v="1"/>
    <n v="6"/>
    <s v="NORVIND"/>
    <s v="CHILQUINTA"/>
    <s v="SIC 2013/03_2_BS4_BB_CHILQUINTA_Norvind"/>
    <s v="Norvind"/>
    <x v="3"/>
    <s v="CHILQUINTA"/>
    <x v="4"/>
    <x v="4"/>
    <s v="SUMINISTRADOR"/>
    <n v="1"/>
    <n v="1706.3150000000001"/>
    <n v="1"/>
    <s v="Banco Chile"/>
    <s v="CORRIENTE"/>
    <n v="110744056"/>
    <n v="265591"/>
    <s v="Chilquinta Distribución S.A."/>
    <s v="96.813.520-1"/>
  </r>
  <r>
    <n v="2025"/>
    <n v="1"/>
    <n v="6"/>
    <s v="NORVIND"/>
    <s v="CODINER"/>
    <s v="SIC 2013/03_2_BS4_BB_CODINER_Norvind"/>
    <s v="Norvind"/>
    <x v="3"/>
    <s v="CODINER"/>
    <x v="4"/>
    <x v="4"/>
    <s v="SUMINISTRADOR"/>
    <n v="1"/>
    <n v="67.775000000000006"/>
    <n v="1"/>
    <s v="Banco Chile"/>
    <s v="CORRIENTE"/>
    <n v="110744056"/>
    <n v="10549"/>
    <s v="Compañía Distribuidora de Energía Eléctrica CODINER S.A."/>
    <s v="78.397.530-0"/>
  </r>
  <r>
    <n v="2025"/>
    <n v="1"/>
    <n v="6"/>
    <s v="NORVIND"/>
    <s v="COELCHA"/>
    <s v="SIC 2013/03_2_BS4_BB_COELCHA_Norvind"/>
    <s v="Norvind"/>
    <x v="3"/>
    <s v="COELCHA"/>
    <x v="4"/>
    <x v="4"/>
    <s v="SUMINISTRADOR"/>
    <n v="1"/>
    <n v="196.928"/>
    <n v="1"/>
    <s v="Banco Chile"/>
    <s v="CORRIENTE"/>
    <n v="110744056"/>
    <n v="30652"/>
    <s v="Cooperativa Eléctrica Charrúa Ltda."/>
    <s v="80.238.000-3"/>
  </r>
  <r>
    <n v="2025"/>
    <n v="1"/>
    <n v="6"/>
    <s v="NORVIND"/>
    <s v="CONAFE"/>
    <s v="SIC 2013/03_2 (Enelsa)_BS4_BB_CONAFE_Norvind"/>
    <s v="Norvind"/>
    <x v="3"/>
    <s v="CGE"/>
    <x v="4"/>
    <x v="4"/>
    <s v="SUMINISTRADOR"/>
    <n v="1"/>
    <n v="0"/>
    <n v="1"/>
    <s v="Banco Chile"/>
    <s v="CORRIENTE"/>
    <n v="110744056"/>
    <n v="0"/>
    <s v="Compañía General de Electricidad S.A."/>
    <s v="76.411.321-7"/>
  </r>
  <r>
    <n v="2025"/>
    <n v="1"/>
    <n v="6"/>
    <s v="NORVIND"/>
    <s v="CONAFE"/>
    <s v="SIC 2013/03_2_BS4_BB_CONAFE_Norvind"/>
    <s v="Norvind"/>
    <x v="3"/>
    <s v="CGE"/>
    <x v="4"/>
    <x v="4"/>
    <s v="SUMINISTRADOR"/>
    <n v="1"/>
    <n v="9207.0120000000006"/>
    <n v="1"/>
    <s v="Banco Chile"/>
    <s v="CORRIENTE"/>
    <n v="110744056"/>
    <n v="1433087"/>
    <s v="Compañía General de Electricidad S.A."/>
    <s v="76.411.321-7"/>
  </r>
  <r>
    <n v="2025"/>
    <n v="1"/>
    <n v="6"/>
    <s v="NORVIND"/>
    <s v="COOPELAN"/>
    <s v="SIC 2013/03_2_BS4_BB_COOPELAN_Norvind"/>
    <s v="Norvind"/>
    <x v="3"/>
    <s v="COOPELAN"/>
    <x v="4"/>
    <x v="4"/>
    <s v="SUMINISTRADOR"/>
    <n v="1"/>
    <n v="230.37"/>
    <n v="1"/>
    <s v="Banco Chile"/>
    <s v="CORRIENTE"/>
    <n v="110744056"/>
    <n v="35857"/>
    <s v="Cooperativa Eléctrica Los Angeles LTDA"/>
    <s v="81.585.900-6"/>
  </r>
  <r>
    <n v="2025"/>
    <n v="1"/>
    <n v="6"/>
    <s v="NORVIND"/>
    <s v="COOPREL"/>
    <s v="SIC 2013/03_2_BS4_BB_COOPREL_Norvind"/>
    <s v="Norvind"/>
    <x v="3"/>
    <s v="COOPREL"/>
    <x v="4"/>
    <x v="4"/>
    <s v="SUMINISTRADOR"/>
    <n v="1"/>
    <n v="50.536000000000001"/>
    <n v="1"/>
    <s v="Banco Chile"/>
    <s v="CORRIENTE"/>
    <n v="110744056"/>
    <n v="7866"/>
    <s v="Cooperativa Rural Eléctrica Río Bueno Ltda."/>
    <s v="81.388.600-6"/>
  </r>
  <r>
    <n v="2025"/>
    <n v="1"/>
    <n v="6"/>
    <s v="NORVIND"/>
    <s v="COPELEC"/>
    <s v="SIC 2013/03_2_BS4_BB_COPELEC_Norvind"/>
    <s v="Norvind"/>
    <x v="3"/>
    <s v="COPELEC"/>
    <x v="4"/>
    <x v="4"/>
    <s v="SUMINISTRADOR"/>
    <n v="1"/>
    <n v="674.89099999999996"/>
    <n v="1"/>
    <s v="Banco Chile"/>
    <s v="CORRIENTE"/>
    <n v="110744056"/>
    <n v="105048"/>
    <s v="Cooperativa de Consumo de Energía Eléctrica Chillán Ltda."/>
    <s v="80.237.700-2"/>
  </r>
  <r>
    <n v="2025"/>
    <n v="1"/>
    <n v="6"/>
    <s v="NORVIND"/>
    <s v="CRELL"/>
    <s v="SIC 2013/03_2_BS4_BB_CRELL_Norvind"/>
    <s v="Norvind"/>
    <x v="3"/>
    <s v="CRELL"/>
    <x v="4"/>
    <x v="4"/>
    <s v="SUMINISTRADOR"/>
    <n v="1"/>
    <n v="11.037000000000001"/>
    <n v="1"/>
    <s v="Banco Chile"/>
    <s v="CORRIENTE"/>
    <n v="110744056"/>
    <n v="1718"/>
    <s v="Cooperativa Regional Eléctrica Llanquihue Ltda"/>
    <s v="81.106.900-0"/>
  </r>
  <r>
    <n v="2025"/>
    <n v="1"/>
    <n v="6"/>
    <s v="NORVIND"/>
    <s v="EDECSA"/>
    <s v="SIC 2013/03_2_BS4_BB_EDECSA_Norvind"/>
    <s v="Norvind"/>
    <x v="3"/>
    <s v="EDECSA"/>
    <x v="4"/>
    <x v="4"/>
    <s v="SUMINISTRADOR"/>
    <n v="1"/>
    <n v="47.454999999999998"/>
    <n v="1"/>
    <s v="Banco Chile"/>
    <s v="CORRIENTE"/>
    <n v="110744056"/>
    <n v="7386"/>
    <s v="Energía de Casablanca S.A."/>
    <s v="96.766.110-4"/>
  </r>
  <r>
    <n v="2025"/>
    <n v="1"/>
    <n v="6"/>
    <s v="NORVIND"/>
    <s v="ELECDA"/>
    <s v="SIC 2013/03_2_BS4_BB_ELECDA_Norvind"/>
    <s v="Norvind"/>
    <x v="3"/>
    <s v="CGE"/>
    <x v="4"/>
    <x v="4"/>
    <s v="SUMINISTRADOR"/>
    <n v="1"/>
    <n v="28.614999999999998"/>
    <n v="1"/>
    <s v="Banco Chile"/>
    <s v="CORRIENTE"/>
    <n v="110744056"/>
    <n v="4454"/>
    <s v="Compañía General de Electricidad S.A."/>
    <s v="76.411.321-7"/>
  </r>
  <r>
    <n v="2025"/>
    <n v="1"/>
    <n v="6"/>
    <s v="NORVIND"/>
    <s v="EMELAT"/>
    <s v="SIC 2013/03_2_BS4_BB_EMELAT_Norvind"/>
    <s v="Norvind"/>
    <x v="3"/>
    <s v="CGE"/>
    <x v="4"/>
    <x v="4"/>
    <s v="SUMINISTRADOR"/>
    <n v="1"/>
    <n v="1026.636"/>
    <n v="1"/>
    <s v="Banco Chile"/>
    <s v="CORRIENTE"/>
    <n v="110744056"/>
    <n v="159798"/>
    <s v="Compañía General de Electricidad S.A."/>
    <s v="76.411.321-7"/>
  </r>
  <r>
    <n v="2025"/>
    <n v="1"/>
    <n v="6"/>
    <s v="NORVIND"/>
    <s v="EMELCA"/>
    <s v="SIC 2013/03_2_BS4_BB_EMELCA_Norvind"/>
    <s v="Norvind"/>
    <x v="3"/>
    <s v="EMELCA"/>
    <x v="4"/>
    <x v="4"/>
    <s v="SUMINISTRADOR"/>
    <n v="1"/>
    <n v="0"/>
    <n v="1"/>
    <s v="Banco Chile"/>
    <s v="CORRIENTE"/>
    <n v="110744056"/>
    <n v="0"/>
    <s v="Empresa Eléctrica de Casablanca S.A."/>
    <s v="81.577.400-0"/>
  </r>
  <r>
    <n v="2025"/>
    <n v="1"/>
    <n v="6"/>
    <s v="NORVIND"/>
    <s v="Enel"/>
    <s v="SIC 2013/03_2_BS4_BB_Enel Distribución_Norvind"/>
    <s v="Norvind"/>
    <x v="3"/>
    <s v="ENEL_DISTRIBUCION"/>
    <x v="4"/>
    <x v="4"/>
    <s v="SUMINISTRADOR"/>
    <n v="1"/>
    <n v="12654.698"/>
    <n v="1"/>
    <s v="Banco Chile"/>
    <s v="CORRIENTE"/>
    <n v="110744056"/>
    <n v="1969725"/>
    <s v="Enel Distribución Chile S.A."/>
    <s v="96.800.570-7"/>
  </r>
  <r>
    <n v="2025"/>
    <n v="1"/>
    <n v="6"/>
    <s v="NORVIND"/>
    <s v="FRONTEL"/>
    <s v="SIC 2013/03_2_BS4_BB_FRONTEL_Norvind"/>
    <s v="Norvind"/>
    <x v="3"/>
    <s v="FRONTEL"/>
    <x v="4"/>
    <x v="4"/>
    <s v="SUMINISTRADOR"/>
    <n v="1"/>
    <n v="1909.873"/>
    <n v="1"/>
    <s v="Banco Chile"/>
    <s v="CORRIENTE"/>
    <n v="110744056"/>
    <n v="297275"/>
    <s v="Empresa Eléctrica de la Frontera S.A."/>
    <s v="76.073.164-1"/>
  </r>
  <r>
    <n v="2025"/>
    <n v="1"/>
    <n v="6"/>
    <s v="NORVIND"/>
    <s v="LITORAL"/>
    <s v="SIC 2013/03_2_BS4_BB_LITORAL_Norvind"/>
    <s v="Norvind"/>
    <x v="3"/>
    <s v="LITORAL"/>
    <x v="4"/>
    <x v="4"/>
    <s v="SUMINISTRADOR"/>
    <n v="1"/>
    <n v="119.92400000000001"/>
    <n v="1"/>
    <s v="Banco Chile"/>
    <s v="CORRIENTE"/>
    <n v="110744056"/>
    <n v="18666"/>
    <s v="Compañía Eléctrica del Litoral S.A."/>
    <s v="91.344.000-5"/>
  </r>
  <r>
    <n v="2025"/>
    <n v="1"/>
    <n v="6"/>
    <s v="NORVIND"/>
    <s v="LUZ OSORNO"/>
    <s v="SIC 2013/03_2_BS4_BB_LUZ OSORNO_Norvind"/>
    <s v="Norvind"/>
    <x v="3"/>
    <s v="LUZOSORNO"/>
    <x v="4"/>
    <x v="4"/>
    <s v="SUMINISTRADOR"/>
    <n v="1"/>
    <n v="33.731000000000002"/>
    <n v="1"/>
    <s v="Banco Chile"/>
    <s v="CORRIENTE"/>
    <n v="110744056"/>
    <n v="5250"/>
    <s v="Compañía Eléctrica de Osorno S.A"/>
    <s v="96.531.500-4"/>
  </r>
  <r>
    <n v="2025"/>
    <n v="1"/>
    <n v="6"/>
    <s v="NORVIND"/>
    <s v="LUZLINARES"/>
    <s v="SIC 2013/03_2_BS4_BB_LUZLINARES_Norvind"/>
    <s v="Norvind"/>
    <x v="3"/>
    <s v="LUZLINARES"/>
    <x v="4"/>
    <x v="4"/>
    <s v="SUMINISTRADOR"/>
    <n v="1"/>
    <n v="183.61699999999999"/>
    <n v="1"/>
    <s v="Banco Chile"/>
    <s v="CORRIENTE"/>
    <n v="110744056"/>
    <n v="28580"/>
    <s v="Luzlinares S.A."/>
    <s v="96.884.450-4"/>
  </r>
  <r>
    <n v="2025"/>
    <n v="1"/>
    <n v="6"/>
    <s v="NORVIND"/>
    <s v="LUZPARRAL"/>
    <s v="SIC 2013/03_2_BS4_BB_LUZPARRAL_Norvind"/>
    <s v="Norvind"/>
    <x v="3"/>
    <s v="LUZPARRAL"/>
    <x v="4"/>
    <x v="4"/>
    <s v="SUMINISTRADOR"/>
    <n v="1"/>
    <n v="57.316000000000003"/>
    <n v="1"/>
    <s v="Banco Chile"/>
    <s v="CORRIENTE"/>
    <n v="110744056"/>
    <n v="8921"/>
    <s v="Luzparral S.A."/>
    <s v="96.866.680-0"/>
  </r>
  <r>
    <n v="2025"/>
    <n v="1"/>
    <n v="6"/>
    <s v="NORVIND"/>
    <s v="SAESA"/>
    <s v="SIC 2013/03_2_BS4_BB_SAESA_Norvind"/>
    <s v="Norvind"/>
    <x v="3"/>
    <s v="SAESA"/>
    <x v="4"/>
    <x v="4"/>
    <s v="SUMINISTRADOR"/>
    <n v="1"/>
    <n v="807.702"/>
    <n v="1"/>
    <s v="Banco Chile"/>
    <s v="CORRIENTE"/>
    <n v="110744056"/>
    <n v="125720"/>
    <s v="Sociedad Austral de Electricidad S.A."/>
    <s v="76.073.162-5"/>
  </r>
  <r>
    <n v="2025"/>
    <n v="1"/>
    <n v="6"/>
    <s v="NORVIND"/>
    <s v="SOCOEPA"/>
    <s v="SIC 2013/03_2_BS4_BB_SOCOEPA_Norvind"/>
    <s v="Norvind"/>
    <x v="3"/>
    <s v="SOCOEPA"/>
    <x v="4"/>
    <x v="4"/>
    <s v="SUMINISTRADOR"/>
    <n v="1"/>
    <n v="66.296999999999997"/>
    <n v="1"/>
    <s v="Banco Chile"/>
    <s v="CORRIENTE"/>
    <n v="110744056"/>
    <n v="10319"/>
    <s v="Cooperativa Eléctrica Paillaco Ltda"/>
    <s v="81.629.800-8"/>
  </r>
  <r>
    <n v="2025"/>
    <n v="1"/>
    <n v="6"/>
    <s v="SAN_JUAN_LAP"/>
    <s v="CEC"/>
    <s v="SIC 2013/03_2_BS2A_BB_CEC_San Juan SpA."/>
    <s v="San Juan SpA."/>
    <x v="4"/>
    <s v="CEC"/>
    <x v="5"/>
    <x v="5"/>
    <s v="SUMINISTRADOR"/>
    <n v="1"/>
    <n v="970.86900000000003"/>
    <n v="1"/>
    <s v="Banco Chile"/>
    <s v="CORRIENTE"/>
    <n v="111972052"/>
    <n v="151117"/>
    <s v="Cooperativa de Abastecimiento de Energía Eléctrica Curico LTDA."/>
    <s v="70.287.900-0"/>
  </r>
  <r>
    <n v="2025"/>
    <n v="1"/>
    <n v="6"/>
    <s v="SAN_JUAN_LAP"/>
    <s v="CEC"/>
    <s v="SIC 2013/03_2_BS2C_BB_CEC_San Juan SpA."/>
    <s v="San Juan SpA."/>
    <x v="4"/>
    <s v="CEC"/>
    <x v="5"/>
    <x v="5"/>
    <s v="SUMINISTRADOR"/>
    <n v="1"/>
    <n v="689.15499999999997"/>
    <n v="1"/>
    <s v="Banco Chile"/>
    <s v="CORRIENTE"/>
    <n v="111972052"/>
    <n v="107268"/>
    <s v="Cooperativa de Abastecimiento de Energía Eléctrica Curico LTDA."/>
    <s v="70.287.900-0"/>
  </r>
  <r>
    <n v="2025"/>
    <n v="1"/>
    <n v="6"/>
    <s v="SAN_JUAN_LAP"/>
    <s v="CEC"/>
    <s v="SIC 2013/03_2_BS3_BB_CEC_San Juan SpA."/>
    <s v="San Juan SpA."/>
    <x v="4"/>
    <s v="CEC"/>
    <x v="5"/>
    <x v="5"/>
    <s v="SUMINISTRADOR"/>
    <n v="1"/>
    <n v="3062.4760000000001"/>
    <n v="1"/>
    <s v="Banco Chile"/>
    <s v="CORRIENTE"/>
    <n v="111972052"/>
    <n v="476679"/>
    <s v="Cooperativa de Abastecimiento de Energía Eléctrica Curico LTDA."/>
    <s v="70.287.900-0"/>
  </r>
  <r>
    <n v="2025"/>
    <n v="1"/>
    <n v="6"/>
    <s v="SAN_JUAN_LAP"/>
    <s v="CGE"/>
    <s v="SIC 2013/03_2 (Emelectric)_BS2A_BB_CGE Distribucion_San Juan SpA."/>
    <s v="San Juan SpA."/>
    <x v="4"/>
    <s v="CGE"/>
    <x v="5"/>
    <x v="5"/>
    <s v="SUMINISTRADOR"/>
    <n v="1"/>
    <n v="15210.895"/>
    <n v="1"/>
    <s v="Banco Chile"/>
    <s v="CORRIENTE"/>
    <n v="111972052"/>
    <n v="2367601"/>
    <s v="Compañía General de Electricidad S.A."/>
    <s v="76.411.321-7"/>
  </r>
  <r>
    <n v="2025"/>
    <n v="1"/>
    <n v="6"/>
    <s v="SAN_JUAN_LAP"/>
    <s v="CGE"/>
    <s v="SIC 2013/03_2 (Emelectric)_BS2C_BB_CGE Distribucion_San Juan SpA."/>
    <s v="San Juan SpA."/>
    <x v="4"/>
    <s v="CGE"/>
    <x v="5"/>
    <x v="5"/>
    <s v="SUMINISTRADOR"/>
    <n v="1"/>
    <n v="12715.553"/>
    <n v="1"/>
    <s v="Banco Chile"/>
    <s v="CORRIENTE"/>
    <n v="111972052"/>
    <n v="1979197"/>
    <s v="Compañía General de Electricidad S.A."/>
    <s v="76.411.321-7"/>
  </r>
  <r>
    <n v="2025"/>
    <n v="1"/>
    <n v="6"/>
    <s v="SAN_JUAN_LAP"/>
    <s v="CGE"/>
    <s v="SIC 2013/03_2 (emelectric)_BS3_BB_CGE Distribucion_San Juan SpA."/>
    <s v="San Juan SpA."/>
    <x v="4"/>
    <s v="CGE"/>
    <x v="5"/>
    <x v="5"/>
    <s v="SUMINISTRADOR"/>
    <n v="1"/>
    <n v="48432.444000000003"/>
    <n v="1"/>
    <s v="Banco Chile"/>
    <s v="CORRIENTE"/>
    <n v="111972052"/>
    <n v="7538591"/>
    <s v="Compañía General de Electricidad S.A."/>
    <s v="76.411.321-7"/>
  </r>
  <r>
    <n v="2025"/>
    <n v="1"/>
    <n v="6"/>
    <s v="SAN_JUAN_LAP"/>
    <s v="CGE"/>
    <s v="SIC 2013/03_2 (emetal)_BS2A_BB_CGE Distribucion_San Juan SpA."/>
    <s v="San Juan SpA."/>
    <x v="4"/>
    <s v="CGE"/>
    <x v="5"/>
    <x v="5"/>
    <s v="SUMINISTRADOR"/>
    <n v="1"/>
    <n v="2635.4569999999999"/>
    <n v="1"/>
    <s v="Banco Chile"/>
    <s v="CORRIENTE"/>
    <n v="111972052"/>
    <n v="410213"/>
    <s v="Compañía General de Electricidad S.A."/>
    <s v="76.411.321-7"/>
  </r>
  <r>
    <n v="2025"/>
    <n v="1"/>
    <n v="6"/>
    <s v="SAN_JUAN_LAP"/>
    <s v="CGE"/>
    <s v="SIC 2013/03_2 (emetal)_BS2C_BB_CGE Distribucion_San Juan SpA."/>
    <s v="San Juan SpA."/>
    <x v="4"/>
    <s v="CGE"/>
    <x v="5"/>
    <x v="5"/>
    <s v="SUMINISTRADOR"/>
    <n v="1"/>
    <n v="178.44800000000001"/>
    <n v="1"/>
    <s v="Banco Chile"/>
    <s v="CORRIENTE"/>
    <n v="111972052"/>
    <n v="27776"/>
    <s v="Compañía General de Electricidad S.A."/>
    <s v="76.411.321-7"/>
  </r>
  <r>
    <n v="2025"/>
    <n v="1"/>
    <n v="6"/>
    <s v="SAN_JUAN_LAP"/>
    <s v="CGE"/>
    <s v="SIC 2013/03_2 (emetal)_BS3_BB_CGE Distribucion_San Juan SpA."/>
    <s v="San Juan SpA."/>
    <x v="4"/>
    <s v="CGE"/>
    <x v="5"/>
    <x v="5"/>
    <s v="SUMINISTRADOR"/>
    <n v="1"/>
    <n v="5773.0140000000001"/>
    <n v="1"/>
    <s v="Banco Chile"/>
    <s v="CORRIENTE"/>
    <n v="111972052"/>
    <n v="898579"/>
    <s v="Compañía General de Electricidad S.A."/>
    <s v="76.411.321-7"/>
  </r>
  <r>
    <n v="2025"/>
    <n v="1"/>
    <n v="6"/>
    <s v="SAN_JUAN_LAP"/>
    <s v="CGE"/>
    <s v="SIC 2013/03_2_BS2A_BB_CGE Distribucion_San Juan SpA."/>
    <s v="San Juan SpA."/>
    <x v="4"/>
    <s v="CGE"/>
    <x v="5"/>
    <x v="5"/>
    <s v="SUMINISTRADOR"/>
    <n v="1"/>
    <n v="70384.895000000004"/>
    <n v="1"/>
    <s v="Banco Chile"/>
    <s v="CORRIENTE"/>
    <n v="111972052"/>
    <n v="10955526"/>
    <s v="Compañía General de Electricidad S.A."/>
    <s v="76.411.321-7"/>
  </r>
  <r>
    <n v="2025"/>
    <n v="1"/>
    <n v="6"/>
    <s v="SAN_JUAN_LAP"/>
    <s v="CGE"/>
    <s v="SIC 2013/03_2_BS2C_BB_CGE Distribucion_San Juan SpA."/>
    <s v="San Juan SpA."/>
    <x v="4"/>
    <s v="CGE"/>
    <x v="5"/>
    <x v="5"/>
    <s v="SUMINISTRADOR"/>
    <n v="1"/>
    <n v="65289.957000000002"/>
    <n v="1"/>
    <s v="Banco Chile"/>
    <s v="CORRIENTE"/>
    <n v="111972052"/>
    <n v="10162491"/>
    <s v="Compañía General de Electricidad S.A."/>
    <s v="76.411.321-7"/>
  </r>
  <r>
    <n v="2025"/>
    <n v="1"/>
    <n v="6"/>
    <s v="SAN_JUAN_LAP"/>
    <s v="CGE"/>
    <s v="SIC 2013/03_2_BS3_BB_CGE Distribucion_San Juan SpA."/>
    <s v="San Juan SpA."/>
    <x v="4"/>
    <s v="CGE"/>
    <x v="5"/>
    <x v="5"/>
    <s v="SUMINISTRADOR"/>
    <n v="1"/>
    <n v="240632.45300000001"/>
    <n v="1"/>
    <s v="Banco Chile"/>
    <s v="CORRIENTE"/>
    <n v="111972052"/>
    <n v="37454842"/>
    <s v="Compañía General de Electricidad S.A."/>
    <s v="76.411.321-7"/>
  </r>
  <r>
    <n v="2025"/>
    <n v="1"/>
    <n v="6"/>
    <s v="SAN_JUAN_LAP"/>
    <s v="CHILQUINTA"/>
    <s v="SIC 2013/03_2_BS2A_BB_Chilquinta_San Juan SpA."/>
    <s v="San Juan SpA."/>
    <x v="4"/>
    <s v="CHILQUINTA"/>
    <x v="5"/>
    <x v="5"/>
    <s v="SUMINISTRADOR"/>
    <n v="1"/>
    <n v="5623.1840000000002"/>
    <n v="1"/>
    <s v="Banco Chile"/>
    <s v="CORRIENTE"/>
    <n v="111972052"/>
    <n v="875258"/>
    <s v="Chilquinta Distribución S.A."/>
    <s v="96.813.520-1"/>
  </r>
  <r>
    <n v="2025"/>
    <n v="1"/>
    <n v="6"/>
    <s v="SAN_JUAN_LAP"/>
    <s v="CHILQUINTA"/>
    <s v="SIC 2013/03_2_BS2C_BB_Chilquinta_San Juan SpA."/>
    <s v="San Juan SpA."/>
    <x v="4"/>
    <s v="CHILQUINTA"/>
    <x v="5"/>
    <x v="5"/>
    <s v="SUMINISTRADOR"/>
    <n v="1"/>
    <n v="3957.991"/>
    <n v="1"/>
    <s v="Banco Chile"/>
    <s v="CORRIENTE"/>
    <n v="111972052"/>
    <n v="616068"/>
    <s v="Chilquinta Distribución S.A."/>
    <s v="96.813.520-1"/>
  </r>
  <r>
    <n v="2025"/>
    <n v="1"/>
    <n v="6"/>
    <s v="SAN_JUAN_LAP"/>
    <s v="CHILQUINTA"/>
    <s v="SIC 2013/03_2_BS3_BB_CHILQUINTA_San Juan SpA."/>
    <s v="San Juan SpA."/>
    <x v="4"/>
    <s v="CHILQUINTA"/>
    <x v="5"/>
    <x v="5"/>
    <s v="SUMINISTRADOR"/>
    <n v="1"/>
    <n v="21394.045999999998"/>
    <n v="1"/>
    <s v="Banco Chile"/>
    <s v="CORRIENTE"/>
    <n v="111972052"/>
    <n v="3330019"/>
    <s v="Chilquinta Distribución S.A."/>
    <s v="96.813.520-1"/>
  </r>
  <r>
    <n v="2025"/>
    <n v="1"/>
    <n v="6"/>
    <s v="SAN_JUAN_LAP"/>
    <s v="CODINER"/>
    <s v="SIC 2013/03_2_BS2A_BB_Codiner_San Juan SpA."/>
    <s v="San Juan SpA."/>
    <x v="4"/>
    <s v="CODINER"/>
    <x v="5"/>
    <x v="5"/>
    <s v="SUMINISTRADOR"/>
    <n v="1"/>
    <n v="1217.0450000000001"/>
    <n v="1"/>
    <s v="Banco Chile"/>
    <s v="CORRIENTE"/>
    <n v="111972052"/>
    <n v="189435"/>
    <s v="Compañía Distribuidora de Energía Eléctrica CODINER S.A."/>
    <s v="78.397.530-0"/>
  </r>
  <r>
    <n v="2025"/>
    <n v="1"/>
    <n v="6"/>
    <s v="SAN_JUAN_LAP"/>
    <s v="CODINER"/>
    <s v="SIC 2013/03_2_BS2C_BB_Codiner_San Juan SpA."/>
    <s v="San Juan SpA."/>
    <x v="4"/>
    <s v="CODINER"/>
    <x v="5"/>
    <x v="5"/>
    <s v="SUMINISTRADOR"/>
    <n v="1"/>
    <n v="353.66399999999999"/>
    <n v="1"/>
    <s v="Banco Chile"/>
    <s v="CORRIENTE"/>
    <n v="111972052"/>
    <n v="55048"/>
    <s v="Compañía Distribuidora de Energía Eléctrica CODINER S.A."/>
    <s v="78.397.530-0"/>
  </r>
  <r>
    <n v="2025"/>
    <n v="1"/>
    <n v="6"/>
    <s v="SAN_JUAN_LAP"/>
    <s v="CODINER"/>
    <s v="SIC 2013/03_2_BS3_BB_CODINER_San Juan SpA."/>
    <s v="San Juan SpA."/>
    <x v="4"/>
    <s v="CODINER"/>
    <x v="5"/>
    <x v="5"/>
    <s v="SUMINISTRADOR"/>
    <n v="1"/>
    <n v="307.09300000000002"/>
    <n v="1"/>
    <s v="Banco Chile"/>
    <s v="CORRIENTE"/>
    <n v="111972052"/>
    <n v="47800"/>
    <s v="Compañía Distribuidora de Energía Eléctrica CODINER S.A."/>
    <s v="78.397.530-0"/>
  </r>
  <r>
    <n v="2025"/>
    <n v="1"/>
    <n v="6"/>
    <s v="SAN_JUAN_LAP"/>
    <s v="COELCHA"/>
    <s v="SIC 2013/03_2_BS2A_BB_Coelcha_San Juan SpA."/>
    <s v="San Juan SpA."/>
    <x v="4"/>
    <s v="COELCHA"/>
    <x v="5"/>
    <x v="5"/>
    <s v="SUMINISTRADOR"/>
    <n v="1"/>
    <n v="1000.612"/>
    <n v="1"/>
    <s v="Banco Chile"/>
    <s v="CORRIENTE"/>
    <n v="111972052"/>
    <n v="155747"/>
    <s v="Cooperativa Eléctrica Charrúa Ltda."/>
    <s v="80.238.000-3"/>
  </r>
  <r>
    <n v="2025"/>
    <n v="1"/>
    <n v="6"/>
    <s v="SAN_JUAN_LAP"/>
    <s v="COELCHA"/>
    <s v="SIC 2013/03_2_BS2C_BB_Coelcha_San Juan SpA."/>
    <s v="San Juan SpA."/>
    <x v="4"/>
    <s v="COELCHA"/>
    <x v="5"/>
    <x v="5"/>
    <s v="SUMINISTRADOR"/>
    <n v="1"/>
    <n v="786.92499999999995"/>
    <n v="1"/>
    <s v="Banco Chile"/>
    <s v="CORRIENTE"/>
    <n v="111972052"/>
    <n v="122486"/>
    <s v="Cooperativa Eléctrica Charrúa Ltda."/>
    <s v="80.238.000-3"/>
  </r>
  <r>
    <n v="2025"/>
    <n v="1"/>
    <n v="6"/>
    <s v="SAN_JUAN_LAP"/>
    <s v="COELCHA"/>
    <s v="SIC 2013/03_2_BS3_BB_COELCHA_San Juan SpA."/>
    <s v="San Juan SpA."/>
    <x v="4"/>
    <s v="COELCHA"/>
    <x v="5"/>
    <x v="5"/>
    <s v="SUMINISTRADOR"/>
    <n v="1"/>
    <n v="2814.6179999999999"/>
    <n v="1"/>
    <s v="Banco Chile"/>
    <s v="CORRIENTE"/>
    <n v="111972052"/>
    <n v="438100"/>
    <s v="Cooperativa Eléctrica Charrúa Ltda."/>
    <s v="80.238.000-3"/>
  </r>
  <r>
    <n v="2025"/>
    <n v="1"/>
    <n v="6"/>
    <s v="SAN_JUAN_LAP"/>
    <s v="CONAFE"/>
    <s v="SIC 2013/03_2 (Enelsa)_BS2A_BB_Conafe_San Juan SpA."/>
    <s v="San Juan SpA."/>
    <x v="4"/>
    <s v="CGE"/>
    <x v="5"/>
    <x v="5"/>
    <s v="SUMINISTRADOR"/>
    <n v="1"/>
    <n v="88.296999999999997"/>
    <n v="1"/>
    <s v="Banco Chile"/>
    <s v="CORRIENTE"/>
    <n v="111972052"/>
    <n v="13744"/>
    <s v="Compañía General de Electricidad S.A."/>
    <s v="76.411.321-7"/>
  </r>
  <r>
    <n v="2025"/>
    <n v="1"/>
    <n v="6"/>
    <s v="SAN_JUAN_LAP"/>
    <s v="CONAFE"/>
    <s v="SIC 2013/03_2 (Enelsa)_BS2C_BB_Conafe_San Juan SpA."/>
    <s v="San Juan SpA."/>
    <x v="4"/>
    <s v="CGE"/>
    <x v="5"/>
    <x v="5"/>
    <s v="SUMINISTRADOR"/>
    <n v="1"/>
    <n v="47.521999999999998"/>
    <n v="1"/>
    <s v="Banco Chile"/>
    <s v="CORRIENTE"/>
    <n v="111972052"/>
    <n v="7397"/>
    <s v="Compañía General de Electricidad S.A."/>
    <s v="76.411.321-7"/>
  </r>
  <r>
    <n v="2025"/>
    <n v="1"/>
    <n v="6"/>
    <s v="SAN_JUAN_LAP"/>
    <s v="CONAFE"/>
    <s v="SIC 2013/03_2 (enelsa)_BS3_BB_CONAFE_San Juan SpA."/>
    <s v="San Juan SpA."/>
    <x v="4"/>
    <s v="CGE"/>
    <x v="5"/>
    <x v="5"/>
    <s v="SUMINISTRADOR"/>
    <n v="1"/>
    <n v="298.23"/>
    <n v="1"/>
    <s v="Banco Chile"/>
    <s v="CORRIENTE"/>
    <n v="111972052"/>
    <n v="46420"/>
    <s v="Compañía General de Electricidad S.A."/>
    <s v="76.411.321-7"/>
  </r>
  <r>
    <n v="2025"/>
    <n v="1"/>
    <n v="6"/>
    <s v="SAN_JUAN_LAP"/>
    <s v="CONAFE"/>
    <s v="SIC 2013/03_2_BS2A_BB_Conafe_San Juan SpA."/>
    <s v="San Juan SpA."/>
    <x v="4"/>
    <s v="CGE"/>
    <x v="5"/>
    <x v="5"/>
    <s v="SUMINISTRADOR"/>
    <n v="1"/>
    <n v="38747.425999999999"/>
    <n v="1"/>
    <s v="Banco Chile"/>
    <s v="CORRIENTE"/>
    <n v="111972052"/>
    <n v="6031101"/>
    <s v="Compañía General de Electricidad S.A."/>
    <s v="76.411.321-7"/>
  </r>
  <r>
    <n v="2025"/>
    <n v="1"/>
    <n v="6"/>
    <s v="SAN_JUAN_LAP"/>
    <s v="CONAFE"/>
    <s v="SIC 2013/03_2_BS2C_BB_Conafe_San Juan SpA."/>
    <s v="San Juan SpA."/>
    <x v="4"/>
    <s v="CGE"/>
    <x v="5"/>
    <x v="5"/>
    <s v="SUMINISTRADOR"/>
    <n v="1"/>
    <n v="34434.697999999997"/>
    <n v="1"/>
    <s v="Banco Chile"/>
    <s v="CORRIENTE"/>
    <n v="111972052"/>
    <n v="5359818"/>
    <s v="Compañía General de Electricidad S.A."/>
    <s v="76.411.321-7"/>
  </r>
  <r>
    <n v="2025"/>
    <n v="1"/>
    <n v="6"/>
    <s v="SAN_JUAN_LAP"/>
    <s v="CONAFE"/>
    <s v="SIC 2013/03_2_BS3_BB_CONAFE_San Juan SpA."/>
    <s v="San Juan SpA."/>
    <x v="4"/>
    <s v="CGE"/>
    <x v="5"/>
    <x v="5"/>
    <s v="SUMINISTRADOR"/>
    <n v="1"/>
    <n v="125261.32799999999"/>
    <n v="1"/>
    <s v="Banco Chile"/>
    <s v="CORRIENTE"/>
    <n v="111972052"/>
    <n v="19497134"/>
    <s v="Compañía General de Electricidad S.A."/>
    <s v="76.411.321-7"/>
  </r>
  <r>
    <n v="2025"/>
    <n v="1"/>
    <n v="6"/>
    <s v="SAN_JUAN_LAP"/>
    <s v="COOPELAN"/>
    <s v="SIC 2013/03_2_BS2A_BB_Coopelan_San Juan SpA."/>
    <s v="San Juan SpA."/>
    <x v="4"/>
    <s v="COOPELAN"/>
    <x v="5"/>
    <x v="5"/>
    <s v="SUMINISTRADOR"/>
    <n v="1"/>
    <n v="945.54700000000003"/>
    <n v="1"/>
    <s v="Banco Chile"/>
    <s v="CORRIENTE"/>
    <n v="111972052"/>
    <n v="147176"/>
    <s v="Cooperativa Eléctrica Los Angeles LTDA"/>
    <s v="81.585.900-6"/>
  </r>
  <r>
    <n v="2025"/>
    <n v="1"/>
    <n v="6"/>
    <s v="SAN_JUAN_LAP"/>
    <s v="COOPELAN"/>
    <s v="SIC 2013/03_2_BS2C_BB_Coopelan_San Juan SpA."/>
    <s v="San Juan SpA."/>
    <x v="4"/>
    <s v="COOPELAN"/>
    <x v="5"/>
    <x v="5"/>
    <s v="SUMINISTRADOR"/>
    <n v="1"/>
    <n v="587.60599999999999"/>
    <n v="1"/>
    <s v="Banco Chile"/>
    <s v="CORRIENTE"/>
    <n v="111972052"/>
    <n v="91462"/>
    <s v="Cooperativa Eléctrica Los Angeles LTDA"/>
    <s v="81.585.900-6"/>
  </r>
  <r>
    <n v="2025"/>
    <n v="1"/>
    <n v="6"/>
    <s v="SAN_JUAN_LAP"/>
    <s v="COOPELAN"/>
    <s v="SIC 2013/03_2_BS3_BB_COOPELAN_San Juan SpA."/>
    <s v="San Juan SpA."/>
    <x v="4"/>
    <s v="COOPELAN"/>
    <x v="5"/>
    <x v="5"/>
    <s v="SUMINISTRADOR"/>
    <n v="1"/>
    <n v="1445.402"/>
    <n v="1"/>
    <s v="Banco Chile"/>
    <s v="CORRIENTE"/>
    <n v="111972052"/>
    <n v="224979"/>
    <s v="Cooperativa Eléctrica Los Angeles LTDA"/>
    <s v="81.585.900-6"/>
  </r>
  <r>
    <n v="2025"/>
    <n v="1"/>
    <n v="6"/>
    <s v="SAN_JUAN_LAP"/>
    <s v="COOPREL"/>
    <s v="SIC 2013/03_2_BS2A_BB_Cooprel_San Juan SpA."/>
    <s v="San Juan SpA."/>
    <x v="4"/>
    <s v="COOPREL"/>
    <x v="5"/>
    <x v="5"/>
    <s v="SUMINISTRADOR"/>
    <n v="1"/>
    <n v="268.56400000000002"/>
    <n v="1"/>
    <s v="Banco Chile"/>
    <s v="CORRIENTE"/>
    <n v="111972052"/>
    <n v="41802"/>
    <s v="Cooperativa Rural Eléctrica Río Bueno Ltda."/>
    <s v="81.388.600-6"/>
  </r>
  <r>
    <n v="2025"/>
    <n v="1"/>
    <n v="6"/>
    <s v="SAN_JUAN_LAP"/>
    <s v="COOPREL"/>
    <s v="SIC 2013/03_2_BS2C_BB_Cooprel_San Juan SpA."/>
    <s v="San Juan SpA."/>
    <x v="4"/>
    <s v="COOPREL"/>
    <x v="5"/>
    <x v="5"/>
    <s v="SUMINISTRADOR"/>
    <n v="1"/>
    <n v="316.82299999999998"/>
    <n v="1"/>
    <s v="Banco Chile"/>
    <s v="CORRIENTE"/>
    <n v="111972052"/>
    <n v="49314"/>
    <s v="Cooperativa Rural Eléctrica Río Bueno Ltda."/>
    <s v="81.388.600-6"/>
  </r>
  <r>
    <n v="2025"/>
    <n v="1"/>
    <n v="6"/>
    <s v="SAN_JUAN_LAP"/>
    <s v="COOPREL"/>
    <s v="SIC 2013/03_2_BS3_BB_COOPREL_San Juan SpA."/>
    <s v="San Juan SpA."/>
    <x v="4"/>
    <s v="COOPREL"/>
    <x v="5"/>
    <x v="5"/>
    <s v="SUMINISTRADOR"/>
    <n v="1"/>
    <n v="906.03599999999994"/>
    <n v="1"/>
    <s v="Banco Chile"/>
    <s v="CORRIENTE"/>
    <n v="111972052"/>
    <n v="141026"/>
    <s v="Cooperativa Rural Eléctrica Río Bueno Ltda."/>
    <s v="81.388.600-6"/>
  </r>
  <r>
    <n v="2025"/>
    <n v="1"/>
    <n v="6"/>
    <s v="SAN_JUAN_LAP"/>
    <s v="COPELEC"/>
    <s v="SIC 2013/03_2_BS2A_BB_Copelec_San Juan SpA."/>
    <s v="San Juan SpA."/>
    <x v="4"/>
    <s v="COPELEC"/>
    <x v="5"/>
    <x v="5"/>
    <s v="SUMINISTRADOR"/>
    <n v="1"/>
    <n v="2610.83"/>
    <n v="1"/>
    <s v="Banco Chile"/>
    <s v="CORRIENTE"/>
    <n v="111972052"/>
    <n v="406380"/>
    <s v="Cooperativa de Consumo de Energía Eléctrica Chillán Ltda."/>
    <s v="80.237.700-2"/>
  </r>
  <r>
    <n v="2025"/>
    <n v="1"/>
    <n v="6"/>
    <s v="SAN_JUAN_LAP"/>
    <s v="COPELEC"/>
    <s v="SIC 2013/03_2_BS2C_BB_Copelec_San Juan SpA."/>
    <s v="San Juan SpA."/>
    <x v="4"/>
    <s v="COPELEC"/>
    <x v="5"/>
    <x v="5"/>
    <s v="SUMINISTRADOR"/>
    <n v="1"/>
    <n v="2180.797"/>
    <n v="1"/>
    <s v="Banco Chile"/>
    <s v="CORRIENTE"/>
    <n v="111972052"/>
    <n v="339445"/>
    <s v="Cooperativa de Consumo de Energía Eléctrica Chillán Ltda."/>
    <s v="80.237.700-2"/>
  </r>
  <r>
    <n v="2025"/>
    <n v="1"/>
    <n v="6"/>
    <s v="SAN_JUAN_LAP"/>
    <s v="COPELEC"/>
    <s v="SIC 2013/03_2_BS3_BB_COPELEC_San Juan SpA."/>
    <s v="San Juan SpA."/>
    <x v="4"/>
    <s v="COPELEC"/>
    <x v="5"/>
    <x v="5"/>
    <s v="SUMINISTRADOR"/>
    <n v="1"/>
    <n v="8907.7579999999998"/>
    <n v="1"/>
    <s v="Banco Chile"/>
    <s v="CORRIENTE"/>
    <n v="111972052"/>
    <n v="1386507"/>
    <s v="Cooperativa de Consumo de Energía Eléctrica Chillán Ltda."/>
    <s v="80.237.700-2"/>
  </r>
  <r>
    <n v="2025"/>
    <n v="1"/>
    <n v="6"/>
    <s v="SAN_JUAN_LAP"/>
    <s v="CRELL"/>
    <s v="SIC 2013/03_2_BS2A_BB_Crell_San Juan SpA."/>
    <s v="San Juan SpA."/>
    <x v="4"/>
    <s v="CRELL"/>
    <x v="5"/>
    <x v="5"/>
    <s v="SUMINISTRADOR"/>
    <n v="1"/>
    <n v="1139.329"/>
    <n v="1"/>
    <s v="Banco Chile"/>
    <s v="CORRIENTE"/>
    <n v="111972052"/>
    <n v="177338"/>
    <s v="Cooperativa Regional Eléctrica Llanquihue Ltda"/>
    <s v="81.106.900-0"/>
  </r>
  <r>
    <n v="2025"/>
    <n v="1"/>
    <n v="6"/>
    <s v="SAN_JUAN_LAP"/>
    <s v="CRELL"/>
    <s v="SIC 2013/03_2_BS2C_BB_Crell_San Juan SpA."/>
    <s v="San Juan SpA."/>
    <x v="4"/>
    <s v="CRELL"/>
    <x v="5"/>
    <x v="5"/>
    <s v="SUMINISTRADOR"/>
    <n v="1"/>
    <n v="933.67399999999998"/>
    <n v="1"/>
    <s v="Banco Chile"/>
    <s v="CORRIENTE"/>
    <n v="111972052"/>
    <n v="145328"/>
    <s v="Cooperativa Regional Eléctrica Llanquihue Ltda"/>
    <s v="81.106.900-0"/>
  </r>
  <r>
    <n v="2025"/>
    <n v="1"/>
    <n v="6"/>
    <s v="SAN_JUAN_LAP"/>
    <s v="CRELL"/>
    <s v="SIC 2013/03_2_BS3_BB_CRELL_San Juan SpA."/>
    <s v="San Juan SpA."/>
    <x v="4"/>
    <s v="CRELL"/>
    <x v="5"/>
    <x v="5"/>
    <s v="SUMINISTRADOR"/>
    <n v="1"/>
    <n v="1817.8979999999999"/>
    <n v="1"/>
    <s v="Banco Chile"/>
    <s v="CORRIENTE"/>
    <n v="111972052"/>
    <n v="282959"/>
    <s v="Cooperativa Regional Eléctrica Llanquihue Ltda"/>
    <s v="81.106.900-0"/>
  </r>
  <r>
    <n v="2025"/>
    <n v="1"/>
    <n v="6"/>
    <s v="SAN_JUAN_LAP"/>
    <s v="EDECSA"/>
    <s v="SIC 2013/03_2_BS2A_BB_Edecsa_San Juan SpA."/>
    <s v="San Juan SpA."/>
    <x v="4"/>
    <s v="EDECSA"/>
    <x v="5"/>
    <x v="5"/>
    <s v="SUMINISTRADOR"/>
    <n v="1"/>
    <n v="188.47399999999999"/>
    <n v="1"/>
    <s v="Banco Chile"/>
    <s v="CORRIENTE"/>
    <n v="111972052"/>
    <n v="29336"/>
    <s v="Energía de Casablanca S.A."/>
    <s v="96.766.110-4"/>
  </r>
  <r>
    <n v="2025"/>
    <n v="1"/>
    <n v="6"/>
    <s v="SAN_JUAN_LAP"/>
    <s v="EDECSA"/>
    <s v="SIC 2013/03_2_BS2C_BB_Edecsa_San Juan SpA."/>
    <s v="San Juan SpA."/>
    <x v="4"/>
    <s v="EDECSA"/>
    <x v="5"/>
    <x v="5"/>
    <s v="SUMINISTRADOR"/>
    <n v="1"/>
    <n v="90.174000000000007"/>
    <n v="1"/>
    <s v="Banco Chile"/>
    <s v="CORRIENTE"/>
    <n v="111972052"/>
    <n v="14036"/>
    <s v="Energía de Casablanca S.A."/>
    <s v="96.766.110-4"/>
  </r>
  <r>
    <n v="2025"/>
    <n v="1"/>
    <n v="6"/>
    <s v="SAN_JUAN_LAP"/>
    <s v="EDECSA"/>
    <s v="SIC 2013/03_2_BS3_BB_EDECSA_San Juan SpA."/>
    <s v="San Juan SpA."/>
    <x v="4"/>
    <s v="EDECSA"/>
    <x v="5"/>
    <x v="5"/>
    <s v="SUMINISTRADOR"/>
    <n v="1"/>
    <n v="584.19299999999998"/>
    <n v="1"/>
    <s v="Banco Chile"/>
    <s v="CORRIENTE"/>
    <n v="111972052"/>
    <n v="90931"/>
    <s v="Energía de Casablanca S.A."/>
    <s v="96.766.110-4"/>
  </r>
  <r>
    <n v="2025"/>
    <n v="1"/>
    <n v="6"/>
    <s v="SAN_JUAN_LAP"/>
    <s v="ELECDA"/>
    <s v="SIC 2013/03_2_BS2A_BB_Elecda_San Juan SpA."/>
    <s v="San Juan SpA."/>
    <x v="4"/>
    <s v="CGE"/>
    <x v="5"/>
    <x v="5"/>
    <s v="SUMINISTRADOR"/>
    <n v="1"/>
    <n v="218.30500000000001"/>
    <n v="1"/>
    <s v="Banco Chile"/>
    <s v="CORRIENTE"/>
    <n v="111972052"/>
    <n v="33980"/>
    <s v="Compañía General de Electricidad S.A."/>
    <s v="76.411.321-7"/>
  </r>
  <r>
    <n v="2025"/>
    <n v="1"/>
    <n v="6"/>
    <s v="SAN_JUAN_LAP"/>
    <s v="ELECDA"/>
    <s v="SIC 2013/03_2_BS2C_BB_Elecda_San Juan SpA."/>
    <s v="San Juan SpA."/>
    <x v="4"/>
    <s v="CGE"/>
    <x v="5"/>
    <x v="5"/>
    <s v="SUMINISTRADOR"/>
    <n v="1"/>
    <n v="153.83600000000001"/>
    <n v="1"/>
    <s v="Banco Chile"/>
    <s v="CORRIENTE"/>
    <n v="111972052"/>
    <n v="23945"/>
    <s v="Compañía General de Electricidad S.A."/>
    <s v="76.411.321-7"/>
  </r>
  <r>
    <n v="2025"/>
    <n v="1"/>
    <n v="6"/>
    <s v="SAN_JUAN_LAP"/>
    <s v="ELECDA"/>
    <s v="SIC 2013/03_2_BS3_BB_Elecda_San Juan SpA."/>
    <s v="San Juan SpA."/>
    <x v="4"/>
    <s v="CGE"/>
    <x v="5"/>
    <x v="5"/>
    <s v="SUMINISTRADOR"/>
    <n v="1"/>
    <n v="453.82600000000002"/>
    <n v="1"/>
    <s v="Banco Chile"/>
    <s v="CORRIENTE"/>
    <n v="111972052"/>
    <n v="70639"/>
    <s v="Compañía General de Electricidad S.A."/>
    <s v="76.411.321-7"/>
  </r>
  <r>
    <n v="2025"/>
    <n v="1"/>
    <n v="6"/>
    <s v="SAN_JUAN_LAP"/>
    <s v="EMELAT"/>
    <s v="SIC 2013/03_2_BS2A_BB_Emelat_San Juan SpA."/>
    <s v="San Juan SpA."/>
    <x v="4"/>
    <s v="CGE"/>
    <x v="5"/>
    <x v="5"/>
    <s v="SUMINISTRADOR"/>
    <n v="1"/>
    <n v="5657.24"/>
    <n v="1"/>
    <s v="Banco Chile"/>
    <s v="CORRIENTE"/>
    <n v="111972052"/>
    <n v="880559"/>
    <s v="Compañía General de Electricidad S.A."/>
    <s v="76.411.321-7"/>
  </r>
  <r>
    <n v="2025"/>
    <n v="1"/>
    <n v="6"/>
    <s v="SAN_JUAN_LAP"/>
    <s v="EMELAT"/>
    <s v="SIC 2013/03_2_BS2C_BB_Emelat_San Juan SpA."/>
    <s v="San Juan SpA."/>
    <x v="4"/>
    <s v="CGE"/>
    <x v="5"/>
    <x v="5"/>
    <s v="SUMINISTRADOR"/>
    <n v="1"/>
    <n v="3987.6619999999998"/>
    <n v="1"/>
    <s v="Banco Chile"/>
    <s v="CORRIENTE"/>
    <n v="111972052"/>
    <n v="620686"/>
    <s v="Compañía General de Electricidad S.A."/>
    <s v="76.411.321-7"/>
  </r>
  <r>
    <n v="2025"/>
    <n v="1"/>
    <n v="6"/>
    <s v="SAN_JUAN_LAP"/>
    <s v="EMELAT"/>
    <s v="SIC 2013/03_2_BS3_BB_EMELAT_San Juan SpA."/>
    <s v="San Juan SpA."/>
    <x v="4"/>
    <s v="CGE"/>
    <x v="5"/>
    <x v="5"/>
    <s v="SUMINISTRADOR"/>
    <n v="1"/>
    <n v="14523.466"/>
    <n v="1"/>
    <s v="Banco Chile"/>
    <s v="CORRIENTE"/>
    <n v="111972052"/>
    <n v="2260602"/>
    <s v="Compañía General de Electricidad S.A."/>
    <s v="76.411.321-7"/>
  </r>
  <r>
    <n v="2025"/>
    <n v="1"/>
    <n v="6"/>
    <s v="SAN_JUAN_LAP"/>
    <s v="Enel"/>
    <s v="SIC 2013/03_2_BS2A_BB_Enel Distribución_San Juan SpA."/>
    <s v="San Juan SpA."/>
    <x v="4"/>
    <s v="ENEL_DISTRIBUCION"/>
    <x v="5"/>
    <x v="5"/>
    <s v="SUMINISTRADOR"/>
    <n v="1"/>
    <n v="50098.411"/>
    <n v="1"/>
    <s v="Banco Chile"/>
    <s v="CORRIENTE"/>
    <n v="111972052"/>
    <n v="7797901"/>
    <s v="Enel Distribución Chile S.A."/>
    <s v="96.800.570-7"/>
  </r>
  <r>
    <n v="2025"/>
    <n v="1"/>
    <n v="6"/>
    <s v="SAN_JUAN_LAP"/>
    <s v="Enel"/>
    <s v="SIC 2013/03_2_BS2C_BB_Enel Distribución_San Juan SpA."/>
    <s v="San Juan SpA."/>
    <x v="4"/>
    <s v="ENEL_DISTRIBUCION"/>
    <x v="5"/>
    <x v="5"/>
    <s v="SUMINISTRADOR"/>
    <n v="1"/>
    <n v="32577.121999999999"/>
    <n v="1"/>
    <s v="Banco Chile"/>
    <s v="CORRIENTE"/>
    <n v="111972052"/>
    <n v="5070683"/>
    <s v="Enel Distribución Chile S.A."/>
    <s v="96.800.570-7"/>
  </r>
  <r>
    <n v="2025"/>
    <n v="1"/>
    <n v="6"/>
    <s v="SAN_JUAN_LAP"/>
    <s v="Enel"/>
    <s v="SIC 2013/03_2_BS3_BB_Enel Distribución_San Juan SpA."/>
    <s v="San Juan SpA."/>
    <x v="4"/>
    <s v="ENEL_DISTRIBUCION"/>
    <x v="5"/>
    <x v="5"/>
    <s v="SUMINISTRADOR"/>
    <n v="1"/>
    <n v="173505.253"/>
    <n v="1"/>
    <s v="Banco Chile"/>
    <s v="CORRIENTE"/>
    <n v="111972052"/>
    <n v="27006382"/>
    <s v="Enel Distribución Chile S.A."/>
    <s v="96.800.570-7"/>
  </r>
  <r>
    <n v="2025"/>
    <n v="1"/>
    <n v="6"/>
    <s v="SAN_JUAN_LAP"/>
    <s v="FRONTEL"/>
    <s v="SIC 2013/03_2_BS2A_BB_Frontel_San Juan SpA."/>
    <s v="San Juan SpA."/>
    <x v="4"/>
    <s v="FRONTEL"/>
    <x v="5"/>
    <x v="5"/>
    <s v="SUMINISTRADOR"/>
    <n v="1"/>
    <n v="5141.308"/>
    <n v="1"/>
    <s v="Banco Chile"/>
    <s v="CORRIENTE"/>
    <n v="111972052"/>
    <n v="800253"/>
    <s v="Empresa Eléctrica de la Frontera S.A."/>
    <s v="76.073.164-1"/>
  </r>
  <r>
    <n v="2025"/>
    <n v="1"/>
    <n v="6"/>
    <s v="SAN_JUAN_LAP"/>
    <s v="FRONTEL"/>
    <s v="SIC 2013/03_2_BS2C_BB_Frontel_San Juan SpA."/>
    <s v="San Juan SpA."/>
    <x v="4"/>
    <s v="FRONTEL"/>
    <x v="5"/>
    <x v="5"/>
    <s v="SUMINISTRADOR"/>
    <n v="1"/>
    <n v="15022.93"/>
    <n v="1"/>
    <s v="Banco Chile"/>
    <s v="CORRIENTE"/>
    <n v="111972052"/>
    <n v="2338344"/>
    <s v="Empresa Eléctrica de la Frontera S.A."/>
    <s v="76.073.164-1"/>
  </r>
  <r>
    <n v="2025"/>
    <n v="1"/>
    <n v="6"/>
    <s v="SAN_JUAN_LAP"/>
    <s v="FRONTEL"/>
    <s v="SIC 2013/03_2_BS3_BB_FRONTEL_San Juan SpA."/>
    <s v="San Juan SpA."/>
    <x v="4"/>
    <s v="FRONTEL"/>
    <x v="5"/>
    <x v="5"/>
    <s v="SUMINISTRADOR"/>
    <n v="1"/>
    <n v="17290.830000000002"/>
    <n v="1"/>
    <s v="Banco Chile"/>
    <s v="CORRIENTE"/>
    <n v="111972052"/>
    <n v="2691347"/>
    <s v="Empresa Eléctrica de la Frontera S.A."/>
    <s v="76.073.164-1"/>
  </r>
  <r>
    <n v="2025"/>
    <n v="1"/>
    <n v="6"/>
    <s v="SAN_JUAN_LAP"/>
    <s v="LITORAL"/>
    <s v="SIC 2013/03_2_BS2A_BB_Litoral_San Juan SpA."/>
    <s v="San Juan SpA."/>
    <x v="4"/>
    <s v="LITORAL"/>
    <x v="5"/>
    <x v="5"/>
    <s v="SUMINISTRADOR"/>
    <n v="1"/>
    <n v="384.35700000000003"/>
    <n v="1"/>
    <s v="Banco Chile"/>
    <s v="CORRIENTE"/>
    <n v="111972052"/>
    <n v="59826"/>
    <s v="Compañía Eléctrica del Litoral S.A."/>
    <s v="91.344.000-5"/>
  </r>
  <r>
    <n v="2025"/>
    <n v="1"/>
    <n v="6"/>
    <s v="SAN_JUAN_LAP"/>
    <s v="LITORAL"/>
    <s v="SIC 2013/03_2_BS2C_BB_Litoral_San Juan SpA."/>
    <s v="San Juan SpA."/>
    <x v="4"/>
    <s v="LITORAL"/>
    <x v="5"/>
    <x v="5"/>
    <s v="SUMINISTRADOR"/>
    <n v="1"/>
    <n v="271.63799999999998"/>
    <n v="1"/>
    <s v="Banco Chile"/>
    <s v="CORRIENTE"/>
    <n v="111972052"/>
    <n v="42281"/>
    <s v="Compañía Eléctrica del Litoral S.A."/>
    <s v="91.344.000-5"/>
  </r>
  <r>
    <n v="2025"/>
    <n v="1"/>
    <n v="6"/>
    <s v="SAN_JUAN_LAP"/>
    <s v="LITORAL"/>
    <s v="SIC 2013/03_2_BS3_BB_LITORAL_San Juan SpA."/>
    <s v="San Juan SpA."/>
    <x v="4"/>
    <s v="LITORAL"/>
    <x v="5"/>
    <x v="5"/>
    <s v="SUMINISTRADOR"/>
    <n v="1"/>
    <n v="1479.4179999999999"/>
    <n v="1"/>
    <s v="Banco Chile"/>
    <s v="CORRIENTE"/>
    <n v="111972052"/>
    <n v="230274"/>
    <s v="Compañía Eléctrica del Litoral S.A."/>
    <s v="91.344.000-5"/>
  </r>
  <r>
    <n v="2025"/>
    <n v="1"/>
    <n v="6"/>
    <s v="SAN_JUAN_LAP"/>
    <s v="LUZ OSORNO"/>
    <s v="SIC 2013/03_2_BS2A_BB_Luz Osorno_San Juan SpA."/>
    <s v="San Juan SpA."/>
    <x v="4"/>
    <s v="LUZOSORNO"/>
    <x v="5"/>
    <x v="5"/>
    <s v="SUMINISTRADOR"/>
    <n v="1"/>
    <n v="492.14100000000002"/>
    <n v="1"/>
    <s v="Banco Chile"/>
    <s v="CORRIENTE"/>
    <n v="111972052"/>
    <n v="76603"/>
    <s v="Compañía Eléctrica de Osorno S.A"/>
    <s v="96.531.500-4"/>
  </r>
  <r>
    <n v="2025"/>
    <n v="1"/>
    <n v="6"/>
    <s v="SAN_JUAN_LAP"/>
    <s v="LUZ OSORNO"/>
    <s v="SIC 2013/03_2_BS2C_BB_Luz Osorno_San Juan SpA."/>
    <s v="San Juan SpA."/>
    <x v="4"/>
    <s v="LUZOSORNO"/>
    <x v="5"/>
    <x v="5"/>
    <s v="SUMINISTRADOR"/>
    <n v="1"/>
    <n v="1111.434"/>
    <n v="1"/>
    <s v="Banco Chile"/>
    <s v="CORRIENTE"/>
    <n v="111972052"/>
    <n v="172997"/>
    <s v="Compañía Eléctrica de Osorno S.A"/>
    <s v="96.531.500-4"/>
  </r>
  <r>
    <n v="2025"/>
    <n v="1"/>
    <n v="6"/>
    <s v="SAN_JUAN_LAP"/>
    <s v="LUZ OSORNO"/>
    <s v="SIC 2013/03_2_BS3_BB_LUZ OSORNO_San Juan SpA."/>
    <s v="San Juan SpA."/>
    <x v="4"/>
    <s v="LUZOSORNO"/>
    <x v="5"/>
    <x v="5"/>
    <s v="SUMINISTRADOR"/>
    <n v="1"/>
    <n v="619.55200000000002"/>
    <n v="1"/>
    <s v="Banco Chile"/>
    <s v="CORRIENTE"/>
    <n v="111972052"/>
    <n v="96434"/>
    <s v="Compañía Eléctrica de Osorno S.A"/>
    <s v="96.531.500-4"/>
  </r>
  <r>
    <n v="2025"/>
    <n v="1"/>
    <n v="6"/>
    <s v="SAN_JUAN_LAP"/>
    <s v="LUZLINARES"/>
    <s v="SIC 2013/03_2_BS2A_BB_LuzLinares_San Juan SpA."/>
    <s v="San Juan SpA."/>
    <x v="4"/>
    <s v="LUZLINARES"/>
    <x v="5"/>
    <x v="5"/>
    <s v="SUMINISTRADOR"/>
    <n v="1"/>
    <n v="684.26700000000005"/>
    <n v="1"/>
    <s v="Banco Chile"/>
    <s v="CORRIENTE"/>
    <n v="111972052"/>
    <n v="106507"/>
    <s v="Luzlinares S.A."/>
    <s v="96.884.450-4"/>
  </r>
  <r>
    <n v="2025"/>
    <n v="1"/>
    <n v="6"/>
    <s v="SAN_JUAN_LAP"/>
    <s v="LUZLINARES"/>
    <s v="SIC 2013/03_2_BS2C_BB_LuzLinares_San Juan SpA."/>
    <s v="San Juan SpA."/>
    <x v="4"/>
    <s v="LUZLINARES"/>
    <x v="5"/>
    <x v="5"/>
    <s v="SUMINISTRADOR"/>
    <n v="1"/>
    <n v="514.04100000000005"/>
    <n v="1"/>
    <s v="Banco Chile"/>
    <s v="CORRIENTE"/>
    <n v="111972052"/>
    <n v="80011"/>
    <s v="Luzlinares S.A."/>
    <s v="96.884.450-4"/>
  </r>
  <r>
    <n v="2025"/>
    <n v="1"/>
    <n v="6"/>
    <s v="SAN_JUAN_LAP"/>
    <s v="LUZLINARES"/>
    <s v="SIC 2013/03_2_BS3_BB_LUZLINARES_San Juan SpA."/>
    <s v="San Juan SpA."/>
    <x v="4"/>
    <s v="LUZLINARES"/>
    <x v="5"/>
    <x v="5"/>
    <s v="SUMINISTRADOR"/>
    <n v="1"/>
    <n v="2588.4369999999999"/>
    <n v="1"/>
    <s v="Banco Chile"/>
    <s v="CORRIENTE"/>
    <n v="111972052"/>
    <n v="402895"/>
    <s v="Luzlinares S.A."/>
    <s v="96.884.450-4"/>
  </r>
  <r>
    <n v="2025"/>
    <n v="1"/>
    <n v="6"/>
    <s v="SAN_JUAN_LAP"/>
    <s v="LUZPARRAL"/>
    <s v="SIC 2013/03_2_BS2A_BB_LuzParral_San Juan SpA."/>
    <s v="San Juan SpA."/>
    <x v="4"/>
    <s v="LUZPARRAL"/>
    <x v="5"/>
    <x v="5"/>
    <s v="SUMINISTRADOR"/>
    <n v="1"/>
    <n v="156.29599999999999"/>
    <n v="1"/>
    <s v="Banco Chile"/>
    <s v="CORRIENTE"/>
    <n v="111972052"/>
    <n v="24328"/>
    <s v="Luzparral S.A."/>
    <s v="96.866.680-0"/>
  </r>
  <r>
    <n v="2025"/>
    <n v="1"/>
    <n v="6"/>
    <s v="SAN_JUAN_LAP"/>
    <s v="LUZPARRAL"/>
    <s v="SIC 2013/03_2_BS2C_BB_LuzParral_San Juan SpA."/>
    <s v="San Juan SpA."/>
    <x v="4"/>
    <s v="LUZPARRAL"/>
    <x v="5"/>
    <x v="5"/>
    <s v="SUMINISTRADOR"/>
    <n v="1"/>
    <n v="125.19"/>
    <n v="1"/>
    <s v="Banco Chile"/>
    <s v="CORRIENTE"/>
    <n v="111972052"/>
    <n v="19486"/>
    <s v="Luzparral S.A."/>
    <s v="96.866.680-0"/>
  </r>
  <r>
    <n v="2025"/>
    <n v="1"/>
    <n v="6"/>
    <s v="SAN_JUAN_LAP"/>
    <s v="LUZPARRAL"/>
    <s v="SIC 2013/03_2_BS3_BB_LUZPARRAL_San Juan SpA."/>
    <s v="San Juan SpA."/>
    <x v="4"/>
    <s v="LUZPARRAL"/>
    <x v="5"/>
    <x v="5"/>
    <s v="SUMINISTRADOR"/>
    <n v="1"/>
    <n v="703.88199999999995"/>
    <n v="1"/>
    <s v="Banco Chile"/>
    <s v="CORRIENTE"/>
    <n v="111972052"/>
    <n v="109560"/>
    <s v="Luzparral S.A."/>
    <s v="96.866.680-0"/>
  </r>
  <r>
    <n v="2025"/>
    <n v="1"/>
    <n v="6"/>
    <s v="SAN_JUAN_LAP"/>
    <s v="Mataquito"/>
    <s v="SIC 2013/03_2_BS2A_BB_Coelcha_San Juan SpA."/>
    <s v="San Juan SpA."/>
    <x v="4"/>
    <s v="MATAQUITO"/>
    <x v="5"/>
    <x v="5"/>
    <s v="SUMINISTRADOR"/>
    <n v="1"/>
    <n v="0"/>
    <n v="1"/>
    <s v="Banco Chile"/>
    <s v="CORRIENTE"/>
    <n v="111972052"/>
    <n v="0"/>
    <s v="Distribuidora de Energia Electrica Mataquito S.A."/>
    <s v="76.808.157-3"/>
  </r>
  <r>
    <n v="2025"/>
    <n v="1"/>
    <n v="6"/>
    <s v="SAN_JUAN_LAP"/>
    <s v="SAESA"/>
    <s v="SIC 2013/03_2_BS2A_BB_Saesa_San Juan SpA."/>
    <s v="San Juan SpA."/>
    <x v="4"/>
    <s v="SAESA"/>
    <x v="5"/>
    <x v="5"/>
    <s v="SUMINISTRADOR"/>
    <n v="1"/>
    <n v="2152.0610000000001"/>
    <n v="1"/>
    <s v="Banco Chile"/>
    <s v="CORRIENTE"/>
    <n v="111972052"/>
    <n v="334972"/>
    <s v="Sociedad Austral de Electricidad S.A."/>
    <s v="76.073.162-5"/>
  </r>
  <r>
    <n v="2025"/>
    <n v="1"/>
    <n v="6"/>
    <s v="SAN_JUAN_LAP"/>
    <s v="SAESA"/>
    <s v="SIC 2013/03_2_BS2C_BB_Saesa_San Juan SpA."/>
    <s v="San Juan SpA."/>
    <x v="4"/>
    <s v="SAESA"/>
    <x v="5"/>
    <x v="5"/>
    <s v="SUMINISTRADOR"/>
    <n v="1"/>
    <n v="17074.816999999999"/>
    <n v="1"/>
    <s v="Banco Chile"/>
    <s v="CORRIENTE"/>
    <n v="111972052"/>
    <n v="2657724"/>
    <s v="Sociedad Austral de Electricidad S.A."/>
    <s v="76.073.162-5"/>
  </r>
  <r>
    <n v="2025"/>
    <n v="1"/>
    <n v="6"/>
    <s v="SAN_JUAN_LAP"/>
    <s v="SAESA"/>
    <s v="SIC 2013/03_2_BS3_BB_SAESA_San Juan SpA."/>
    <s v="San Juan SpA."/>
    <x v="4"/>
    <s v="SAESA"/>
    <x v="5"/>
    <x v="5"/>
    <s v="SUMINISTRADOR"/>
    <n v="1"/>
    <n v="7904.6610000000001"/>
    <n v="1"/>
    <s v="Banco Chile"/>
    <s v="CORRIENTE"/>
    <n v="111972052"/>
    <n v="1230374"/>
    <s v="Sociedad Austral de Electricidad S.A."/>
    <s v="76.073.162-5"/>
  </r>
  <r>
    <n v="2025"/>
    <n v="1"/>
    <n v="6"/>
    <s v="SAN_JUAN_LAP"/>
    <s v="SOCOEPA"/>
    <s v="SIC 2013/03_2_BS2A_BB_Socoepa_San Juan SpA."/>
    <s v="San Juan SpA."/>
    <x v="4"/>
    <s v="SOCOEPA"/>
    <x v="5"/>
    <x v="5"/>
    <s v="SUMINISTRADOR"/>
    <n v="1"/>
    <n v="182.04400000000001"/>
    <n v="1"/>
    <s v="Banco Chile"/>
    <s v="CORRIENTE"/>
    <n v="111972052"/>
    <n v="28335"/>
    <s v="Cooperativa Eléctrica Paillaco Ltda"/>
    <s v="81.629.800-8"/>
  </r>
  <r>
    <n v="2025"/>
    <n v="1"/>
    <n v="6"/>
    <s v="SAN_JUAN_LAP"/>
    <s v="SOCOEPA"/>
    <s v="SIC 2013/03_2_BS2C_BB_Socoepa_San Juan SpA."/>
    <s v="San Juan SpA."/>
    <x v="4"/>
    <s v="SOCOEPA"/>
    <x v="5"/>
    <x v="5"/>
    <s v="SUMINISTRADOR"/>
    <n v="1"/>
    <n v="1239.501"/>
    <n v="1"/>
    <s v="Banco Chile"/>
    <s v="CORRIENTE"/>
    <n v="111972052"/>
    <n v="192930"/>
    <s v="Cooperativa Eléctrica Paillaco Ltda"/>
    <s v="81.629.800-8"/>
  </r>
  <r>
    <n v="2025"/>
    <n v="1"/>
    <n v="6"/>
    <s v="SAN_JUAN_LAP"/>
    <s v="SOCOEPA"/>
    <s v="SIC 2013/03_2_BS3_BB_SOCOEPA_San Juan SpA."/>
    <s v="San Juan SpA."/>
    <x v="4"/>
    <s v="SOCOEPA"/>
    <x v="5"/>
    <x v="5"/>
    <s v="SUMINISTRADOR"/>
    <n v="1"/>
    <n v="930.16700000000003"/>
    <n v="1"/>
    <s v="Banco Chile"/>
    <s v="CORRIENTE"/>
    <n v="111972052"/>
    <n v="144782"/>
    <s v="Cooperativa Eléctrica Paillaco Ltda"/>
    <s v="81.629.800-8"/>
  </r>
  <r>
    <n v="2025"/>
    <n v="1"/>
    <n v="6"/>
    <s v="LUZ_DEL_NORTE"/>
    <s v="CEC"/>
    <s v="2015/02_BS4B_BB_CEC_Amunche Solar SpA"/>
    <s v="Amunche Solar SpA"/>
    <x v="5"/>
    <s v="CEC"/>
    <x v="6"/>
    <x v="6"/>
    <s v="SUMINISTRADOR"/>
    <n v="1"/>
    <n v="0"/>
    <n v="1"/>
    <s v="Banco de Crédito e Inversiones (BCI)"/>
    <s v="Cuenta Corriente"/>
    <n v="10717510"/>
    <n v="0"/>
    <s v="Cooperativa de Abastecimiento de Energía Eléctrica Curico LTDA."/>
    <s v="70.287.900-0"/>
  </r>
  <r>
    <n v="2025"/>
    <n v="1"/>
    <n v="6"/>
    <s v="LUZ_DEL_NORTE"/>
    <s v="CGE"/>
    <s v="2015/02_BS4B_BB_CGE Distribucion_Amunche Solar SpA"/>
    <s v="Amunche Solar SpA"/>
    <x v="5"/>
    <s v="CGE"/>
    <x v="6"/>
    <x v="6"/>
    <s v="SUMINISTRADOR"/>
    <n v="1"/>
    <n v="25339.061000000002"/>
    <n v="1"/>
    <s v="Banco de Crédito e Inversiones (BCI)"/>
    <s v="Cuenta Corriente"/>
    <n v="10717510"/>
    <n v="3944067"/>
    <s v="Compañía General de Electricidad S.A."/>
    <s v="76.411.321-7"/>
  </r>
  <r>
    <n v="2025"/>
    <n v="1"/>
    <n v="6"/>
    <s v="LUZ_DEL_NORTE"/>
    <s v="CHILQUINTA"/>
    <s v="2015/02_BS4B_BB_Chilquinta_Amunche Solar SpA"/>
    <s v="Amunche Solar SpA"/>
    <x v="5"/>
    <s v="CHILQUINTA"/>
    <x v="6"/>
    <x v="6"/>
    <s v="SUMINISTRADOR"/>
    <n v="1"/>
    <n v="10963.468999999999"/>
    <n v="1"/>
    <s v="Banco de Crédito e Inversiones (BCI)"/>
    <s v="Cuenta Corriente"/>
    <n v="10717510"/>
    <n v="1706482"/>
    <s v="Chilquinta Distribución S.A."/>
    <s v="96.813.520-1"/>
  </r>
  <r>
    <n v="2025"/>
    <n v="1"/>
    <n v="6"/>
    <s v="LUZ_DEL_NORTE"/>
    <s v="CODINER"/>
    <s v="2015/02_BS4B_BB_Codiner_Amunche Solar SpA"/>
    <s v="Amunche Solar SpA"/>
    <x v="5"/>
    <s v="CODINER"/>
    <x v="6"/>
    <x v="6"/>
    <s v="SUMINISTRADOR"/>
    <n v="1"/>
    <n v="128.34800000000001"/>
    <n v="1"/>
    <s v="Banco de Crédito e Inversiones (BCI)"/>
    <s v="Cuenta Corriente"/>
    <n v="10717510"/>
    <n v="19978"/>
    <s v="Compañía Distribuidora de Energía Eléctrica CODINER S.A."/>
    <s v="78.397.530-0"/>
  </r>
  <r>
    <n v="2025"/>
    <n v="1"/>
    <n v="6"/>
    <s v="LUZ_DEL_NORTE"/>
    <s v="COELCHA"/>
    <s v="2015/02_BS4B_BB_Coelcha_Amunche Solar SpA"/>
    <s v="Amunche Solar SpA"/>
    <x v="5"/>
    <s v="COELCHA"/>
    <x v="6"/>
    <x v="6"/>
    <s v="SUMINISTRADOR"/>
    <n v="1"/>
    <n v="0"/>
    <n v="1"/>
    <s v="Banco de Crédito e Inversiones (BCI)"/>
    <s v="Cuenta Corriente"/>
    <n v="10717510"/>
    <n v="0"/>
    <s v="Cooperativa Eléctrica Charrúa Ltda."/>
    <s v="80.238.000-3"/>
  </r>
  <r>
    <n v="2025"/>
    <n v="1"/>
    <n v="6"/>
    <s v="LUZ_DEL_NORTE"/>
    <s v="CONAFE"/>
    <s v="2015/02_BS4B_BB_Conafe_Amunche Solar SpA"/>
    <s v="Amunche Solar SpA"/>
    <x v="5"/>
    <s v="CGE"/>
    <x v="6"/>
    <x v="6"/>
    <s v="SUMINISTRADOR"/>
    <n v="1"/>
    <n v="90004.956000000006"/>
    <n v="1"/>
    <s v="Banco de Crédito e Inversiones (BCI)"/>
    <s v="Cuenta Corriente"/>
    <n v="10717510"/>
    <n v="14009421"/>
    <s v="Compañía General de Electricidad S.A."/>
    <s v="76.411.321-7"/>
  </r>
  <r>
    <n v="2025"/>
    <n v="1"/>
    <n v="6"/>
    <s v="LUZ_DEL_NORTE"/>
    <s v="COOPELAN"/>
    <s v="2015/02_BS4B_BB_Coopelan_Amunche Solar SpA"/>
    <s v="Amunche Solar SpA"/>
    <x v="5"/>
    <s v="COOPELAN"/>
    <x v="6"/>
    <x v="6"/>
    <s v="SUMINISTRADOR"/>
    <n v="1"/>
    <n v="218.06800000000001"/>
    <n v="1"/>
    <s v="Banco de Crédito e Inversiones (BCI)"/>
    <s v="Cuenta Corriente"/>
    <n v="10717510"/>
    <n v="33943"/>
    <s v="Cooperativa Eléctrica Los Angeles LTDA"/>
    <s v="81.585.900-6"/>
  </r>
  <r>
    <n v="2025"/>
    <n v="1"/>
    <n v="6"/>
    <s v="LUZ_DEL_NORTE"/>
    <s v="COOPREL"/>
    <s v="2015/02_BS4B_BB_Cooprel_Amunche Solar SpA"/>
    <s v="Amunche Solar SpA"/>
    <x v="5"/>
    <s v="COOPREL"/>
    <x v="6"/>
    <x v="6"/>
    <s v="SUMINISTRADOR"/>
    <n v="1"/>
    <n v="0"/>
    <n v="1"/>
    <s v="Banco de Crédito e Inversiones (BCI)"/>
    <s v="Cuenta Corriente"/>
    <n v="10717510"/>
    <n v="0"/>
    <s v="Cooperativa Rural Eléctrica Río Bueno Ltda."/>
    <s v="81.388.600-6"/>
  </r>
  <r>
    <n v="2025"/>
    <n v="1"/>
    <n v="6"/>
    <s v="LUZ_DEL_NORTE"/>
    <s v="COPELEC"/>
    <s v="2015/02_BS4B_BB_Copelec_Amunche Solar SpA"/>
    <s v="Amunche Solar SpA"/>
    <x v="5"/>
    <s v="COPELEC"/>
    <x v="6"/>
    <x v="6"/>
    <s v="SUMINISTRADOR"/>
    <n v="1"/>
    <n v="4748.433"/>
    <n v="1"/>
    <s v="Banco de Crédito e Inversiones (BCI)"/>
    <s v="Cuenta Corriente"/>
    <n v="10717510"/>
    <n v="739102"/>
    <s v="Cooperativa de Consumo de Energía Eléctrica Chillán Ltda."/>
    <s v="80.237.700-2"/>
  </r>
  <r>
    <n v="2025"/>
    <n v="1"/>
    <n v="6"/>
    <s v="LUZ_DEL_NORTE"/>
    <s v="CRELL"/>
    <s v="2015/02_BS4B_BB_Crell_Amunche Solar SpA"/>
    <s v="Amunche Solar SpA"/>
    <x v="5"/>
    <s v="CRELL"/>
    <x v="6"/>
    <x v="6"/>
    <s v="SUMINISTRADOR"/>
    <n v="1"/>
    <n v="0"/>
    <n v="1"/>
    <s v="Banco de Crédito e Inversiones (BCI)"/>
    <s v="Cuenta Corriente"/>
    <n v="10717510"/>
    <n v="0"/>
    <s v="Cooperativa Regional Eléctrica Llanquihue Ltda"/>
    <s v="81.106.900-0"/>
  </r>
  <r>
    <n v="2025"/>
    <n v="1"/>
    <n v="6"/>
    <s v="LUZ_DEL_NORTE"/>
    <s v="EEC"/>
    <s v="2015/02_BS4B_BB_Enel Distribución_Amunche Solar SpA"/>
    <s v="Amunche Solar SpA"/>
    <x v="5"/>
    <s v="EEC"/>
    <x v="6"/>
    <x v="6"/>
    <s v="SUMINISTRADOR"/>
    <n v="1"/>
    <n v="0"/>
    <n v="1"/>
    <s v="Banco de Crédito e Inversiones (BCI)"/>
    <s v="Cuenta Corriente"/>
    <n v="10717510"/>
    <n v="0"/>
    <s v="Empresa Eléctrica de Colina Ltda."/>
    <s v="96.783.910-8"/>
  </r>
  <r>
    <n v="2025"/>
    <n v="1"/>
    <n v="6"/>
    <s v="LUZ_DEL_NORTE"/>
    <s v="EEPA"/>
    <s v="2015/02_BS4B_BB_EEPA_Amunche Solar SpA"/>
    <s v="Amunche Solar SpA"/>
    <x v="5"/>
    <s v="EEPA"/>
    <x v="6"/>
    <x v="6"/>
    <s v="SUMINISTRADOR"/>
    <n v="1"/>
    <n v="0"/>
    <n v="1"/>
    <s v="Banco de Crédito e Inversiones (BCI)"/>
    <s v="Cuenta Corriente"/>
    <n v="10717510"/>
    <n v="0"/>
    <s v="Empresa Eléctrica Puente Alto S.A."/>
    <s v="80.313.300-k"/>
  </r>
  <r>
    <n v="2025"/>
    <n v="1"/>
    <n v="6"/>
    <s v="LUZ_DEL_NORTE"/>
    <s v="ELECDA"/>
    <s v="2015/02 (Elecda)_BS4B_BB_Elecda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LECDA"/>
    <s v="2015/02_BS4B_BB_Elecda_Amunche Solar SpA"/>
    <s v="Amunche Solar SpA"/>
    <x v="5"/>
    <s v="CGE"/>
    <x v="6"/>
    <x v="6"/>
    <s v="SUMINISTRADOR"/>
    <n v="1"/>
    <n v="1012.023"/>
    <n v="1"/>
    <s v="Banco de Crédito e Inversiones (BCI)"/>
    <s v="Cuenta Corriente"/>
    <n v="10717510"/>
    <n v="157523"/>
    <s v="Compañía General de Electricidad S.A."/>
    <s v="76.411.321-7"/>
  </r>
  <r>
    <n v="2025"/>
    <n v="1"/>
    <n v="6"/>
    <s v="LUZ_DEL_NORTE"/>
    <s v="ELIQSA"/>
    <s v="2015/02_BS4B_BB_ELIQSA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MELARI"/>
    <s v="2015/02_BS4B_BB_EMELARI_Amunche Solar SpA"/>
    <s v="Amunche Solar SpA"/>
    <x v="5"/>
    <s v="CGE"/>
    <x v="6"/>
    <x v="6"/>
    <s v="SUMINISTRADOR"/>
    <n v="1"/>
    <n v="3546.3290000000002"/>
    <n v="1"/>
    <s v="Banco de Crédito e Inversiones (BCI)"/>
    <s v="Cuenta Corriente"/>
    <n v="10717510"/>
    <n v="551992"/>
    <s v="Compañía General de Electricidad S.A."/>
    <s v="76.411.321-7"/>
  </r>
  <r>
    <n v="2025"/>
    <n v="1"/>
    <n v="6"/>
    <s v="LUZ_DEL_NORTE"/>
    <s v="EMELAT"/>
    <s v="2015/02_BS4B_BB_EMELAT_Amunche Solar SpA"/>
    <s v="Amunche Solar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nel"/>
    <s v="2015/02_BS4B_BB_Enel Distribución_Amunche Solar SpA"/>
    <s v="Amunche Solar SpA"/>
    <x v="5"/>
    <s v="ENEL_DISTRIBUCION"/>
    <x v="6"/>
    <x v="6"/>
    <s v="SUMINISTRADOR"/>
    <n v="1"/>
    <n v="46019.796000000002"/>
    <n v="1"/>
    <s v="Banco de Crédito e Inversiones (BCI)"/>
    <s v="Cuenta Corriente"/>
    <n v="10717510"/>
    <n v="7163058"/>
    <s v="Enel Distribución Chile S.A."/>
    <s v="96.800.570-7"/>
  </r>
  <r>
    <n v="2025"/>
    <n v="1"/>
    <n v="6"/>
    <s v="LUZ_DEL_NORTE"/>
    <s v="FRONTEL"/>
    <s v="2015/02_BS4B_BB_Frontel_Amunche Solar SpA"/>
    <s v="Amunche Solar SpA"/>
    <x v="5"/>
    <s v="FRONTEL"/>
    <x v="6"/>
    <x v="6"/>
    <s v="SUMINISTRADOR"/>
    <n v="1"/>
    <n v="2968.6610000000001"/>
    <n v="1"/>
    <s v="Banco de Crédito e Inversiones (BCI)"/>
    <s v="Cuenta Corriente"/>
    <n v="10717510"/>
    <n v="462077"/>
    <s v="Empresa Eléctrica de la Frontera S.A."/>
    <s v="76.073.164-1"/>
  </r>
  <r>
    <n v="2025"/>
    <n v="1"/>
    <n v="6"/>
    <s v="LUZ_DEL_NORTE"/>
    <s v="LITORAL"/>
    <s v="2015/02_BS4B_BB_Litoral_Amunche Solar SpA"/>
    <s v="Amunche Solar SpA"/>
    <x v="5"/>
    <s v="LITORAL"/>
    <x v="6"/>
    <x v="6"/>
    <s v="SUMINISTRADOR"/>
    <n v="1"/>
    <n v="782.04499999999996"/>
    <n v="1"/>
    <s v="Banco de Crédito e Inversiones (BCI)"/>
    <s v="Cuenta Corriente"/>
    <n v="10717510"/>
    <n v="121727"/>
    <s v="Compañía Eléctrica del Litoral S.A."/>
    <s v="91.344.000-5"/>
  </r>
  <r>
    <n v="2025"/>
    <n v="1"/>
    <n v="6"/>
    <s v="LUZ_DEL_NORTE"/>
    <s v="LUZ OSORNO"/>
    <s v="2015/02_BS4B_BB_Luz Osorno_Amunche Solar SpA"/>
    <s v="Amunche Solar SpA"/>
    <x v="5"/>
    <s v="LUZOSORNO"/>
    <x v="6"/>
    <x v="6"/>
    <s v="SUMINISTRADOR"/>
    <n v="1"/>
    <n v="217.398"/>
    <n v="1"/>
    <s v="Banco de Crédito e Inversiones (BCI)"/>
    <s v="Cuenta Corriente"/>
    <n v="10717510"/>
    <n v="33838"/>
    <s v="Compañía Eléctrica de Osorno S.A"/>
    <s v="96.531.500-4"/>
  </r>
  <r>
    <n v="2025"/>
    <n v="1"/>
    <n v="6"/>
    <s v="LUZ_DEL_NORTE"/>
    <s v="LUZLINARES"/>
    <s v="2015/02_BS4B_BB_Luzlinares_Amunche Solar SpA"/>
    <s v="Amunche Solar SpA"/>
    <x v="5"/>
    <s v="LUZLINARES"/>
    <x v="6"/>
    <x v="6"/>
    <s v="SUMINISTRADOR"/>
    <n v="1"/>
    <n v="3280.7750000000001"/>
    <n v="1"/>
    <s v="Banco de Crédito e Inversiones (BCI)"/>
    <s v="Cuenta Corriente"/>
    <n v="10717510"/>
    <n v="510658"/>
    <s v="Luzlinares S.A."/>
    <s v="96.884.450-4"/>
  </r>
  <r>
    <n v="2025"/>
    <n v="1"/>
    <n v="6"/>
    <s v="LUZ_DEL_NORTE"/>
    <s v="LUZPARRAL"/>
    <s v="2015/02_BS4B_BB_Luzparral_Amunche Solar SpA"/>
    <s v="Amunche Solar SpA"/>
    <x v="5"/>
    <s v="LUZPARRAL"/>
    <x v="6"/>
    <x v="6"/>
    <s v="SUMINISTRADOR"/>
    <n v="1"/>
    <n v="3890.165"/>
    <n v="1"/>
    <s v="Banco de Crédito e Inversiones (BCI)"/>
    <s v="Cuenta Corriente"/>
    <n v="10717510"/>
    <n v="605511"/>
    <s v="Luzparral S.A."/>
    <s v="96.866.680-0"/>
  </r>
  <r>
    <n v="2025"/>
    <n v="1"/>
    <n v="6"/>
    <s v="LUZ_DEL_NORTE"/>
    <s v="Mataquito"/>
    <s v="2015/02_BS4B_BB_Enel Distribución_Amunche Solar SpA"/>
    <s v="Amunche Solar SpA"/>
    <x v="5"/>
    <s v="MATAQUITO"/>
    <x v="6"/>
    <x v="6"/>
    <s v="SUMINISTRADOR"/>
    <n v="1"/>
    <n v="0"/>
    <n v="1"/>
    <s v="Banco de Crédito e Inversiones (BCI)"/>
    <s v="Cuenta Corriente"/>
    <n v="10717510"/>
    <n v="0"/>
    <s v="Distribuidora de Energia Electrica Mataquito S.A."/>
    <s v="76.808.157-3"/>
  </r>
  <r>
    <n v="2025"/>
    <n v="1"/>
    <n v="6"/>
    <s v="LUZ_DEL_NORTE"/>
    <s v="SAESA"/>
    <s v="2015/02_BS4B_BB_Saesa_Amunche Solar SpA"/>
    <s v="Amunche Solar SpA"/>
    <x v="5"/>
    <s v="SAESA"/>
    <x v="6"/>
    <x v="6"/>
    <s v="SUMINISTRADOR"/>
    <n v="1"/>
    <n v="0"/>
    <n v="1"/>
    <s v="Banco de Crédito e Inversiones (BCI)"/>
    <s v="Cuenta Corriente"/>
    <n v="10717510"/>
    <n v="0"/>
    <s v="Sociedad Austral de Electricidad S.A."/>
    <s v="76.073.162-5"/>
  </r>
  <r>
    <n v="2025"/>
    <n v="1"/>
    <n v="6"/>
    <s v="LUZ_DEL_NORTE"/>
    <s v="SOCOEPA"/>
    <s v="2015/02_BS4B_BB_Socoepa_Amunche Solar SpA"/>
    <s v="Amunche Solar SpA"/>
    <x v="5"/>
    <s v="SOCOEPA"/>
    <x v="6"/>
    <x v="6"/>
    <s v="SUMINISTRADOR"/>
    <n v="1"/>
    <n v="0"/>
    <n v="1"/>
    <s v="Banco de Crédito e Inversiones (BCI)"/>
    <s v="Cuenta Corriente"/>
    <n v="10717510"/>
    <n v="0"/>
    <s v="Cooperativa Eléctrica Paillaco Ltda"/>
    <s v="81.629.800-8"/>
  </r>
  <r>
    <n v="2025"/>
    <n v="1"/>
    <n v="6"/>
    <s v="LUZ_DEL_NORTE"/>
    <s v="TIL TIL"/>
    <s v="2015/02_BS4B_BB_Enel Distribución_Amunche Solar SpA"/>
    <s v="Amunche Solar SpA"/>
    <x v="5"/>
    <s v="TIL TIL"/>
    <x v="6"/>
    <x v="6"/>
    <s v="SUMINISTRADOR"/>
    <n v="1"/>
    <n v="0"/>
    <n v="1"/>
    <s v="Banco de Crédito e Inversiones (BCI)"/>
    <s v="Cuenta Corriente"/>
    <n v="10717510"/>
    <n v="0"/>
    <s v="Empresa Eléctrica Municipalidad de Til Til"/>
    <s v="70.849.500-K"/>
  </r>
  <r>
    <n v="2025"/>
    <n v="1"/>
    <n v="6"/>
    <s v="LUZ_DEL_NORTE"/>
    <s v="EDECSA"/>
    <s v="2015/02_BS4B_BB_Edecsa_Amunche Solar SpA"/>
    <s v="Amunche Solar SpA"/>
    <x v="5"/>
    <s v="EDECSA"/>
    <x v="6"/>
    <x v="6"/>
    <s v="SUMINISTRADOR"/>
    <n v="1"/>
    <n v="0"/>
    <n v="1"/>
    <s v="Banco de Crédito e Inversiones (BCI)"/>
    <s v="Cuenta Corriente"/>
    <n v="10717510"/>
    <n v="0"/>
    <s v="Energía de Casablanca S.A."/>
    <s v="96.766.110-4"/>
  </r>
  <r>
    <n v="2025"/>
    <n v="1"/>
    <n v="6"/>
    <s v="LUZ_DEL_NORTE"/>
    <s v="CEC"/>
    <s v="2015/02_BS4B_BB_CEC_SCB II SpA"/>
    <s v="SCB II SpA"/>
    <x v="5"/>
    <s v="CEC"/>
    <x v="6"/>
    <x v="6"/>
    <s v="SUMINISTRADOR"/>
    <n v="1"/>
    <n v="0"/>
    <n v="1"/>
    <s v="Banco de Crédito e Inversiones (BCI)"/>
    <s v="Cuenta Corriente"/>
    <n v="10717510"/>
    <n v="0"/>
    <s v="Cooperativa de Abastecimiento de Energía Eléctrica Curico LTDA."/>
    <s v="70.287.900-0"/>
  </r>
  <r>
    <n v="2025"/>
    <n v="1"/>
    <n v="6"/>
    <s v="LUZ_DEL_NORTE"/>
    <s v="CGE"/>
    <s v="2015/02_BS4B_BB_CGE Distribucion_SCB II SpA"/>
    <s v="SCB II SpA"/>
    <x v="5"/>
    <s v="CGE"/>
    <x v="6"/>
    <x v="6"/>
    <s v="SUMINISTRADOR"/>
    <n v="1"/>
    <n v="21132.017"/>
    <n v="1"/>
    <s v="Banco de Crédito e Inversiones (BCI)"/>
    <s v="Cuenta Corriente"/>
    <n v="10717510"/>
    <n v="3289234"/>
    <s v="Compañía General de Electricidad S.A."/>
    <s v="76.411.321-7"/>
  </r>
  <r>
    <n v="2025"/>
    <n v="1"/>
    <n v="6"/>
    <s v="LUZ_DEL_NORTE"/>
    <s v="CHILQUINTA"/>
    <s v="2015/02_BS4B_BB_Chilquinta_SCB II SpA"/>
    <s v="SCB II SpA"/>
    <x v="5"/>
    <s v="CHILQUINTA"/>
    <x v="6"/>
    <x v="6"/>
    <s v="SUMINISTRADOR"/>
    <n v="1"/>
    <n v="9147.0959999999995"/>
    <n v="1"/>
    <s v="Banco de Crédito e Inversiones (BCI)"/>
    <s v="Cuenta Corriente"/>
    <n v="10717510"/>
    <n v="1423761"/>
    <s v="Chilquinta Distribución S.A."/>
    <s v="96.813.520-1"/>
  </r>
  <r>
    <n v="2025"/>
    <n v="1"/>
    <n v="6"/>
    <s v="LUZ_DEL_NORTE"/>
    <s v="CODINER"/>
    <s v="2015/02_BS4B_BB_Codiner_SCB II SpA"/>
    <s v="SCB II SpA"/>
    <x v="5"/>
    <s v="CODINER"/>
    <x v="6"/>
    <x v="6"/>
    <s v="SUMINISTRADOR"/>
    <n v="1"/>
    <n v="108.042"/>
    <n v="1"/>
    <s v="Banco de Crédito e Inversiones (BCI)"/>
    <s v="Cuenta Corriente"/>
    <n v="10717510"/>
    <n v="16817"/>
    <s v="Compañía Distribuidora de Energía Eléctrica CODINER S.A."/>
    <s v="78.397.530-0"/>
  </r>
  <r>
    <n v="2025"/>
    <n v="1"/>
    <n v="6"/>
    <s v="LUZ_DEL_NORTE"/>
    <s v="COELCHA"/>
    <s v="2015/02_BS4B_BB_Coelcha_SCB II SpA"/>
    <s v="SCB II SpA"/>
    <x v="5"/>
    <s v="COELCHA"/>
    <x v="6"/>
    <x v="6"/>
    <s v="SUMINISTRADOR"/>
    <n v="1"/>
    <n v="0"/>
    <n v="1"/>
    <s v="Banco de Crédito e Inversiones (BCI)"/>
    <s v="Cuenta Corriente"/>
    <n v="10717510"/>
    <n v="0"/>
    <s v="Cooperativa Eléctrica Charrúa Ltda."/>
    <s v="80.238.000-3"/>
  </r>
  <r>
    <n v="2025"/>
    <n v="1"/>
    <n v="6"/>
    <s v="LUZ_DEL_NORTE"/>
    <s v="CONAFE"/>
    <s v="2015/02_BS4B_BB_Conafe_SCB II SpA"/>
    <s v="SCB II SpA"/>
    <x v="5"/>
    <s v="CGE"/>
    <x v="6"/>
    <x v="6"/>
    <s v="SUMINISTRADOR"/>
    <n v="1"/>
    <n v="75169.725999999995"/>
    <n v="1"/>
    <s v="Banco de Crédito e Inversiones (BCI)"/>
    <s v="Cuenta Corriente"/>
    <n v="10717510"/>
    <n v="11700293"/>
    <s v="Compañía General de Electricidad S.A."/>
    <s v="76.411.321-7"/>
  </r>
  <r>
    <n v="2025"/>
    <n v="1"/>
    <n v="6"/>
    <s v="LUZ_DEL_NORTE"/>
    <s v="COOPELAN"/>
    <s v="2015/02_BS4B_BB_Coopelan_SCB II SpA"/>
    <s v="SCB II SpA"/>
    <x v="5"/>
    <s v="COOPELAN"/>
    <x v="6"/>
    <x v="6"/>
    <s v="SUMINISTRADOR"/>
    <n v="1"/>
    <n v="193.83699999999999"/>
    <n v="1"/>
    <s v="Banco de Crédito e Inversiones (BCI)"/>
    <s v="Cuenta Corriente"/>
    <n v="10717510"/>
    <n v="30171"/>
    <s v="Cooperativa Eléctrica Los Angeles LTDA"/>
    <s v="81.585.900-6"/>
  </r>
  <r>
    <n v="2025"/>
    <n v="1"/>
    <n v="6"/>
    <s v="LUZ_DEL_NORTE"/>
    <s v="COOPREL"/>
    <s v="2015/02_BS4B_BB_Cooprel_SCB II SpA"/>
    <s v="SCB II SpA"/>
    <x v="5"/>
    <s v="COOPREL"/>
    <x v="6"/>
    <x v="6"/>
    <s v="SUMINISTRADOR"/>
    <n v="1"/>
    <n v="0"/>
    <n v="1"/>
    <s v="Banco de Crédito e Inversiones (BCI)"/>
    <s v="Cuenta Corriente"/>
    <n v="10717510"/>
    <n v="0"/>
    <s v="Cooperativa Rural Eléctrica Río Bueno Ltda."/>
    <s v="81.388.600-6"/>
  </r>
  <r>
    <n v="2025"/>
    <n v="1"/>
    <n v="6"/>
    <s v="LUZ_DEL_NORTE"/>
    <s v="COPELEC"/>
    <s v="2015/02_BS4B_BB_Copelec_SCB II SpA"/>
    <s v="SCB II SpA"/>
    <x v="5"/>
    <s v="COPELEC"/>
    <x v="6"/>
    <x v="6"/>
    <s v="SUMINISTRADOR"/>
    <n v="1"/>
    <n v="3937.4470000000001"/>
    <n v="1"/>
    <s v="Banco de Crédito e Inversiones (BCI)"/>
    <s v="Cuenta Corriente"/>
    <n v="10717510"/>
    <n v="612870"/>
    <s v="Cooperativa de Consumo de Energía Eléctrica Chillán Ltda."/>
    <s v="80.237.700-2"/>
  </r>
  <r>
    <n v="2025"/>
    <n v="1"/>
    <n v="6"/>
    <s v="LUZ_DEL_NORTE"/>
    <s v="CRELL"/>
    <s v="2015/02_BS4B_BB_Crell_SCB II SpA"/>
    <s v="SCB II SpA"/>
    <x v="5"/>
    <s v="CRELL"/>
    <x v="6"/>
    <x v="6"/>
    <s v="SUMINISTRADOR"/>
    <n v="1"/>
    <n v="0"/>
    <n v="1"/>
    <s v="Banco de Crédito e Inversiones (BCI)"/>
    <s v="Cuenta Corriente"/>
    <n v="10717510"/>
    <n v="0"/>
    <s v="Cooperativa Regional Eléctrica Llanquihue Ltda"/>
    <s v="81.106.900-0"/>
  </r>
  <r>
    <n v="2025"/>
    <n v="1"/>
    <n v="6"/>
    <s v="LUZ_DEL_NORTE"/>
    <s v="EEC"/>
    <s v="2015/02_BS4B_BB_Enel Distribución_SCB II SpA"/>
    <s v="SCB II SpA"/>
    <x v="5"/>
    <s v="EEC"/>
    <x v="6"/>
    <x v="6"/>
    <s v="SUMINISTRADOR"/>
    <n v="1"/>
    <n v="0"/>
    <n v="1"/>
    <s v="Banco de Crédito e Inversiones (BCI)"/>
    <s v="Cuenta Corriente"/>
    <n v="10717510"/>
    <n v="0"/>
    <s v="Empresa Eléctrica de Colina Ltda."/>
    <s v="96.783.910-8"/>
  </r>
  <r>
    <n v="2025"/>
    <n v="1"/>
    <n v="6"/>
    <s v="LUZ_DEL_NORTE"/>
    <s v="EEPA"/>
    <s v="2015/02_BS4B_BB_EEPA_SCB II SpA"/>
    <s v="SCB II SpA"/>
    <x v="5"/>
    <s v="EEPA"/>
    <x v="6"/>
    <x v="6"/>
    <s v="SUMINISTRADOR"/>
    <n v="1"/>
    <n v="0"/>
    <n v="1"/>
    <s v="Banco de Crédito e Inversiones (BCI)"/>
    <s v="Cuenta Corriente"/>
    <n v="10717510"/>
    <n v="0"/>
    <s v="Empresa Eléctrica Puente Alto S.A."/>
    <s v="80.313.300-k"/>
  </r>
  <r>
    <n v="2025"/>
    <n v="1"/>
    <n v="6"/>
    <s v="LUZ_DEL_NORTE"/>
    <s v="ELECDA"/>
    <s v="2015/02 (Elecda)_BS4B_BB_Elecda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LECDA"/>
    <s v="2015/02_BS4B_BB_Elecda_SCB II SpA"/>
    <s v="SCB II SpA"/>
    <x v="5"/>
    <s v="CGE"/>
    <x v="6"/>
    <x v="6"/>
    <s v="SUMINISTRADOR"/>
    <n v="1"/>
    <n v="840.43899999999996"/>
    <n v="1"/>
    <s v="Banco de Crédito e Inversiones (BCI)"/>
    <s v="Cuenta Corriente"/>
    <n v="10717510"/>
    <n v="130816"/>
    <s v="Compañía General de Electricidad S.A."/>
    <s v="76.411.321-7"/>
  </r>
  <r>
    <n v="2025"/>
    <n v="1"/>
    <n v="6"/>
    <s v="LUZ_DEL_NORTE"/>
    <s v="ELIQSA"/>
    <s v="2015/02_BS4B_BB_ELIQSA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MELARI"/>
    <s v="2015/02_BS4B_BB_EMELARI_SCB II SpA"/>
    <s v="SCB II SpA"/>
    <x v="5"/>
    <s v="CGE"/>
    <x v="6"/>
    <x v="6"/>
    <s v="SUMINISTRADOR"/>
    <n v="1"/>
    <n v="2955.431"/>
    <n v="1"/>
    <s v="Banco de Crédito e Inversiones (BCI)"/>
    <s v="Cuenta Corriente"/>
    <n v="10717510"/>
    <n v="460018"/>
    <s v="Compañía General de Electricidad S.A."/>
    <s v="76.411.321-7"/>
  </r>
  <r>
    <n v="2025"/>
    <n v="1"/>
    <n v="6"/>
    <s v="LUZ_DEL_NORTE"/>
    <s v="EMELAT"/>
    <s v="2015/02_BS4B_BB_EMELAT_SCB II SpA"/>
    <s v="SCB II SpA"/>
    <x v="5"/>
    <s v="CGE"/>
    <x v="6"/>
    <x v="6"/>
    <s v="SUMINISTRADOR"/>
    <n v="1"/>
    <n v="0"/>
    <n v="1"/>
    <s v="Banco de Crédito e Inversiones (BCI)"/>
    <s v="Cuenta Corriente"/>
    <n v="10717510"/>
    <n v="0"/>
    <s v="Compañía General de Electricidad S.A."/>
    <s v="76.411.321-7"/>
  </r>
  <r>
    <n v="2025"/>
    <n v="1"/>
    <n v="6"/>
    <s v="LUZ_DEL_NORTE"/>
    <s v="Enel"/>
    <s v="2015/02_BS4B_BB_Enel Distribución_SCB II SpA"/>
    <s v="SCB II SpA"/>
    <x v="5"/>
    <s v="ENEL_DISTRIBUCION"/>
    <x v="6"/>
    <x v="6"/>
    <s v="SUMINISTRADOR"/>
    <n v="1"/>
    <n v="38289.254999999997"/>
    <n v="1"/>
    <s v="Banco de Crédito e Inversiones (BCI)"/>
    <s v="Cuenta Corriente"/>
    <n v="10717510"/>
    <n v="5959786"/>
    <s v="Enel Distribución Chile S.A."/>
    <s v="96.800.570-7"/>
  </r>
  <r>
    <n v="2025"/>
    <n v="1"/>
    <n v="6"/>
    <s v="LUZ_DEL_NORTE"/>
    <s v="FRONTEL"/>
    <s v="2015/02_BS4B_BB_Frontel_SCB II SpA"/>
    <s v="SCB II SpA"/>
    <x v="5"/>
    <s v="FRONTEL"/>
    <x v="6"/>
    <x v="6"/>
    <s v="SUMINISTRADOR"/>
    <n v="1"/>
    <n v="2471.7739999999999"/>
    <n v="1"/>
    <s v="Banco de Crédito e Inversiones (BCI)"/>
    <s v="Cuenta Corriente"/>
    <n v="10717510"/>
    <n v="384736"/>
    <s v="Empresa Eléctrica de la Frontera S.A."/>
    <s v="76.073.164-1"/>
  </r>
  <r>
    <n v="2025"/>
    <n v="1"/>
    <n v="6"/>
    <s v="LUZ_DEL_NORTE"/>
    <s v="LITORAL"/>
    <s v="2015/02_BS4B_BB_Litoral_SCB II SpA"/>
    <s v="SCB II SpA"/>
    <x v="5"/>
    <s v="LITORAL"/>
    <x v="6"/>
    <x v="6"/>
    <s v="SUMINISTRADOR"/>
    <n v="1"/>
    <n v="646.77800000000002"/>
    <n v="1"/>
    <s v="Banco de Crédito e Inversiones (BCI)"/>
    <s v="Cuenta Corriente"/>
    <n v="10717510"/>
    <n v="100672"/>
    <s v="Compañía Eléctrica del Litoral S.A."/>
    <s v="91.344.000-5"/>
  </r>
  <r>
    <n v="2025"/>
    <n v="1"/>
    <n v="6"/>
    <s v="LUZ_DEL_NORTE"/>
    <s v="LUZ OSORNO"/>
    <s v="2015/02_BS4B_BB_Luz Osorno_SCB II SpA"/>
    <s v="SCB II SpA"/>
    <x v="5"/>
    <s v="LUZOSORNO"/>
    <x v="6"/>
    <x v="6"/>
    <s v="SUMINISTRADOR"/>
    <n v="1"/>
    <n v="182.81899999999999"/>
    <n v="1"/>
    <s v="Banco de Crédito e Inversiones (BCI)"/>
    <s v="Cuenta Corriente"/>
    <n v="10717510"/>
    <n v="28456"/>
    <s v="Compañía Eléctrica de Osorno S.A"/>
    <s v="96.531.500-4"/>
  </r>
  <r>
    <n v="2025"/>
    <n v="1"/>
    <n v="6"/>
    <s v="LUZ_DEL_NORTE"/>
    <s v="LUZLINARES"/>
    <s v="2015/02_BS4B_BB_Luzlinares_SCB II SpA"/>
    <s v="SCB II SpA"/>
    <x v="5"/>
    <s v="LUZLINARES"/>
    <x v="6"/>
    <x v="6"/>
    <s v="SUMINISTRADOR"/>
    <n v="1"/>
    <n v="2706.6559999999999"/>
    <n v="1"/>
    <s v="Banco de Crédito e Inversiones (BCI)"/>
    <s v="Cuenta Corriente"/>
    <n v="10717510"/>
    <n v="421296"/>
    <s v="Luzlinares S.A."/>
    <s v="96.884.450-4"/>
  </r>
  <r>
    <n v="2025"/>
    <n v="1"/>
    <n v="6"/>
    <s v="LUZ_DEL_NORTE"/>
    <s v="LUZPARRAL"/>
    <s v="2015/02_BS4B_BB_Luzparral_SCB II SpA"/>
    <s v="SCB II SpA"/>
    <x v="5"/>
    <s v="LUZPARRAL"/>
    <x v="6"/>
    <x v="6"/>
    <s v="SUMINISTRADOR"/>
    <n v="1"/>
    <n v="3194.9459999999999"/>
    <n v="1"/>
    <s v="Banco de Crédito e Inversiones (BCI)"/>
    <s v="Cuenta Corriente"/>
    <n v="10717510"/>
    <n v="497299"/>
    <s v="Luzparral S.A."/>
    <s v="96.866.680-0"/>
  </r>
  <r>
    <n v="2025"/>
    <n v="1"/>
    <n v="6"/>
    <s v="LUZ_DEL_NORTE"/>
    <s v="Mataquito"/>
    <s v="2015/02_BS4B_BB_Enel Distribución_SCB II SpA"/>
    <s v="SCB II SpA"/>
    <x v="5"/>
    <s v="MATAQUITO"/>
    <x v="6"/>
    <x v="6"/>
    <s v="SUMINISTRADOR"/>
    <n v="1"/>
    <n v="0"/>
    <n v="1"/>
    <s v="Banco de Crédito e Inversiones (BCI)"/>
    <s v="Cuenta Corriente"/>
    <n v="10717510"/>
    <n v="0"/>
    <s v="Distribuidora de Energia Electrica Mataquito S.A."/>
    <s v="76.808.157-3"/>
  </r>
  <r>
    <n v="2025"/>
    <n v="1"/>
    <n v="6"/>
    <s v="LUZ_DEL_NORTE"/>
    <s v="SAESA"/>
    <s v="2015/02_BS4B_BB_Saesa_SCB II SpA"/>
    <s v="SCB II SpA"/>
    <x v="5"/>
    <s v="SAESA"/>
    <x v="6"/>
    <x v="6"/>
    <s v="SUMINISTRADOR"/>
    <n v="1"/>
    <n v="0"/>
    <n v="1"/>
    <s v="Banco de Crédito e Inversiones (BCI)"/>
    <s v="Cuenta Corriente"/>
    <n v="10717510"/>
    <n v="0"/>
    <s v="Sociedad Austral de Electricidad S.A."/>
    <s v="76.073.162-5"/>
  </r>
  <r>
    <n v="2025"/>
    <n v="1"/>
    <n v="6"/>
    <s v="LUZ_DEL_NORTE"/>
    <s v="SOCOEPA"/>
    <s v="2015/02_BS4B_BB_Socoepa_SCB II SpA"/>
    <s v="SCB II SpA"/>
    <x v="5"/>
    <s v="SOCOEPA"/>
    <x v="6"/>
    <x v="6"/>
    <s v="SUMINISTRADOR"/>
    <n v="1"/>
    <n v="0"/>
    <n v="1"/>
    <s v="Banco de Crédito e Inversiones (BCI)"/>
    <s v="Cuenta Corriente"/>
    <n v="10717510"/>
    <n v="0"/>
    <s v="Cooperativa Eléctrica Paillaco Ltda"/>
    <s v="81.629.800-8"/>
  </r>
  <r>
    <n v="2025"/>
    <n v="1"/>
    <n v="6"/>
    <s v="LUZ_DEL_NORTE"/>
    <s v="TIL TIL"/>
    <s v="2015/02_BS4B_BB_Enel Distribución_SCB II SpA"/>
    <s v="SCB II SpA"/>
    <x v="5"/>
    <s v="TIL TIL"/>
    <x v="6"/>
    <x v="6"/>
    <s v="SUMINISTRADOR"/>
    <n v="1"/>
    <n v="0"/>
    <n v="1"/>
    <s v="Banco de Crédito e Inversiones (BCI)"/>
    <s v="Cuenta Corriente"/>
    <n v="10717510"/>
    <n v="0"/>
    <s v="Empresa Eléctrica Municipalidad de Til Til"/>
    <s v="70.849.500-K"/>
  </r>
  <r>
    <n v="2025"/>
    <n v="1"/>
    <n v="6"/>
    <s v="LUZ_DEL_NORTE"/>
    <s v="EDECSA"/>
    <s v="2015/02_BS4B_BB_Edecsa_SCB II SpA"/>
    <s v="SCB II SpA"/>
    <x v="5"/>
    <s v="EDECSA"/>
    <x v="6"/>
    <x v="6"/>
    <s v="SUMINISTRADOR"/>
    <n v="1"/>
    <n v="0"/>
    <n v="1"/>
    <s v="Banco de Crédito e Inversiones (BCI)"/>
    <s v="Cuenta Corriente"/>
    <n v="10717510"/>
    <n v="0"/>
    <s v="Energía de Casablanca S.A."/>
    <s v="96.766.110-4"/>
  </r>
  <r>
    <n v="2025"/>
    <n v="1"/>
    <n v="6"/>
    <s v="PUNTILLA"/>
    <s v="CGE"/>
    <s v="CGED 2008/01-2_BS1_BB_CGE Distribucion_PUNTILLA"/>
    <s v="PUNTILLA"/>
    <x v="6"/>
    <s v="CGE"/>
    <x v="7"/>
    <x v="7"/>
    <s v="SUMINISTRADOR"/>
    <n v="1"/>
    <n v="290375.71399999998"/>
    <n v="1"/>
    <s v="Banco de Chile"/>
    <s v="CORRIENTE"/>
    <n v="4060030706"/>
    <n v="45197464"/>
    <s v="Compañía General de Electricidad S.A."/>
    <s v="76.411.321-7"/>
  </r>
  <r>
    <n v="2025"/>
    <n v="1"/>
    <n v="6"/>
    <s v="PUNTILLA"/>
    <s v="CGE"/>
    <s v="CGED 2008/01-2_BS1_BV_CGE Distribucion_PUNTILLA"/>
    <s v="PUNTILLA"/>
    <x v="6"/>
    <s v="CGE"/>
    <x v="7"/>
    <x v="7"/>
    <s v="SUMINISTRADOR"/>
    <n v="1"/>
    <n v="3095.4639999999999"/>
    <n v="1"/>
    <s v="Banco de Chile"/>
    <s v="CORRIENTE"/>
    <n v="4060030706"/>
    <n v="481814"/>
    <s v="Compañía General de Electricidad S.A."/>
    <s v="76.411.321-7"/>
  </r>
  <r>
    <n v="2025"/>
    <n v="1"/>
    <n v="6"/>
    <s v="SANTIAGO_SOLAR"/>
    <s v="CEC"/>
    <s v="SIC 2013/03_2_BS2B_BB_CEC_Santiago Solar S.A."/>
    <s v="Santiago Solar S.A."/>
    <x v="7"/>
    <s v="CEC"/>
    <x v="8"/>
    <x v="8"/>
    <s v="CESIONARIO"/>
    <n v="1"/>
    <n v="982.70699999999999"/>
    <n v="1"/>
    <s v="Banco de Chile"/>
    <s v="CORRIENTE"/>
    <n v="1410401068"/>
    <n v="152960"/>
    <s v="Cooperativa de Abastecimiento de Energía Eléctrica Curico LTDA."/>
    <s v="70.287.900-0"/>
  </r>
  <r>
    <n v="2025"/>
    <n v="1"/>
    <n v="6"/>
    <s v="SANTIAGO_SOLAR"/>
    <s v="CGE"/>
    <s v="SIC 2013/03_2 (Emelectric)_BS2B_BB_CGE Distribucion_Santiago Solar S.A."/>
    <s v="Santiago Solar S.A."/>
    <x v="7"/>
    <s v="CGE"/>
    <x v="8"/>
    <x v="8"/>
    <s v="CESIONARIO"/>
    <n v="1"/>
    <n v="21370.999"/>
    <n v="1"/>
    <s v="Banco de Chile"/>
    <s v="CORRIENTE"/>
    <n v="1410401068"/>
    <n v="3326432"/>
    <s v="Compañía General de Electricidad S.A."/>
    <s v="76.411.321-7"/>
  </r>
  <r>
    <n v="2025"/>
    <n v="1"/>
    <n v="6"/>
    <s v="SANTIAGO_SOLAR"/>
    <s v="CGE"/>
    <s v="SIC 2013/03_2 (emetal)_BS2B_BB_CGE Distribucion_Santiago Solar S.A."/>
    <s v="Santiago Solar S.A."/>
    <x v="7"/>
    <s v="CGE"/>
    <x v="8"/>
    <x v="8"/>
    <s v="CESIONARIO"/>
    <n v="1"/>
    <n v="2488.404"/>
    <n v="1"/>
    <s v="Banco de Chile"/>
    <s v="CORRIENTE"/>
    <n v="1410401068"/>
    <n v="387324"/>
    <s v="Compañía General de Electricidad S.A."/>
    <s v="76.411.321-7"/>
  </r>
  <r>
    <n v="2025"/>
    <n v="1"/>
    <n v="6"/>
    <s v="SANTIAGO_SOLAR"/>
    <s v="CGE"/>
    <s v="SIC 2013/03_2_BS2B_BB_CGE Distribucion_Santiago Solar S.A."/>
    <s v="Santiago Solar S.A."/>
    <x v="7"/>
    <s v="CGE"/>
    <x v="8"/>
    <x v="8"/>
    <s v="CESIONARIO"/>
    <n v="1"/>
    <n v="71406.255000000005"/>
    <n v="1"/>
    <s v="Banco de Chile"/>
    <s v="CORRIENTE"/>
    <n v="1410401068"/>
    <n v="11114503"/>
    <s v="Compañía General de Electricidad S.A."/>
    <s v="76.411.321-7"/>
  </r>
  <r>
    <n v="2025"/>
    <n v="1"/>
    <n v="6"/>
    <s v="SANTIAGO_SOLAR"/>
    <s v="CHILQUINTA"/>
    <s v="SIC 2013/03_2_BS2B_BB_Chilquinta_Santiago Solar S.A."/>
    <s v="Santiago Solar S.A."/>
    <x v="7"/>
    <s v="CHILQUINTA"/>
    <x v="8"/>
    <x v="8"/>
    <s v="CESIONARIO"/>
    <n v="1"/>
    <n v="6171.7430000000004"/>
    <n v="1"/>
    <s v="Banco de Chile"/>
    <s v="CORRIENTE"/>
    <n v="1410401068"/>
    <n v="960642"/>
    <s v="Chilquinta Distribución S.A."/>
    <s v="96.813.520-1"/>
  </r>
  <r>
    <n v="2025"/>
    <n v="1"/>
    <n v="6"/>
    <s v="SANTIAGO_SOLAR"/>
    <s v="CODINER"/>
    <s v="SIC 2013/03_2_BS2B_BB_Codiner_Santiago Solar S.A."/>
    <s v="Santiago Solar S.A."/>
    <x v="7"/>
    <s v="CODINER"/>
    <x v="8"/>
    <x v="8"/>
    <s v="CESIONARIO"/>
    <n v="1"/>
    <n v="657.36500000000001"/>
    <n v="1"/>
    <s v="Banco de Chile"/>
    <s v="CORRIENTE"/>
    <n v="1410401068"/>
    <n v="102320"/>
    <s v="Compañía Distribuidora de Energía Eléctrica CODINER S.A."/>
    <s v="78.397.530-0"/>
  </r>
  <r>
    <n v="2025"/>
    <n v="1"/>
    <n v="6"/>
    <s v="SANTIAGO_SOLAR"/>
    <s v="COELCHA"/>
    <s v="SIC 2013/03_2_BS2B_BB_Coelcha_Santiago Solar S.A."/>
    <s v="Santiago Solar S.A."/>
    <x v="7"/>
    <s v="COELCHA"/>
    <x v="8"/>
    <x v="8"/>
    <s v="CESIONARIO"/>
    <n v="1"/>
    <n v="884.51499999999999"/>
    <n v="1"/>
    <s v="Banco de Chile"/>
    <s v="CORRIENTE"/>
    <n v="1410401068"/>
    <n v="137676"/>
    <s v="Cooperativa Eléctrica Charrúa Ltda."/>
    <s v="80.238.000-3"/>
  </r>
  <r>
    <n v="2025"/>
    <n v="1"/>
    <n v="6"/>
    <s v="SANTIAGO_SOLAR"/>
    <s v="CONAFE"/>
    <s v="SIC 2013/03_2 (Enelsa)_BS2B_BB_Conafe_Santiago Solar S.A."/>
    <s v="Santiago Solar S.A."/>
    <x v="7"/>
    <s v="CGE"/>
    <x v="8"/>
    <x v="8"/>
    <s v="CESIONARIO"/>
    <n v="1"/>
    <n v="76.040000000000006"/>
    <n v="1"/>
    <s v="Banco de Chile"/>
    <s v="CORRIENTE"/>
    <n v="1410401068"/>
    <n v="11836"/>
    <s v="Compañía General de Electricidad S.A."/>
    <s v="76.411.321-7"/>
  </r>
  <r>
    <n v="2025"/>
    <n v="1"/>
    <n v="6"/>
    <s v="SANTIAGO_SOLAR"/>
    <s v="CONAFE"/>
    <s v="SIC 2013/03_2_BS2B_BB_Conafe_Santiago Solar S.A."/>
    <s v="Santiago Solar S.A."/>
    <x v="7"/>
    <s v="CGE"/>
    <x v="8"/>
    <x v="8"/>
    <s v="CESIONARIO"/>
    <n v="1"/>
    <n v="37114.779000000002"/>
    <n v="1"/>
    <s v="Banco de Chile"/>
    <s v="CORRIENTE"/>
    <n v="1410401068"/>
    <n v="5776977"/>
    <s v="Compañía General de Electricidad S.A."/>
    <s v="76.411.321-7"/>
  </r>
  <r>
    <n v="2025"/>
    <n v="1"/>
    <n v="6"/>
    <s v="SANTIAGO_SOLAR"/>
    <s v="COOPELAN"/>
    <s v="SIC 2013/03_2_BS2B_BB_Coopelan_Santiago Solar S.A."/>
    <s v="Santiago Solar S.A."/>
    <x v="7"/>
    <s v="COOPELAN"/>
    <x v="8"/>
    <x v="8"/>
    <s v="CESIONARIO"/>
    <n v="1"/>
    <n v="1162.039"/>
    <n v="1"/>
    <s v="Banco de Chile"/>
    <s v="CORRIENTE"/>
    <n v="1410401068"/>
    <n v="180873"/>
    <s v="Cooperativa Eléctrica Los Angeles LTDA"/>
    <s v="81.585.900-6"/>
  </r>
  <r>
    <n v="2025"/>
    <n v="1"/>
    <n v="6"/>
    <s v="SANTIAGO_SOLAR"/>
    <s v="COOPREL"/>
    <s v="SIC 2013/03_2_BS2B_BB_Cooprel_Santiago Solar S.A."/>
    <s v="Santiago Solar S.A."/>
    <x v="7"/>
    <s v="COOPREL"/>
    <x v="9"/>
    <x v="9"/>
    <s v="SUMINISTRADOR"/>
    <n v="1"/>
    <n v="350.05399999999997"/>
    <n v="1"/>
    <s v="B.CHILE / CITIBANK"/>
    <s v="CORRIENTE"/>
    <s v="1111744056"/>
    <n v="54486"/>
    <s v="Cooperativa Rural Eléctrica Río Bueno Ltda."/>
    <s v="81.388.600-6"/>
  </r>
  <r>
    <n v="2025"/>
    <n v="1"/>
    <n v="6"/>
    <s v="SANTIAGO_SOLAR"/>
    <s v="COPELEC"/>
    <s v="SIC 2013/03_2_BS2B_BB_Copelec_Santiago Solar S.A."/>
    <s v="Santiago Solar S.A."/>
    <x v="7"/>
    <s v="COPELEC"/>
    <x v="8"/>
    <x v="8"/>
    <s v="CESIONARIO"/>
    <n v="1"/>
    <n v="2992.8029999999999"/>
    <n v="1"/>
    <s v="Banco de Chile"/>
    <s v="CORRIENTE"/>
    <n v="1410401068"/>
    <n v="465835"/>
    <s v="Cooperativa de Consumo de Energía Eléctrica Chillán Ltda."/>
    <s v="80.237.700-2"/>
  </r>
  <r>
    <n v="2025"/>
    <n v="1"/>
    <n v="6"/>
    <s v="SANTIAGO_SOLAR"/>
    <s v="CRELL"/>
    <s v="SIC 2013/03_2_BS2B_BB_Crell_Santiago Solar S.A."/>
    <s v="Santiago Solar S.A."/>
    <x v="7"/>
    <s v="CRELL"/>
    <x v="8"/>
    <x v="8"/>
    <s v="CESIONARIO"/>
    <n v="1"/>
    <n v="513.32000000000005"/>
    <n v="1"/>
    <s v="Banco de Chile"/>
    <s v="CORRIENTE"/>
    <n v="1410401068"/>
    <n v="79899"/>
    <s v="Cooperativa Regional Eléctrica Llanquihue Ltda"/>
    <s v="81.106.900-0"/>
  </r>
  <r>
    <n v="2025"/>
    <n v="1"/>
    <n v="6"/>
    <s v="SANTIAGO_SOLAR"/>
    <s v="EDECSA"/>
    <s v="SIC 2013/03_2_BS2B_BB_Edecsa_Santiago Solar S.A."/>
    <s v="Santiago Solar S.A."/>
    <x v="7"/>
    <s v="EDECSA"/>
    <x v="8"/>
    <x v="8"/>
    <s v="CESIONARIO"/>
    <n v="1"/>
    <n v="188.02199999999999"/>
    <n v="1"/>
    <s v="Banco de Chile"/>
    <s v="CORRIENTE"/>
    <n v="1410401068"/>
    <n v="29266"/>
    <s v="Energía de Casablanca S.A."/>
    <s v="96.766.110-4"/>
  </r>
  <r>
    <n v="2025"/>
    <n v="1"/>
    <n v="6"/>
    <s v="SANTIAGO_SOLAR"/>
    <s v="EEC"/>
    <s v="SIC 2013/03_2_BS2B_BB_Enel Distribución_Santiago Solar S.A."/>
    <s v="Santiago Solar S.A."/>
    <x v="7"/>
    <s v="EEC"/>
    <x v="9"/>
    <x v="9"/>
    <s v="SUMINISTRADOR"/>
    <n v="0"/>
    <n v="0"/>
    <n v="0"/>
    <s v="B.CHILE / CITIBANK"/>
    <s v="CORRIENTE"/>
    <s v="1111744056"/>
    <n v="0"/>
    <s v="Empresa Eléctrica de Colina Ltda."/>
    <s v="96.783.910-8"/>
  </r>
  <r>
    <n v="2025"/>
    <n v="1"/>
    <n v="6"/>
    <s v="SANTIAGO_SOLAR"/>
    <s v="EEPA"/>
    <s v="SIC 2013/03_2_BS2B_BB_EEPA_Santiago Solar S.A."/>
    <s v="Santiago Solar S.A."/>
    <x v="7"/>
    <s v="EEPA"/>
    <x v="8"/>
    <x v="8"/>
    <s v="CESIONARIO"/>
    <n v="1"/>
    <n v="0"/>
    <n v="1"/>
    <s v="Banco de Chile"/>
    <s v="CORRIENTE"/>
    <n v="1410401068"/>
    <n v="0"/>
    <s v="Empresa Eléctrica Puente Alto S.A."/>
    <s v="80.313.300-k"/>
  </r>
  <r>
    <n v="2025"/>
    <n v="1"/>
    <n v="6"/>
    <s v="SANTIAGO_SOLAR"/>
    <s v="ELECDA"/>
    <s v="SIC 2013/03_2_BS2B_BB_Elecda_Santiago Solar S.A."/>
    <s v="Santiago Solar S.A."/>
    <x v="7"/>
    <s v="CGE"/>
    <x v="8"/>
    <x v="8"/>
    <s v="CESIONARIO"/>
    <n v="1"/>
    <n v="36.402000000000001"/>
    <n v="1"/>
    <s v="Banco de Chile"/>
    <s v="CORRIENTE"/>
    <n v="1410401068"/>
    <n v="5666"/>
    <s v="Compañía General de Electricidad S.A."/>
    <s v="76.411.321-7"/>
  </r>
  <r>
    <n v="2025"/>
    <n v="1"/>
    <n v="6"/>
    <s v="SANTIAGO_SOLAR"/>
    <s v="EMELAT"/>
    <s v="SIC 2013/03_2_BS2B_BB_Emelat_Santiago Solar S.A."/>
    <s v="Santiago Solar S.A."/>
    <x v="7"/>
    <s v="CGE"/>
    <x v="8"/>
    <x v="8"/>
    <s v="CESIONARIO"/>
    <n v="1"/>
    <n v="4265.8220000000001"/>
    <n v="1"/>
    <s v="Banco de Chile"/>
    <s v="CORRIENTE"/>
    <n v="1410401068"/>
    <n v="663982"/>
    <s v="Compañía General de Electricidad S.A."/>
    <s v="76.411.321-7"/>
  </r>
  <r>
    <n v="2025"/>
    <n v="1"/>
    <n v="6"/>
    <s v="SANTIAGO_SOLAR"/>
    <s v="EMELCA"/>
    <s v="SIC 2013/03_2_BS2B_BB_Emelca_Santiago Solar S.A."/>
    <s v="Santiago Solar S.A."/>
    <x v="7"/>
    <s v="EMELCA"/>
    <x v="9"/>
    <x v="9"/>
    <s v="SUMINISTRADOR"/>
    <n v="1"/>
    <n v="0"/>
    <n v="1"/>
    <s v="B.CHILE / CITIBANK"/>
    <s v="CORRIENTE"/>
    <s v="1111744056"/>
    <n v="0"/>
    <s v="Empresa Eléctrica de Casablanca S.A."/>
    <s v="81.577.400-0"/>
  </r>
  <r>
    <n v="2025"/>
    <n v="1"/>
    <n v="6"/>
    <s v="SANTIAGO_SOLAR"/>
    <s v="Enel"/>
    <s v="SIC 2013/03_2_BS2B_BB_Enel Distribución_Santiago Solar S.A."/>
    <s v="Santiago Solar S.A."/>
    <x v="7"/>
    <s v="ENEL_DISTRIBUCION"/>
    <x v="8"/>
    <x v="8"/>
    <s v="CESIONARIO"/>
    <n v="1"/>
    <n v="56069.913999999997"/>
    <n v="1"/>
    <s v="Banco de Chile"/>
    <s v="CORRIENTE"/>
    <n v="1410401068"/>
    <n v="8727376"/>
    <s v="Enel Distribución Chile S.A."/>
    <s v="96.800.570-7"/>
  </r>
  <r>
    <n v="2025"/>
    <n v="1"/>
    <n v="6"/>
    <s v="SANTIAGO_SOLAR"/>
    <s v="FRONTEL"/>
    <s v="SIC 2013/03_2_BS2B_BB_Frontel_Santiago Solar S.A."/>
    <s v="Santiago Solar S.A."/>
    <x v="7"/>
    <s v="FRONTEL"/>
    <x v="8"/>
    <x v="8"/>
    <s v="CESIONARIO"/>
    <n v="1"/>
    <n v="7815.3339999999998"/>
    <n v="1"/>
    <s v="Banco de Chile"/>
    <s v="CORRIENTE"/>
    <n v="1410401068"/>
    <n v="1216470"/>
    <s v="Empresa Eléctrica de la Frontera S.A."/>
    <s v="76.073.164-1"/>
  </r>
  <r>
    <n v="2025"/>
    <n v="1"/>
    <n v="6"/>
    <s v="SANTIAGO_SOLAR"/>
    <s v="LITORAL"/>
    <s v="SIC 2013/03_2_BS2B_BB_Litoral_Santiago Solar S.A."/>
    <s v="Santiago Solar S.A."/>
    <x v="7"/>
    <s v="LITORAL"/>
    <x v="8"/>
    <x v="8"/>
    <s v="CESIONARIO"/>
    <n v="1"/>
    <n v="395.85500000000002"/>
    <n v="1"/>
    <s v="Banco de Chile"/>
    <s v="CORRIENTE"/>
    <n v="1410401068"/>
    <n v="61615"/>
    <s v="Compañía Eléctrica del Litoral S.A."/>
    <s v="91.344.000-5"/>
  </r>
  <r>
    <n v="2025"/>
    <n v="1"/>
    <n v="6"/>
    <s v="SANTIAGO_SOLAR"/>
    <s v="LUZ OSORNO"/>
    <s v="SIC 2013/03_2_BS2B_BB_Luz Osorno_Santiago Solar S.A."/>
    <s v="Santiago Solar S.A."/>
    <x v="7"/>
    <s v="LUZOSORNO"/>
    <x v="8"/>
    <x v="8"/>
    <s v="CESIONARIO"/>
    <n v="1"/>
    <n v="602.57299999999998"/>
    <n v="1"/>
    <s v="Banco de Chile"/>
    <s v="CORRIENTE"/>
    <n v="1410401068"/>
    <n v="93791"/>
    <s v="Compañía Eléctrica de Osorno S.A"/>
    <s v="96.531.500-4"/>
  </r>
  <r>
    <n v="2025"/>
    <n v="1"/>
    <n v="6"/>
    <s v="SANTIAGO_SOLAR"/>
    <s v="LUZLINARES"/>
    <s v="SIC 2013/03_2_BS2B_BB_LuzLinares_Santiago Solar S.A."/>
    <s v="Santiago Solar S.A."/>
    <x v="7"/>
    <s v="LUZLINARES"/>
    <x v="8"/>
    <x v="8"/>
    <s v="CESIONARIO"/>
    <n v="1"/>
    <n v="1112.0920000000001"/>
    <n v="1"/>
    <s v="Banco de Chile"/>
    <s v="CORRIENTE"/>
    <n v="1410401068"/>
    <n v="173099"/>
    <s v="Luzlinares S.A."/>
    <s v="96.884.450-4"/>
  </r>
  <r>
    <n v="2025"/>
    <n v="1"/>
    <n v="6"/>
    <s v="SANTIAGO_SOLAR"/>
    <s v="LUZPARRAL"/>
    <s v="SIC 2013/03_2_BS2B_BB_LuzParral_Santiago Solar S.A."/>
    <s v="Santiago Solar S.A."/>
    <x v="7"/>
    <s v="LUZPARRAL"/>
    <x v="8"/>
    <x v="8"/>
    <s v="CESIONARIO"/>
    <n v="1"/>
    <n v="272.78899999999999"/>
    <n v="1"/>
    <s v="Banco de Chile"/>
    <s v="CORRIENTE"/>
    <n v="1410401068"/>
    <n v="42460"/>
    <s v="Luzparral S.A."/>
    <s v="96.866.680-0"/>
  </r>
  <r>
    <n v="2025"/>
    <n v="1"/>
    <n v="6"/>
    <s v="SANTIAGO_SOLAR"/>
    <s v="Mataquito"/>
    <s v="SIC 2013/03_2_BS2B_BB_Coelcha_Santiago Solar S.A."/>
    <s v="Santiago Solar S.A."/>
    <x v="7"/>
    <s v="MATAQUITO"/>
    <x v="9"/>
    <x v="9"/>
    <s v="SUMINISTRADOR"/>
    <n v="0"/>
    <n v="0"/>
    <n v="0"/>
    <s v="B.CHILE / CITIBANK"/>
    <s v="CORRIENTE"/>
    <s v="1111744056"/>
    <n v="0"/>
    <s v="Distribuidora de Energia Electrica Mataquito S.A."/>
    <s v="76.808.157-3"/>
  </r>
  <r>
    <n v="2025"/>
    <n v="1"/>
    <n v="6"/>
    <s v="SANTIAGO_SOLAR"/>
    <s v="Mataquito"/>
    <s v="SIC 2013/03_2_BS2B_BB_Enel Distribución_Santiago Solar S.A."/>
    <s v="Santiago Solar S.A."/>
    <x v="7"/>
    <s v="MATAQUITO"/>
    <x v="9"/>
    <x v="9"/>
    <s v="SUMINISTRADOR"/>
    <n v="0"/>
    <n v="0"/>
    <n v="0"/>
    <s v="B.CHILE / CITIBANK"/>
    <s v="CORRIENTE"/>
    <s v="1111744056"/>
    <n v="0"/>
    <s v="Distribuidora de Energia Electrica Mataquito S.A."/>
    <s v="76.808.157-3"/>
  </r>
  <r>
    <n v="2025"/>
    <n v="1"/>
    <n v="6"/>
    <s v="SANTIAGO_SOLAR"/>
    <s v="SAESA"/>
    <s v="SIC 2013/03_2_BS2B_BB_Saesa_Santiago Solar S.A."/>
    <s v="Santiago Solar S.A."/>
    <x v="7"/>
    <s v="SAESA"/>
    <x v="8"/>
    <x v="8"/>
    <s v="CESIONARIO"/>
    <n v="1"/>
    <n v="4822.1769999999997"/>
    <n v="1"/>
    <s v="Banco de Chile"/>
    <s v="CORRIENTE"/>
    <n v="1410401068"/>
    <n v="750580"/>
    <s v="Sociedad Austral de Electricidad S.A."/>
    <s v="76.073.162-5"/>
  </r>
  <r>
    <n v="2025"/>
    <n v="1"/>
    <n v="6"/>
    <s v="SANTIAGO_SOLAR"/>
    <s v="SOCOEPA"/>
    <s v="SIC 2013/03_2_BS2B_BB_Socoepa_Santiago Solar S.A."/>
    <s v="Santiago Solar S.A."/>
    <x v="7"/>
    <s v="SOCOEPA"/>
    <x v="9"/>
    <x v="9"/>
    <s v="SUMINISTRADOR"/>
    <n v="1"/>
    <n v="377.45"/>
    <n v="1"/>
    <s v="B.CHILE / CITIBANK"/>
    <s v="CORRIENTE"/>
    <s v="1111744056"/>
    <n v="58751"/>
    <s v="Cooperativa Eléctrica Paillaco Ltda"/>
    <s v="81.629.800-8"/>
  </r>
  <r>
    <n v="2025"/>
    <n v="1"/>
    <n v="6"/>
    <s v="SANTIAGO_SOLAR"/>
    <s v="TIL TIL"/>
    <s v="SIC 2013/03_2_BS2B_BB_Enel Distribución_Santiago Solar S.A."/>
    <s v="Santiago Solar S.A."/>
    <x v="7"/>
    <s v="TIL TIL"/>
    <x v="9"/>
    <x v="9"/>
    <s v="SUMINISTRADOR"/>
    <n v="0"/>
    <n v="0"/>
    <n v="0"/>
    <s v="B.CHILE / CITIBANK"/>
    <s v="CORRIENTE"/>
    <s v="1111744056"/>
    <n v="0"/>
    <s v="Empresa Eléctrica Municipalidad de Til Til"/>
    <s v="70.849.500-K"/>
  </r>
  <r>
    <n v="2025"/>
    <n v="1"/>
    <n v="6"/>
    <s v="SANTIAGO_SOLAR"/>
    <s v="COOPELAN"/>
    <s v="SIC 2013/03_2_BS2B_BB_Coelcha_Santiago Solar S.A."/>
    <s v="Santiago Solar S.A."/>
    <x v="7"/>
    <s v="COOPELAN"/>
    <x v="8"/>
    <x v="8"/>
    <s v="CESIONARIO"/>
    <n v="0"/>
    <n v="0"/>
    <n v="0"/>
    <s v="Banco de Chile"/>
    <s v="CORRIENTE"/>
    <n v="1410401068"/>
    <n v="0"/>
    <s v="Cooperativa Eléctrica Los Angeles LTDA"/>
    <s v="81.585.900-6"/>
  </r>
  <r>
    <n v="2025"/>
    <n v="1"/>
    <n v="6"/>
    <s v="ACCIONA_ENERGIA"/>
    <s v="CEC"/>
    <s v="SIC 2013/03_2_BS3_BB_CEC_ACCIONA"/>
    <s v="Acciona"/>
    <x v="8"/>
    <s v="CEC"/>
    <x v="10"/>
    <x v="10"/>
    <s v="SUMINISTRADOR"/>
    <n v="1"/>
    <n v="4798.223"/>
    <n v="1"/>
    <s v="Banco Santander Chile"/>
    <s v="Cuenta Corriente"/>
    <n v="74316425"/>
    <n v="746851"/>
    <s v="Cooperativa de Abastecimiento de Energía Eléctrica Curico LTDA."/>
    <s v="70.287.900-0"/>
  </r>
  <r>
    <n v="2025"/>
    <n v="1"/>
    <n v="6"/>
    <s v="ACCIONA_ENERGIA"/>
    <s v="CGE"/>
    <s v="SIC 2013/03_2 (emelectric)_BS3_BB_CGE Distribucion_ACCIONA"/>
    <s v="Acciona"/>
    <x v="8"/>
    <s v="CGE"/>
    <x v="10"/>
    <x v="10"/>
    <s v="SUMINISTRADOR"/>
    <n v="1"/>
    <n v="82127.341"/>
    <n v="1"/>
    <s v="Banco Santander Chile"/>
    <s v="Cuenta Corriente"/>
    <n v="74316425"/>
    <n v="12783258"/>
    <s v="Compañía General de Electricidad S.A."/>
    <s v="76.411.321-7"/>
  </r>
  <r>
    <n v="2025"/>
    <n v="1"/>
    <n v="6"/>
    <s v="ACCIONA_ENERGIA"/>
    <s v="CGE"/>
    <s v="SIC 2013/03_2 (emetal)_BS3_BB_CGE Distribucion_ACCIONA"/>
    <s v="Acciona"/>
    <x v="8"/>
    <s v="CGE"/>
    <x v="10"/>
    <x v="10"/>
    <s v="SUMINISTRADOR"/>
    <n v="1"/>
    <n v="9660.1919999999991"/>
    <n v="1"/>
    <s v="Banco Santander Chile"/>
    <s v="Cuenta Corriente"/>
    <n v="74316425"/>
    <n v="1503625"/>
    <s v="Compañía General de Electricidad S.A."/>
    <s v="76.411.321-7"/>
  </r>
  <r>
    <n v="2025"/>
    <n v="1"/>
    <n v="6"/>
    <s v="ACCIONA_ENERGIA"/>
    <s v="CGE"/>
    <s v="SIC 2013/03_2_BS3_BB_CGE Distribucion_ACCIONA"/>
    <s v="Acciona"/>
    <x v="8"/>
    <s v="CGE"/>
    <x v="10"/>
    <x v="10"/>
    <s v="SUMINISTRADOR"/>
    <n v="1"/>
    <n v="391009.31300000002"/>
    <n v="1"/>
    <s v="Banco Santander Chile"/>
    <s v="Cuenta Corriente"/>
    <n v="74316425"/>
    <n v="60861251"/>
    <s v="Compañía General de Electricidad S.A."/>
    <s v="76.411.321-7"/>
  </r>
  <r>
    <n v="2025"/>
    <n v="1"/>
    <n v="6"/>
    <s v="ACCIONA_ENERGIA"/>
    <s v="CHILQUINTA"/>
    <s v="SIC 2013/03_2_BS3_BB_CHILQUINTA_ACCIONA"/>
    <s v="Acciona"/>
    <x v="8"/>
    <s v="CHILQUINTA"/>
    <x v="10"/>
    <x v="10"/>
    <s v="SUMINISTRADOR"/>
    <n v="1"/>
    <n v="35411.622000000003"/>
    <n v="1"/>
    <s v="Banco Santander Chile"/>
    <s v="Cuenta Corriente"/>
    <n v="74316425"/>
    <n v="5511878"/>
    <s v="Chilquinta Distribución S.A."/>
    <s v="96.813.520-1"/>
  </r>
  <r>
    <n v="2025"/>
    <n v="1"/>
    <n v="6"/>
    <s v="ACCIONA_ENERGIA"/>
    <s v="CODINER"/>
    <s v="SIC 2013/03_2_BS3_BB_CODINER_ACCIONA"/>
    <s v="Acciona"/>
    <x v="8"/>
    <s v="CODINER"/>
    <x v="10"/>
    <x v="10"/>
    <s v="SUMINISTRADOR"/>
    <n v="1"/>
    <n v="2131.15"/>
    <n v="1"/>
    <s v="Banco Santander Chile"/>
    <s v="Cuenta Corriente"/>
    <n v="74316425"/>
    <n v="331717"/>
    <s v="Compañía Distribuidora de Energía Eléctrica CODINER S.A."/>
    <s v="78.397.530-0"/>
  </r>
  <r>
    <n v="2025"/>
    <n v="1"/>
    <n v="6"/>
    <s v="ACCIONA_ENERGIA"/>
    <s v="COELCHA"/>
    <s v="SIC 2013/03_2_BS3_BB_COELCHA_ACCIONA"/>
    <s v="Acciona"/>
    <x v="8"/>
    <s v="COELCHA"/>
    <x v="10"/>
    <x v="10"/>
    <s v="SUMINISTRADOR"/>
    <n v="1"/>
    <n v="4480.4960000000001"/>
    <n v="1"/>
    <s v="Banco Santander Chile"/>
    <s v="Cuenta Corriente"/>
    <n v="74316425"/>
    <n v="697397"/>
    <s v="Cooperativa Eléctrica Charrúa Ltda."/>
    <s v="80.238.000-3"/>
  </r>
  <r>
    <n v="2025"/>
    <n v="1"/>
    <n v="6"/>
    <s v="ACCIONA_ENERGIA"/>
    <s v="CONAFE"/>
    <s v="SIC 2013/03_2 (enelsa)_BS3_BB_CONAFE_ACCIONA"/>
    <s v="Acciona"/>
    <x v="8"/>
    <s v="CGE"/>
    <x v="10"/>
    <x v="10"/>
    <s v="SUMINISTRADOR"/>
    <n v="1"/>
    <n v="458.58300000000003"/>
    <n v="1"/>
    <s v="Banco Santander Chile"/>
    <s v="Cuenta Corriente"/>
    <n v="74316425"/>
    <n v="71379"/>
    <s v="Compañía General de Electricidad S.A."/>
    <s v="76.411.321-7"/>
  </r>
  <r>
    <n v="2025"/>
    <n v="1"/>
    <n v="6"/>
    <s v="ACCIONA_ENERGIA"/>
    <s v="CONAFE"/>
    <s v="SIC 2013/03_2_BS3_BB_CONAFE_ACCIONA"/>
    <s v="Acciona"/>
    <x v="8"/>
    <s v="CGE"/>
    <x v="10"/>
    <x v="10"/>
    <s v="SUMINISTRADOR"/>
    <n v="1"/>
    <n v="203371.79"/>
    <n v="1"/>
    <s v="Banco Santander Chile"/>
    <s v="Cuenta Corriente"/>
    <n v="74316425"/>
    <n v="31655158"/>
    <s v="Compañía General de Electricidad S.A."/>
    <s v="76.411.321-7"/>
  </r>
  <r>
    <n v="2025"/>
    <n v="1"/>
    <n v="6"/>
    <s v="ACCIONA_ENERGIA"/>
    <s v="COOPELAN"/>
    <s v="SIC 2013/03_2_BS3_BB_COOPELAN_ACCIONA"/>
    <s v="Acciona"/>
    <x v="8"/>
    <s v="COOPELAN"/>
    <x v="10"/>
    <x v="10"/>
    <s v="SUMINISTRADOR"/>
    <n v="1"/>
    <n v="2433.7739999999999"/>
    <n v="1"/>
    <s v="Banco Santander Chile"/>
    <s v="Cuenta Corriente"/>
    <n v="74316425"/>
    <n v="378821"/>
    <s v="Cooperativa Eléctrica Los Angeles LTDA"/>
    <s v="81.585.900-6"/>
  </r>
  <r>
    <n v="2025"/>
    <n v="1"/>
    <n v="6"/>
    <s v="ACCIONA_ENERGIA"/>
    <s v="COOPREL"/>
    <s v="SIC 2013/03_2_BS3_BB_COOPREL_ACCIONA"/>
    <s v="Acciona"/>
    <x v="8"/>
    <s v="COOPREL"/>
    <x v="10"/>
    <x v="10"/>
    <s v="SUMINISTRADOR"/>
    <n v="1"/>
    <n v="1275.502"/>
    <n v="1"/>
    <s v="Banco Santander Chile"/>
    <s v="Cuenta Corriente"/>
    <n v="74316425"/>
    <n v="198534"/>
    <s v="Cooperativa Rural Eléctrica Río Bueno Ltda."/>
    <s v="81.388.600-6"/>
  </r>
  <r>
    <n v="2025"/>
    <n v="1"/>
    <n v="6"/>
    <s v="ACCIONA_ENERGIA"/>
    <s v="COPELEC"/>
    <s v="SIC 2013/03_2_BS3_BB_COPELEC_ACCIONA"/>
    <s v="Acciona"/>
    <x v="8"/>
    <s v="COPELEC"/>
    <x v="10"/>
    <x v="10"/>
    <s v="SUMINISTRADOR"/>
    <n v="1"/>
    <n v="14486.924999999999"/>
    <n v="1"/>
    <s v="Banco Santander Chile"/>
    <s v="Cuenta Corriente"/>
    <n v="74316425"/>
    <n v="2254914"/>
    <s v="Cooperativa de Consumo de Energía Eléctrica Chillán Ltda."/>
    <s v="80.237.700-2"/>
  </r>
  <r>
    <n v="2025"/>
    <n v="1"/>
    <n v="6"/>
    <s v="ACCIONA_ENERGIA"/>
    <s v="CRELL"/>
    <s v="SIC 2013/03_2_BS3_BB_CRELL_ACCIONA"/>
    <s v="Acciona"/>
    <x v="8"/>
    <s v="CRELL"/>
    <x v="10"/>
    <x v="10"/>
    <s v="SUMINISTRADOR"/>
    <n v="1"/>
    <n v="871.03700000000003"/>
    <n v="1"/>
    <s v="Banco Santander Chile"/>
    <s v="Cuenta Corriente"/>
    <n v="74316425"/>
    <n v="135578"/>
    <s v="Cooperativa Regional Eléctrica Llanquihue Ltda"/>
    <s v="81.106.900-0"/>
  </r>
  <r>
    <n v="2025"/>
    <n v="1"/>
    <n v="6"/>
    <s v="ACCIONA_ENERGIA"/>
    <s v="EDECSA"/>
    <s v="SIC 2013/03_2_BS3_BB_EDECSA_ACCIONA"/>
    <s v="Acciona"/>
    <x v="8"/>
    <s v="EDECSA"/>
    <x v="10"/>
    <x v="10"/>
    <s v="SUMINISTRADOR"/>
    <n v="1"/>
    <n v="981.61400000000003"/>
    <n v="1"/>
    <s v="Banco Santander Chile"/>
    <s v="Cuenta Corriente"/>
    <n v="74316425"/>
    <n v="152790"/>
    <s v="Energía de Casablanca S.A."/>
    <s v="96.766.110-4"/>
  </r>
  <r>
    <n v="2025"/>
    <n v="1"/>
    <n v="6"/>
    <s v="ACCIONA_ENERGIA"/>
    <s v="EEC"/>
    <s v="SIC 2013/03_2_BS3_BB_Enel Distribución_ACCIONA"/>
    <s v="Acciona"/>
    <x v="8"/>
    <s v="EEC"/>
    <x v="10"/>
    <x v="10"/>
    <s v="SUMINISTRADOR"/>
    <n v="1"/>
    <n v="0"/>
    <n v="1"/>
    <s v="Banco Santander Chile"/>
    <s v="Cuenta Corriente"/>
    <n v="74316425"/>
    <n v="0"/>
    <s v="Empresa Eléctrica de Colina Ltda."/>
    <s v="96.783.910-8"/>
  </r>
  <r>
    <n v="2025"/>
    <n v="1"/>
    <n v="6"/>
    <s v="ACCIONA_ENERGIA"/>
    <s v="EEPA"/>
    <s v="SIC 2013/03_2_BS3_BB_EEPA_ACCIONA"/>
    <s v="Acciona"/>
    <x v="8"/>
    <s v="EEPA"/>
    <x v="10"/>
    <x v="10"/>
    <s v="SUMINISTRADOR"/>
    <n v="1"/>
    <n v="0"/>
    <n v="1"/>
    <s v="Banco Santander Chile"/>
    <s v="Cuenta Corriente"/>
    <n v="74316425"/>
    <n v="0"/>
    <s v="Empresa Eléctrica Puente Alto S.A."/>
    <s v="80.313.300-k"/>
  </r>
  <r>
    <n v="2025"/>
    <n v="1"/>
    <n v="6"/>
    <s v="ACCIONA_ENERGIA"/>
    <s v="ELECDA"/>
    <s v="SIC 2013/03_2_BS3_BB_Elecda_ACCIONA"/>
    <s v="Acciona"/>
    <x v="8"/>
    <s v="CGE"/>
    <x v="10"/>
    <x v="10"/>
    <s v="SUMINISTRADOR"/>
    <n v="1"/>
    <n v="709.15499999999997"/>
    <n v="1"/>
    <s v="Banco Santander Chile"/>
    <s v="Cuenta Corriente"/>
    <n v="74316425"/>
    <n v="110381"/>
    <s v="Compañía General de Electricidad S.A."/>
    <s v="76.411.321-7"/>
  </r>
  <r>
    <n v="2025"/>
    <n v="1"/>
    <n v="6"/>
    <s v="ACCIONA_ENERGIA"/>
    <s v="EMELAT"/>
    <s v="SIC 2013/03_2_BS3_BB_EMELAT_ACCIONA"/>
    <s v="Acciona"/>
    <x v="8"/>
    <s v="CGE"/>
    <x v="10"/>
    <x v="10"/>
    <s v="SUMINISTRADOR"/>
    <n v="1"/>
    <n v="23252.86"/>
    <n v="1"/>
    <s v="Banco Santander Chile"/>
    <s v="Cuenta Corriente"/>
    <n v="74316425"/>
    <n v="3619346"/>
    <s v="Compañía General de Electricidad S.A."/>
    <s v="76.411.321-7"/>
  </r>
  <r>
    <n v="2025"/>
    <n v="1"/>
    <n v="6"/>
    <s v="ACCIONA_ENERGIA"/>
    <s v="EMELCA"/>
    <s v="SIC 2013/03_2_BS3_BB_EMELCA_ACCIONA"/>
    <s v="Acciona"/>
    <x v="8"/>
    <s v="EMELCA"/>
    <x v="10"/>
    <x v="10"/>
    <s v="SUMINISTRADOR"/>
    <n v="1"/>
    <n v="0"/>
    <n v="1"/>
    <s v="Banco Santander Chile"/>
    <s v="Cuenta Corriente"/>
    <n v="74316425"/>
    <n v="0"/>
    <s v="Empresa Eléctrica de Casablanca S.A."/>
    <s v="81.577.400-0"/>
  </r>
  <r>
    <n v="2025"/>
    <n v="1"/>
    <n v="6"/>
    <s v="ACCIONA_ENERGIA"/>
    <s v="Enel"/>
    <s v="SIC 2013/03_2_BS3_BB_Enel Distribución_ACCIONA"/>
    <s v="Acciona"/>
    <x v="8"/>
    <s v="ENEL_DISTRIBUCION"/>
    <x v="10"/>
    <x v="10"/>
    <s v="SUMINISTRADOR"/>
    <n v="1"/>
    <n v="287904.11"/>
    <n v="1"/>
    <s v="Banco Santander Chile"/>
    <s v="Cuenta Corriente"/>
    <n v="74316425"/>
    <n v="44812755"/>
    <s v="Enel Distribución Chile S.A."/>
    <s v="96.800.570-7"/>
  </r>
  <r>
    <n v="2025"/>
    <n v="1"/>
    <n v="6"/>
    <s v="ACCIONA_ENERGIA"/>
    <s v="FRONTEL"/>
    <s v="SIC 2013/03_2_BS3_BB_FRONTEL_ACCIONA"/>
    <s v="Acciona"/>
    <x v="8"/>
    <s v="FRONTEL"/>
    <x v="10"/>
    <x v="10"/>
    <s v="SUMINISTRADOR"/>
    <n v="1"/>
    <n v="45223.449000000001"/>
    <n v="1"/>
    <s v="Banco Santander Chile"/>
    <s v="Cuenta Corriente"/>
    <n v="74316425"/>
    <n v="7039105"/>
    <s v="Empresa Eléctrica de la Frontera S.A."/>
    <s v="76.073.164-1"/>
  </r>
  <r>
    <n v="2025"/>
    <n v="1"/>
    <n v="6"/>
    <s v="ACCIONA_ENERGIA"/>
    <s v="LITORAL"/>
    <s v="SIC 2013/03_2_BS3_BB_LITORAL_ACCIONA"/>
    <s v="Acciona"/>
    <x v="8"/>
    <s v="LITORAL"/>
    <x v="10"/>
    <x v="10"/>
    <s v="SUMINISTRADOR"/>
    <n v="1"/>
    <n v="2497.7379999999998"/>
    <n v="1"/>
    <s v="Banco Santander Chile"/>
    <s v="Cuenta Corriente"/>
    <n v="74316425"/>
    <n v="388777"/>
    <s v="Compañía Eléctrica del Litoral S.A."/>
    <s v="91.344.000-5"/>
  </r>
  <r>
    <n v="2025"/>
    <n v="1"/>
    <n v="6"/>
    <s v="ACCIONA_ENERGIA"/>
    <s v="LUZ OSORNO"/>
    <s v="SIC 2013/03_2_BS3_BB_LUZ OSORNO_ACCIONA"/>
    <s v="Acciona"/>
    <x v="8"/>
    <s v="LUZOSORNO"/>
    <x v="10"/>
    <x v="10"/>
    <s v="SUMINISTRADOR"/>
    <n v="1"/>
    <n v="580.30899999999997"/>
    <n v="1"/>
    <s v="Banco Santander Chile"/>
    <s v="Cuenta Corriente"/>
    <n v="74316425"/>
    <n v="90326"/>
    <s v="Compañía Eléctrica de Osorno S.A"/>
    <s v="96.531.500-4"/>
  </r>
  <r>
    <n v="2025"/>
    <n v="1"/>
    <n v="6"/>
    <s v="ACCIONA_ENERGIA"/>
    <s v="LUZLINARES"/>
    <s v="SIC 2013/03_2_BS3_BB_LUZLINARES_ACCIONA"/>
    <s v="Acciona"/>
    <x v="8"/>
    <s v="LUZLINARES"/>
    <x v="10"/>
    <x v="10"/>
    <s v="SUMINISTRADOR"/>
    <n v="1"/>
    <n v="4372.1350000000002"/>
    <n v="1"/>
    <s v="Banco Santander Chile"/>
    <s v="Cuenta Corriente"/>
    <n v="74316425"/>
    <n v="680530"/>
    <s v="Luzlinares S.A."/>
    <s v="96.884.450-4"/>
  </r>
  <r>
    <n v="2025"/>
    <n v="1"/>
    <n v="6"/>
    <s v="ACCIONA_ENERGIA"/>
    <s v="LUZPARRAL"/>
    <s v="SIC 2013/03_2_BS3_BB_LUZPARRAL_ACCIONA"/>
    <s v="Acciona"/>
    <x v="8"/>
    <s v="LUZPARRAL"/>
    <x v="10"/>
    <x v="10"/>
    <s v="SUMINISTRADOR"/>
    <n v="1"/>
    <n v="1216.453"/>
    <n v="1"/>
    <s v="Banco Santander Chile"/>
    <s v="Cuenta Corriente"/>
    <n v="74316425"/>
    <n v="189343"/>
    <s v="Luzparral S.A."/>
    <s v="96.866.680-0"/>
  </r>
  <r>
    <n v="2025"/>
    <n v="1"/>
    <n v="6"/>
    <s v="ACCIONA_ENERGIA"/>
    <s v="Mataquito"/>
    <s v="SIC 2013/03_2_BS3_BB_COELCHA_ACCIONA"/>
    <s v="Acciona"/>
    <x v="8"/>
    <s v="MATAQUITO"/>
    <x v="10"/>
    <x v="10"/>
    <s v="SUMINISTRADOR"/>
    <n v="1"/>
    <n v="0"/>
    <n v="1"/>
    <s v="Banco Santander Chile"/>
    <s v="Cuenta Corriente"/>
    <n v="74316425"/>
    <n v="0"/>
    <s v="Distribuidora de Energia Electrica Mataquito S.A."/>
    <s v="76.808.157-3"/>
  </r>
  <r>
    <n v="2025"/>
    <n v="1"/>
    <n v="6"/>
    <s v="ACCIONA_ENERGIA"/>
    <s v="Mataquito"/>
    <s v="SIC 2013/03_2_BS3_BB_Enel Distribución_ACCIONA"/>
    <s v="Acciona"/>
    <x v="8"/>
    <s v="MATAQUITO"/>
    <x v="10"/>
    <x v="10"/>
    <s v="SUMINISTRADOR"/>
    <n v="1"/>
    <n v="0"/>
    <n v="1"/>
    <s v="Banco Santander Chile"/>
    <s v="Cuenta Corriente"/>
    <n v="74316425"/>
    <n v="0"/>
    <s v="Distribuidora de Energia Electrica Mataquito S.A."/>
    <s v="76.808.157-3"/>
  </r>
  <r>
    <n v="2025"/>
    <n v="1"/>
    <n v="6"/>
    <s v="ACCIONA_ENERGIA"/>
    <s v="SAESA"/>
    <s v="SIC 2013/03_2_BS3_BB_SAESA_ACCIONA"/>
    <s v="Acciona"/>
    <x v="8"/>
    <s v="SAESA"/>
    <x v="10"/>
    <x v="10"/>
    <s v="SUMINISTRADOR"/>
    <n v="1"/>
    <n v="26157.652999999998"/>
    <n v="1"/>
    <s v="Banco Santander Chile"/>
    <s v="Cuenta Corriente"/>
    <n v="74316425"/>
    <n v="4071482"/>
    <s v="Sociedad Austral de Electricidad S.A."/>
    <s v="76.073.162-5"/>
  </r>
  <r>
    <n v="2025"/>
    <n v="1"/>
    <n v="6"/>
    <s v="ACCIONA_ENERGIA"/>
    <s v="SOCOEPA"/>
    <s v="SIC 2013/03_2_BS3_BB_SOCOEPA_ACCIONA"/>
    <s v="Acciona"/>
    <x v="8"/>
    <s v="SOCOEPA"/>
    <x v="10"/>
    <x v="10"/>
    <s v="SUMINISTRADOR"/>
    <n v="1"/>
    <n v="1580.82"/>
    <n v="1"/>
    <s v="Banco Santander Chile"/>
    <s v="Cuenta Corriente"/>
    <n v="74316425"/>
    <n v="246057"/>
    <s v="Cooperativa Eléctrica Paillaco Ltda"/>
    <s v="81.629.800-8"/>
  </r>
  <r>
    <n v="2025"/>
    <n v="1"/>
    <n v="6"/>
    <s v="ACCIONA_ENERGIA"/>
    <s v="TIL TIL"/>
    <s v="SIC 2013/03_2_BS3_BB_Enel Distribución_ACCIONA"/>
    <s v="Acciona"/>
    <x v="8"/>
    <s v="TIL TIL"/>
    <x v="10"/>
    <x v="10"/>
    <s v="SUMINISTRADOR"/>
    <n v="1"/>
    <n v="0"/>
    <n v="1"/>
    <s v="Banco Santander Chile"/>
    <s v="Cuenta Corriente"/>
    <n v="74316425"/>
    <n v="0"/>
    <s v="Empresa Eléctrica Municipalidad de Til Til"/>
    <s v="70.849.500-K"/>
  </r>
  <r>
    <n v="2025"/>
    <n v="1"/>
    <n v="6"/>
    <s v="ACCIONA_ENERGIA"/>
    <s v="COOPELAN"/>
    <s v="SIC 2013/03_2_BS3_BB_Coelcha_Acciona"/>
    <s v="Acciona"/>
    <x v="8"/>
    <s v="COOPELAN"/>
    <x v="10"/>
    <x v="10"/>
    <s v="SUMINISTRADOR"/>
    <n v="1"/>
    <n v="0"/>
    <n v="1"/>
    <s v="Banco Santander Chile"/>
    <s v="Cuenta Corriente"/>
    <n v="74316425"/>
    <n v="0"/>
    <s v="Cooperativa Eléctrica Los Angeles LTDA"/>
    <s v="81.585.900-6"/>
  </r>
  <r>
    <n v="2025"/>
    <n v="1"/>
    <n v="6"/>
    <s v="AELA_GENERACION"/>
    <s v="CGE"/>
    <s v="2015/02_BS4A_BB_CGE Distribucion_Aela Generación S.A."/>
    <s v="Aela Generación S.A."/>
    <x v="9"/>
    <s v="CGE"/>
    <x v="8"/>
    <x v="11"/>
    <s v="SUMINISTRADOR"/>
    <n v="1"/>
    <n v="65443.748"/>
    <n v="1"/>
    <s v="Banco de Chile"/>
    <s v="Cuenta Corriente"/>
    <n v="1410401068"/>
    <n v="10186428"/>
    <s v="Compañía General de Electricidad S.A."/>
    <s v="76.411.321-7"/>
  </r>
  <r>
    <n v="2025"/>
    <n v="1"/>
    <n v="6"/>
    <s v="AELA_GENERACION"/>
    <s v="CGE"/>
    <s v="2015/02_BS4B_BB_CGE Distribucion_Aela Generación S.A."/>
    <s v="Aela Generación S.A."/>
    <x v="9"/>
    <s v="CGE"/>
    <x v="8"/>
    <x v="11"/>
    <s v="SUMINISTRADOR"/>
    <n v="1"/>
    <n v="98927.714999999997"/>
    <n v="1"/>
    <s v="Banco de Chile"/>
    <s v="Cuenta Corriente"/>
    <n v="1410401068"/>
    <n v="15398264"/>
    <s v="Compañía General de Electricidad S.A."/>
    <s v="76.411.321-7"/>
  </r>
  <r>
    <n v="2025"/>
    <n v="1"/>
    <n v="6"/>
    <s v="AELA_GENERACION"/>
    <s v="CGE"/>
    <s v="2015/02_BS4C_BB_CGE Distribucion_Aela Generación S.A."/>
    <s v="Aela Generación S.A."/>
    <x v="9"/>
    <s v="CGE"/>
    <x v="8"/>
    <x v="11"/>
    <s v="SUMINISTRADOR"/>
    <n v="1"/>
    <n v="100407.389"/>
    <n v="1"/>
    <s v="Banco de Chile"/>
    <s v="Cuenta Corriente"/>
    <n v="1410401068"/>
    <n v="15628577"/>
    <s v="Compañía General de Electricidad S.A."/>
    <s v="76.411.321-7"/>
  </r>
  <r>
    <n v="2025"/>
    <n v="1"/>
    <n v="6"/>
    <s v="AELA_GENERACION"/>
    <s v="CHILQUINTA"/>
    <s v="2015/02_BS4A_BB_Chilquinta_Aela Generación S.A."/>
    <s v="Aela Generación S.A."/>
    <x v="9"/>
    <s v="CHILQUINTA"/>
    <x v="8"/>
    <x v="11"/>
    <s v="SUMINISTRADOR"/>
    <n v="1"/>
    <n v="18073.824000000001"/>
    <n v="1"/>
    <s v="Banco de Chile"/>
    <s v="Cuenta Corriente"/>
    <n v="1410401068"/>
    <n v="2813221"/>
    <s v="Chilquinta Distribución S.A."/>
    <s v="96.813.520-1"/>
  </r>
  <r>
    <n v="2025"/>
    <n v="1"/>
    <n v="6"/>
    <s v="AELA_GENERACION"/>
    <s v="CHILQUINTA"/>
    <s v="2015/02_BS4B_BB_Chilquinta_Aela Generación S.A."/>
    <s v="Aela Generación S.A."/>
    <x v="9"/>
    <s v="CHILQUINTA"/>
    <x v="8"/>
    <x v="11"/>
    <s v="SUMINISTRADOR"/>
    <n v="1"/>
    <n v="26330.231"/>
    <n v="1"/>
    <s v="Banco de Chile"/>
    <s v="Cuenta Corriente"/>
    <n v="1410401068"/>
    <n v="4098344"/>
    <s v="Chilquinta Distribución S.A."/>
    <s v="96.813.520-1"/>
  </r>
  <r>
    <n v="2025"/>
    <n v="1"/>
    <n v="6"/>
    <s v="AELA_GENERACION"/>
    <s v="CHILQUINTA"/>
    <s v="2015/02_BS4C_BB_Chilquinta_Aela Generación S.A."/>
    <s v="Aela Generación S.A."/>
    <x v="9"/>
    <s v="CHILQUINTA"/>
    <x v="8"/>
    <x v="11"/>
    <s v="SUMINISTRADOR"/>
    <n v="1"/>
    <n v="20976.042000000001"/>
    <n v="1"/>
    <s v="Banco de Chile"/>
    <s v="Cuenta Corriente"/>
    <n v="1410401068"/>
    <n v="3264956"/>
    <s v="Chilquinta Distribución S.A."/>
    <s v="96.813.520-1"/>
  </r>
  <r>
    <n v="2025"/>
    <n v="1"/>
    <n v="6"/>
    <s v="AELA_GENERACION"/>
    <s v="CODINER"/>
    <s v="2015/02_BS4A_BB_Codiner_Aela Generación S.A."/>
    <s v="Aela Generación S.A."/>
    <x v="9"/>
    <s v="CODINER"/>
    <x v="8"/>
    <x v="11"/>
    <s v="SUMINISTRADOR"/>
    <n v="1"/>
    <n v="297.20499999999998"/>
    <n v="1"/>
    <s v="Banco de Chile"/>
    <s v="Cuenta Corriente"/>
    <n v="1410401068"/>
    <n v="46260"/>
    <s v="Compañía Distribuidora de Energía Eléctrica CODINER S.A."/>
    <s v="78.397.530-0"/>
  </r>
  <r>
    <n v="2025"/>
    <n v="1"/>
    <n v="6"/>
    <s v="AELA_GENERACION"/>
    <s v="CODINER"/>
    <s v="2015/02_BS4B_BB_Codiner_Aela Generación S.A."/>
    <s v="Aela Generación S.A."/>
    <x v="9"/>
    <s v="CODINER"/>
    <x v="8"/>
    <x v="11"/>
    <s v="SUMINISTRADOR"/>
    <n v="1"/>
    <n v="521.93600000000004"/>
    <n v="1"/>
    <s v="Banco de Chile"/>
    <s v="Cuenta Corriente"/>
    <n v="1410401068"/>
    <n v="81240"/>
    <s v="Compañía Distribuidora de Energía Eléctrica CODINER S.A."/>
    <s v="78.397.530-0"/>
  </r>
  <r>
    <n v="2025"/>
    <n v="1"/>
    <n v="6"/>
    <s v="AELA_GENERACION"/>
    <s v="CODINER"/>
    <s v="2015/02_BS4C_BB_Codiner_Aela Generación S.A."/>
    <s v="Aela Generación S.A."/>
    <x v="9"/>
    <s v="CODINER"/>
    <x v="8"/>
    <x v="11"/>
    <s v="SUMINISTRADOR"/>
    <n v="1"/>
    <n v="336.22"/>
    <n v="1"/>
    <s v="Banco de Chile"/>
    <s v="Cuenta Corriente"/>
    <n v="1410401068"/>
    <n v="52333"/>
    <s v="Compañía Distribuidora de Energía Eléctrica CODINER S.A."/>
    <s v="78.397.530-0"/>
  </r>
  <r>
    <n v="2025"/>
    <n v="1"/>
    <n v="6"/>
    <s v="AELA_GENERACION"/>
    <s v="CONAFE"/>
    <s v="2015/02_BS4A_BB_Conafe_Aela Generación S.A."/>
    <s v="Aela Generación S.A."/>
    <x v="9"/>
    <s v="CGE"/>
    <x v="8"/>
    <x v="11"/>
    <s v="SUMINISTRADOR"/>
    <n v="1"/>
    <n v="156699.103"/>
    <n v="1"/>
    <s v="Banco de Chile"/>
    <s v="Cuenta Corriente"/>
    <n v="1410401068"/>
    <n v="24390477"/>
    <s v="Compañía General de Electricidad S.A."/>
    <s v="76.411.321-7"/>
  </r>
  <r>
    <n v="2025"/>
    <n v="1"/>
    <n v="6"/>
    <s v="AELA_GENERACION"/>
    <s v="CONAFE"/>
    <s v="2015/02_BS4B_BB_Conafe_Aela Generación S.A."/>
    <s v="Aela Generación S.A."/>
    <x v="9"/>
    <s v="CGE"/>
    <x v="8"/>
    <x v="11"/>
    <s v="SUMINISTRADOR"/>
    <n v="1"/>
    <n v="458733.11700000003"/>
    <n v="1"/>
    <s v="Banco de Chile"/>
    <s v="Cuenta Corriente"/>
    <n v="1410401068"/>
    <n v="71402574"/>
    <s v="Compañía General de Electricidad S.A."/>
    <s v="76.411.321-7"/>
  </r>
  <r>
    <n v="2025"/>
    <n v="1"/>
    <n v="6"/>
    <s v="AELA_GENERACION"/>
    <s v="CONAFE"/>
    <s v="2015/02_BS4C_BB_Conafe_Aela Generación S.A."/>
    <s v="Aela Generación S.A."/>
    <x v="9"/>
    <s v="CGE"/>
    <x v="8"/>
    <x v="11"/>
    <s v="SUMINISTRADOR"/>
    <n v="1"/>
    <n v="217519.772"/>
    <n v="1"/>
    <s v="Banco de Chile"/>
    <s v="Cuenta Corriente"/>
    <n v="1410401068"/>
    <n v="33857315"/>
    <s v="Compañía General de Electricidad S.A."/>
    <s v="76.411.321-7"/>
  </r>
  <r>
    <n v="2025"/>
    <n v="1"/>
    <n v="6"/>
    <s v="AELA_GENERACION"/>
    <s v="COOPELAN"/>
    <s v="2015/02_BS4A_BB_Coopelan_Aela Generación S.A."/>
    <s v="Aela Generación S.A."/>
    <x v="9"/>
    <s v="COOPELAN"/>
    <x v="8"/>
    <x v="11"/>
    <s v="SUMINISTRADOR"/>
    <n v="1"/>
    <n v="758.80200000000002"/>
    <n v="1"/>
    <s v="Banco de Chile"/>
    <s v="Cuenta Corriente"/>
    <n v="1410401068"/>
    <n v="118109"/>
    <s v="Cooperativa Eléctrica Los Angeles LTDA"/>
    <s v="81.585.900-6"/>
  </r>
  <r>
    <n v="2025"/>
    <n v="1"/>
    <n v="6"/>
    <s v="AELA_GENERACION"/>
    <s v="COOPELAN"/>
    <s v="2015/02_BS4B_BB_Coopelan_Aela Generación S.A."/>
    <s v="Aela Generación S.A."/>
    <x v="9"/>
    <s v="COOPELAN"/>
    <x v="8"/>
    <x v="11"/>
    <s v="SUMINISTRADOR"/>
    <n v="1"/>
    <n v="970.70399999999995"/>
    <n v="1"/>
    <s v="Banco de Chile"/>
    <s v="Cuenta Corriente"/>
    <n v="1410401068"/>
    <n v="151092"/>
    <s v="Cooperativa Eléctrica Los Angeles LTDA"/>
    <s v="81.585.900-6"/>
  </r>
  <r>
    <n v="2025"/>
    <n v="1"/>
    <n v="6"/>
    <s v="AELA_GENERACION"/>
    <s v="COOPELAN"/>
    <s v="2015/02_BS4C_BB_Coopelan_Aela Generación S.A."/>
    <s v="Aela Generación S.A."/>
    <x v="9"/>
    <s v="COOPELAN"/>
    <x v="8"/>
    <x v="11"/>
    <s v="SUMINISTRADOR"/>
    <n v="1"/>
    <n v="636.73599999999999"/>
    <n v="1"/>
    <s v="Banco de Chile"/>
    <s v="Cuenta Corriente"/>
    <n v="1410401068"/>
    <n v="99109"/>
    <s v="Cooperativa Eléctrica Los Angeles LTDA"/>
    <s v="81.585.900-6"/>
  </r>
  <r>
    <n v="2025"/>
    <n v="1"/>
    <n v="6"/>
    <s v="AELA_GENERACION"/>
    <s v="COPELEC"/>
    <s v="2015/02_BS4A_BB_Copelec_Aela Generación S.A."/>
    <s v="Aela Generación S.A."/>
    <x v="9"/>
    <s v="COPELEC"/>
    <x v="8"/>
    <x v="11"/>
    <s v="SUMINISTRADOR"/>
    <n v="1"/>
    <n v="8862.4500000000007"/>
    <n v="1"/>
    <s v="Banco de Chile"/>
    <s v="Cuenta Corriente"/>
    <n v="1410401068"/>
    <n v="1379455"/>
    <s v="Cooperativa de Consumo de Energía Eléctrica Chillán Ltda."/>
    <s v="80.237.700-2"/>
  </r>
  <r>
    <n v="2025"/>
    <n v="1"/>
    <n v="6"/>
    <s v="AELA_GENERACION"/>
    <s v="COPELEC"/>
    <s v="2015/02_BS4B_BB_Copelec_Aela Generación S.A."/>
    <s v="Aela Generación S.A."/>
    <x v="9"/>
    <s v="COPELEC"/>
    <x v="8"/>
    <x v="11"/>
    <s v="SUMINISTRADOR"/>
    <n v="1"/>
    <n v="14436.504000000001"/>
    <n v="1"/>
    <s v="Banco de Chile"/>
    <s v="Cuenta Corriente"/>
    <n v="1410401068"/>
    <n v="2247066"/>
    <s v="Cooperativa de Consumo de Energía Eléctrica Chillán Ltda."/>
    <s v="80.237.700-2"/>
  </r>
  <r>
    <n v="2025"/>
    <n v="1"/>
    <n v="6"/>
    <s v="AELA_GENERACION"/>
    <s v="COPELEC"/>
    <s v="2015/02_BS4C_BB_Copelec_Aela Generación S.A."/>
    <s v="Aela Generación S.A."/>
    <x v="9"/>
    <s v="COPELEC"/>
    <x v="8"/>
    <x v="11"/>
    <s v="SUMINISTRADOR"/>
    <n v="1"/>
    <n v="13818.447"/>
    <n v="1"/>
    <s v="Banco de Chile"/>
    <s v="Cuenta Corriente"/>
    <n v="1410401068"/>
    <n v="2150864"/>
    <s v="Cooperativa de Consumo de Energía Eléctrica Chillán Ltda."/>
    <s v="80.237.700-2"/>
  </r>
  <r>
    <n v="2025"/>
    <n v="1"/>
    <n v="6"/>
    <s v="AELA_GENERACION"/>
    <s v="ELECDA"/>
    <s v="2015/02_BS4A_BB_Elecda_Aela Generación S.A."/>
    <s v="Aela Generación S.A."/>
    <x v="9"/>
    <s v="CGE"/>
    <x v="8"/>
    <x v="11"/>
    <s v="SUMINISTRADOR"/>
    <n v="1"/>
    <n v="924.899"/>
    <n v="1"/>
    <s v="Banco de Chile"/>
    <s v="Cuenta Corriente"/>
    <n v="1410401068"/>
    <n v="143962"/>
    <s v="Compañía General de Electricidad S.A."/>
    <s v="76.411.321-7"/>
  </r>
  <r>
    <n v="2025"/>
    <n v="1"/>
    <n v="6"/>
    <s v="AELA_GENERACION"/>
    <s v="ELECDA"/>
    <s v="2015/02_BS4B_BB_Elecda_Aela Generación S.A."/>
    <s v="Aela Generación S.A."/>
    <x v="9"/>
    <s v="CGE"/>
    <x v="8"/>
    <x v="11"/>
    <s v="SUMINISTRADOR"/>
    <n v="1"/>
    <n v="2334.0340000000001"/>
    <n v="1"/>
    <s v="Banco de Chile"/>
    <s v="Cuenta Corriente"/>
    <n v="1410401068"/>
    <n v="363296"/>
    <s v="Compañía General de Electricidad S.A."/>
    <s v="76.411.321-7"/>
  </r>
  <r>
    <n v="2025"/>
    <n v="1"/>
    <n v="6"/>
    <s v="AELA_GENERACION"/>
    <s v="ELECDA"/>
    <s v="2015/02_BS4C_BB_Elecda_Aela Generación S.A."/>
    <s v="Aela Generación S.A."/>
    <x v="9"/>
    <s v="CGE"/>
    <x v="8"/>
    <x v="11"/>
    <s v="SUMINISTRADOR"/>
    <n v="1"/>
    <n v="2612.201"/>
    <n v="1"/>
    <s v="Banco de Chile"/>
    <s v="Cuenta Corriente"/>
    <n v="1410401068"/>
    <n v="406593"/>
    <s v="Compañía General de Electricidad S.A."/>
    <s v="76.411.321-7"/>
  </r>
  <r>
    <n v="2025"/>
    <n v="1"/>
    <n v="6"/>
    <s v="AELA_GENERACION"/>
    <s v="EMELARI"/>
    <s v="2015/02_BS4B_BB_EMELARI_Aela Generación S.A."/>
    <s v="Aela Generación S.A."/>
    <x v="9"/>
    <s v="CGE"/>
    <x v="8"/>
    <x v="11"/>
    <s v="SUMINISTRADOR"/>
    <n v="1"/>
    <n v="19130.494999999999"/>
    <n v="1"/>
    <s v="Banco de Chile"/>
    <s v="Cuenta Corriente"/>
    <n v="1410401068"/>
    <n v="2977693"/>
    <s v="Compañía General de Electricidad S.A."/>
    <s v="76.411.321-7"/>
  </r>
  <r>
    <n v="2025"/>
    <n v="1"/>
    <n v="6"/>
    <s v="AELA_GENERACION"/>
    <s v="EMELARI"/>
    <s v="2015/02_BS4C_BB_EMELARI_Aela Generación S.A."/>
    <s v="Aela Generación S.A."/>
    <x v="9"/>
    <s v="CGE"/>
    <x v="8"/>
    <x v="11"/>
    <s v="SUMINISTRADOR"/>
    <n v="1"/>
    <n v="85.463999999999999"/>
    <n v="1"/>
    <s v="Banco de Chile"/>
    <s v="Cuenta Corriente"/>
    <n v="1410401068"/>
    <n v="13303"/>
    <s v="Compañía General de Electricidad S.A."/>
    <s v="76.411.321-7"/>
  </r>
  <r>
    <n v="2025"/>
    <n v="1"/>
    <n v="6"/>
    <s v="AELA_GENERACION"/>
    <s v="Enel"/>
    <s v="2015/02_BS4A_BB_Enel Distribución_Aela Generación S.A."/>
    <s v="Aela Generación S.A."/>
    <x v="9"/>
    <s v="ENEL_DISTRIBUCION"/>
    <x v="8"/>
    <x v="11"/>
    <s v="SUMINISTRADOR"/>
    <n v="1"/>
    <n v="62071.093000000001"/>
    <n v="1"/>
    <s v="Banco de Chile"/>
    <s v="Cuenta Corriente"/>
    <n v="1410401068"/>
    <n v="9661469"/>
    <s v="Enel Distribución Chile S.A."/>
    <s v="96.800.570-7"/>
  </r>
  <r>
    <n v="2025"/>
    <n v="1"/>
    <n v="6"/>
    <s v="AELA_GENERACION"/>
    <s v="Enel"/>
    <s v="2015/02_BS4B_BB_Enel Distribución_Aela Generación S.A."/>
    <s v="Aela Generación S.A."/>
    <x v="9"/>
    <s v="ENEL_DISTRIBUCION"/>
    <x v="8"/>
    <x v="11"/>
    <s v="SUMINISTRADOR"/>
    <n v="1"/>
    <n v="110127.617"/>
    <n v="1"/>
    <s v="Banco de Chile"/>
    <s v="Cuenta Corriente"/>
    <n v="1410401068"/>
    <n v="17141547"/>
    <s v="Enel Distribución Chile S.A."/>
    <s v="96.800.570-7"/>
  </r>
  <r>
    <n v="2025"/>
    <n v="1"/>
    <n v="6"/>
    <s v="AELA_GENERACION"/>
    <s v="Enel"/>
    <s v="2015/02_BS4C_BB_Enel Distribución_Aela Generación S.A."/>
    <s v="Aela Generación S.A."/>
    <x v="9"/>
    <s v="ENEL_DISTRIBUCION"/>
    <x v="8"/>
    <x v="11"/>
    <s v="SUMINISTRADOR"/>
    <n v="1"/>
    <n v="81190.096999999994"/>
    <n v="1"/>
    <s v="Banco de Chile"/>
    <s v="Cuenta Corriente"/>
    <n v="1410401068"/>
    <n v="12637374"/>
    <s v="Enel Distribución Chile S.A."/>
    <s v="96.800.570-7"/>
  </r>
  <r>
    <n v="2025"/>
    <n v="1"/>
    <n v="6"/>
    <s v="AELA_GENERACION"/>
    <s v="FRONTEL"/>
    <s v="2015/02_BS4A_BB_Frontel_Aela Generación S.A."/>
    <s v="Aela Generación S.A."/>
    <x v="9"/>
    <s v="FRONTEL"/>
    <x v="8"/>
    <x v="11"/>
    <s v="SUMINISTRADOR"/>
    <n v="1"/>
    <n v="5403.0929999999998"/>
    <n v="1"/>
    <s v="Banco de Chile"/>
    <s v="Cuenta Corriente"/>
    <n v="1410401068"/>
    <n v="841000"/>
    <s v="Empresa Eléctrica de la Frontera S.A."/>
    <s v="76.073.164-1"/>
  </r>
  <r>
    <n v="2025"/>
    <n v="1"/>
    <n v="6"/>
    <s v="AELA_GENERACION"/>
    <s v="FRONTEL"/>
    <s v="2015/02_BS4B_BB_Frontel_Aela Generación S.A."/>
    <s v="Aela Generación S.A."/>
    <x v="9"/>
    <s v="FRONTEL"/>
    <x v="8"/>
    <x v="11"/>
    <s v="SUMINISTRADOR"/>
    <n v="1"/>
    <n v="8498.2009999999991"/>
    <n v="1"/>
    <s v="Banco de Chile"/>
    <s v="Cuenta Corriente"/>
    <n v="1410401068"/>
    <n v="1322759"/>
    <s v="Empresa Eléctrica de la Frontera S.A."/>
    <s v="76.073.164-1"/>
  </r>
  <r>
    <n v="2025"/>
    <n v="1"/>
    <n v="6"/>
    <s v="AELA_GENERACION"/>
    <s v="FRONTEL"/>
    <s v="2015/02_BS4C_BB_Frontel_Aela Generación S.A."/>
    <s v="Aela Generación S.A."/>
    <x v="9"/>
    <s v="FRONTEL"/>
    <x v="8"/>
    <x v="11"/>
    <s v="SUMINISTRADOR"/>
    <n v="1"/>
    <n v="10122.482"/>
    <n v="1"/>
    <s v="Banco de Chile"/>
    <s v="Cuenta Corriente"/>
    <n v="1410401068"/>
    <n v="1575581"/>
    <s v="Empresa Eléctrica de la Frontera S.A."/>
    <s v="76.073.164-1"/>
  </r>
  <r>
    <n v="2025"/>
    <n v="1"/>
    <n v="6"/>
    <s v="AELA_GENERACION"/>
    <s v="LITORAL"/>
    <s v="2015/02_BS4A_BB_Litoral_Aela Generación S.A."/>
    <s v="Aela Generación S.A."/>
    <x v="9"/>
    <s v="LITORAL"/>
    <x v="8"/>
    <x v="11"/>
    <s v="SUMINISTRADOR"/>
    <n v="1"/>
    <n v="1591.8610000000001"/>
    <n v="1"/>
    <s v="Banco de Chile"/>
    <s v="Cuenta Corriente"/>
    <n v="1410401068"/>
    <n v="247776"/>
    <s v="Compañía Eléctrica del Litoral S.A."/>
    <s v="91.344.000-5"/>
  </r>
  <r>
    <n v="2025"/>
    <n v="1"/>
    <n v="6"/>
    <s v="AELA_GENERACION"/>
    <s v="LITORAL"/>
    <s v="2015/02_BS4B_BB_Litoral_Aela Generación S.A."/>
    <s v="Aela Generación S.A."/>
    <x v="9"/>
    <s v="LITORAL"/>
    <x v="8"/>
    <x v="11"/>
    <s v="SUMINISTRADOR"/>
    <n v="1"/>
    <n v="1939.8330000000001"/>
    <n v="1"/>
    <s v="Banco de Chile"/>
    <s v="Cuenta Corriente"/>
    <n v="1410401068"/>
    <n v="301938"/>
    <s v="Compañía Eléctrica del Litoral S.A."/>
    <s v="91.344.000-5"/>
  </r>
  <r>
    <n v="2025"/>
    <n v="1"/>
    <n v="6"/>
    <s v="AELA_GENERACION"/>
    <s v="LITORAL"/>
    <s v="2015/02_BS4C_BB_Litoral_Aela Generación S.A."/>
    <s v="Aela Generación S.A."/>
    <x v="9"/>
    <s v="LITORAL"/>
    <x v="8"/>
    <x v="11"/>
    <s v="SUMINISTRADOR"/>
    <n v="1"/>
    <n v="2031.752"/>
    <n v="1"/>
    <s v="Banco de Chile"/>
    <s v="Cuenta Corriente"/>
    <n v="1410401068"/>
    <n v="316246"/>
    <s v="Compañía Eléctrica del Litoral S.A."/>
    <s v="91.344.000-5"/>
  </r>
  <r>
    <n v="2025"/>
    <n v="1"/>
    <n v="6"/>
    <s v="AELA_GENERACION"/>
    <s v="LUZ OSORNO"/>
    <s v="2015/02_BS4B_BB_Luz Osorno_Aela Generación S.A."/>
    <s v="Aela Generación S.A."/>
    <x v="9"/>
    <s v="LUZOSORNO"/>
    <x v="8"/>
    <x v="11"/>
    <s v="SUMINISTRADOR"/>
    <n v="1"/>
    <n v="314.41000000000003"/>
    <n v="1"/>
    <s v="Banco de Chile"/>
    <s v="Cuenta Corriente"/>
    <n v="1410401068"/>
    <n v="48938"/>
    <s v="Compañía Eléctrica de Osorno S.A"/>
    <s v="96.531.500-4"/>
  </r>
  <r>
    <n v="2025"/>
    <n v="1"/>
    <n v="6"/>
    <s v="AELA_GENERACION"/>
    <s v="LUZ OSORNO"/>
    <s v="2015/02_BS4C_BB_Luz Osorno_Aela Generación S.A."/>
    <s v="Aela Generación S.A."/>
    <x v="9"/>
    <s v="LUZOSORNO"/>
    <x v="8"/>
    <x v="11"/>
    <s v="SUMINISTRADOR"/>
    <n v="1"/>
    <n v="999.24199999999996"/>
    <n v="1"/>
    <s v="Banco de Chile"/>
    <s v="Cuenta Corriente"/>
    <n v="1410401068"/>
    <n v="155534"/>
    <s v="Compañía Eléctrica de Osorno S.A"/>
    <s v="96.531.500-4"/>
  </r>
  <r>
    <n v="2025"/>
    <n v="1"/>
    <n v="6"/>
    <s v="AELA_GENERACION"/>
    <s v="LUZLINARES"/>
    <s v="2015/02_BS4A_BB_Luzlinares_Aela Generación S.A."/>
    <s v="Aela Generación S.A."/>
    <x v="9"/>
    <s v="LUZLINARES"/>
    <x v="8"/>
    <x v="11"/>
    <s v="SUMINISTRADOR"/>
    <n v="1"/>
    <n v="4565.2269999999999"/>
    <n v="1"/>
    <s v="Banco de Chile"/>
    <s v="Cuenta Corriente"/>
    <n v="1410401068"/>
    <n v="710585"/>
    <s v="Luzlinares S.A."/>
    <s v="96.884.450-4"/>
  </r>
  <r>
    <n v="2025"/>
    <n v="1"/>
    <n v="6"/>
    <s v="AELA_GENERACION"/>
    <s v="LUZLINARES"/>
    <s v="2015/02_BS4B_BB_Luzlinares_Aela Generación S.A."/>
    <s v="Aela Generación S.A."/>
    <x v="9"/>
    <s v="LUZLINARES"/>
    <x v="8"/>
    <x v="11"/>
    <s v="SUMINISTRADOR"/>
    <n v="1"/>
    <n v="9171.8269999999993"/>
    <n v="1"/>
    <s v="Banco de Chile"/>
    <s v="Cuenta Corriente"/>
    <n v="1410401068"/>
    <n v="1427610"/>
    <s v="Luzlinares S.A."/>
    <s v="96.884.450-4"/>
  </r>
  <r>
    <n v="2025"/>
    <n v="1"/>
    <n v="6"/>
    <s v="AELA_GENERACION"/>
    <s v="LUZLINARES"/>
    <s v="2015/02_BS4C_BB_Luzlinares_Aela Generación S.A."/>
    <s v="Aela Generación S.A."/>
    <x v="9"/>
    <s v="LUZLINARES"/>
    <x v="8"/>
    <x v="11"/>
    <s v="SUMINISTRADOR"/>
    <n v="1"/>
    <n v="5039.1080000000002"/>
    <n v="1"/>
    <s v="Banco de Chile"/>
    <s v="Cuenta Corriente"/>
    <n v="1410401068"/>
    <n v="784346"/>
    <s v="Luzlinares S.A."/>
    <s v="96.884.450-4"/>
  </r>
  <r>
    <n v="2025"/>
    <n v="1"/>
    <n v="6"/>
    <s v="AELA_GENERACION"/>
    <s v="LUZPARRAL"/>
    <s v="2015/02_BS4A_BB_Luzparral_Aela Generación S.A."/>
    <s v="Aela Generación S.A."/>
    <x v="9"/>
    <s v="LUZPARRAL"/>
    <x v="8"/>
    <x v="11"/>
    <s v="SUMINISTRADOR"/>
    <n v="1"/>
    <n v="4815.2929999999997"/>
    <n v="1"/>
    <s v="Banco de Chile"/>
    <s v="Cuenta Corriente"/>
    <n v="1410401068"/>
    <n v="749508"/>
    <s v="Luzparral S.A."/>
    <s v="96.866.680-0"/>
  </r>
  <r>
    <n v="2025"/>
    <n v="1"/>
    <n v="6"/>
    <s v="AELA_GENERACION"/>
    <s v="LUZPARRAL"/>
    <s v="2015/02_BS4B_BB_Luzparral_Aela Generación S.A."/>
    <s v="Aela Generación S.A."/>
    <x v="9"/>
    <s v="LUZPARRAL"/>
    <x v="8"/>
    <x v="11"/>
    <s v="SUMINISTRADOR"/>
    <n v="1"/>
    <n v="10793.364"/>
    <n v="1"/>
    <s v="Banco de Chile"/>
    <s v="Cuenta Corriente"/>
    <n v="1410401068"/>
    <n v="1680005"/>
    <s v="Luzparral S.A."/>
    <s v="96.866.680-0"/>
  </r>
  <r>
    <n v="2025"/>
    <n v="1"/>
    <n v="6"/>
    <s v="AELA_GENERACION"/>
    <s v="LUZPARRAL"/>
    <s v="2015/02_BS4C_BB_Luzparral_Aela Generación S.A."/>
    <s v="Aela Generación S.A."/>
    <x v="9"/>
    <s v="LUZPARRAL"/>
    <x v="8"/>
    <x v="11"/>
    <s v="SUMINISTRADOR"/>
    <n v="1"/>
    <n v="5852.1459999999997"/>
    <n v="1"/>
    <s v="Banco de Chile"/>
    <s v="Cuenta Corriente"/>
    <n v="1410401068"/>
    <n v="910896"/>
    <s v="Luzparral S.A."/>
    <s v="96.866.680-0"/>
  </r>
  <r>
    <n v="2025"/>
    <n v="1"/>
    <n v="6"/>
    <s v="CERRO_DOMINADOR_CSP"/>
    <s v="CEC"/>
    <s v="SIC 2013/03_2_BS4_BB_CEC_Abengoa"/>
    <s v="Abengoa"/>
    <x v="10"/>
    <s v="CEC"/>
    <x v="8"/>
    <x v="11"/>
    <s v="CESIONARIO"/>
    <n v="1"/>
    <n v="4527.7460000000001"/>
    <n v="1"/>
    <s v="Banco de Chile"/>
    <s v="CORRIENTE"/>
    <s v="1410401068"/>
    <n v="704751"/>
    <s v="Cooperativa de Abastecimiento de Energía Eléctrica Curico LTDA."/>
    <s v="70.287.900-0"/>
  </r>
  <r>
    <n v="2025"/>
    <n v="1"/>
    <n v="6"/>
    <s v="CERRO_DOMINADOR_CSP"/>
    <s v="CGE"/>
    <s v="SIC 2013/03_2 (Emelectric)_BS4_BB_CGE Distribucion_Abengoa"/>
    <s v="Abengoa"/>
    <x v="10"/>
    <s v="CGE"/>
    <x v="8"/>
    <x v="11"/>
    <s v="CESIONARIO"/>
    <n v="1"/>
    <n v="61495.6"/>
    <n v="1"/>
    <s v="Banco de Chile"/>
    <s v="CORRIENTE"/>
    <s v="1410401068"/>
    <n v="9571893"/>
    <s v="Compañía General de Electricidad S.A."/>
    <s v="76.411.321-7"/>
  </r>
  <r>
    <n v="2025"/>
    <n v="1"/>
    <n v="6"/>
    <s v="CERRO_DOMINADOR_CSP"/>
    <s v="CGE"/>
    <s v="SIC 2013/03_2 (Emetal)_BS4_BB_CGE Distribucion_Abengoa"/>
    <s v="Abengoa"/>
    <x v="10"/>
    <s v="CGE"/>
    <x v="8"/>
    <x v="11"/>
    <s v="CESIONARIO"/>
    <n v="1"/>
    <n v="7845.1139999999996"/>
    <n v="1"/>
    <s v="Banco de Chile"/>
    <s v="CORRIENTE"/>
    <s v="1410401068"/>
    <n v="1221105"/>
    <s v="Compañía General de Electricidad S.A."/>
    <s v="76.411.321-7"/>
  </r>
  <r>
    <n v="2025"/>
    <n v="1"/>
    <n v="6"/>
    <s v="CERRO_DOMINADOR_CSP"/>
    <s v="CGE"/>
    <s v="SIC 2013/03_2_BS4_BB_CGE Distribucion_Abengoa"/>
    <s v="Abengoa"/>
    <x v="10"/>
    <s v="CGE"/>
    <x v="8"/>
    <x v="11"/>
    <s v="CESIONARIO"/>
    <n v="1"/>
    <n v="352604.60700000002"/>
    <n v="1"/>
    <s v="Banco de Chile"/>
    <s v="CORRIENTE"/>
    <s v="1410401068"/>
    <n v="54883495"/>
    <s v="Compañía General de Electricidad S.A."/>
    <s v="76.411.321-7"/>
  </r>
  <r>
    <n v="2025"/>
    <n v="1"/>
    <n v="6"/>
    <s v="CERRO_DOMINADOR_CSP"/>
    <s v="CHILQUINTA"/>
    <s v="SIC 2013/03_2_BS4_BB_CHILQUINTA_Abengoa"/>
    <s v="Abengoa"/>
    <x v="10"/>
    <s v="CHILQUINTA"/>
    <x v="8"/>
    <x v="11"/>
    <s v="CESIONARIO"/>
    <n v="1"/>
    <n v="32487.829000000002"/>
    <n v="1"/>
    <s v="Banco de Chile"/>
    <s v="CORRIENTE"/>
    <s v="1410401068"/>
    <n v="5056785"/>
    <s v="Chilquinta Distribución S.A."/>
    <s v="96.813.520-1"/>
  </r>
  <r>
    <n v="2025"/>
    <n v="1"/>
    <n v="6"/>
    <s v="CERRO_DOMINADOR_CSP"/>
    <s v="CODINER"/>
    <s v="SIC 2013/03_2_BS4_BB_CODINER_Abengoa"/>
    <s v="Abengoa"/>
    <x v="10"/>
    <s v="CODINER"/>
    <x v="8"/>
    <x v="11"/>
    <s v="CESIONARIO"/>
    <n v="1"/>
    <n v="1302.0070000000001"/>
    <n v="1"/>
    <s v="Banco de Chile"/>
    <s v="CORRIENTE"/>
    <s v="1410401068"/>
    <n v="202660"/>
    <s v="Compañía Distribuidora de Energía Eléctrica CODINER S.A."/>
    <s v="78.397.530-0"/>
  </r>
  <r>
    <n v="2025"/>
    <n v="1"/>
    <n v="6"/>
    <s v="CERRO_DOMINADOR_CSP"/>
    <s v="COELCHA"/>
    <s v="SIC 2013/03_2_BS4_BB_COELCHA_Abengoa"/>
    <s v="Abengoa"/>
    <x v="10"/>
    <s v="COELCHA"/>
    <x v="8"/>
    <x v="11"/>
    <s v="CESIONARIO"/>
    <n v="1"/>
    <n v="3510.6489999999999"/>
    <n v="1"/>
    <s v="Banco de Chile"/>
    <s v="CORRIENTE"/>
    <s v="1410401068"/>
    <n v="546438"/>
    <s v="Cooperativa Eléctrica Charrúa Ltda."/>
    <s v="80.238.000-3"/>
  </r>
  <r>
    <n v="2025"/>
    <n v="1"/>
    <n v="6"/>
    <s v="CERRO_DOMINADOR_CSP"/>
    <s v="CONAFE"/>
    <s v="SIC 2013/03_2 (Enelsa)_BS4_BB_CONAFE_Abengoa"/>
    <s v="Abengoa"/>
    <x v="10"/>
    <s v="CGE"/>
    <x v="8"/>
    <x v="11"/>
    <s v="CESIONARIO"/>
    <n v="1"/>
    <n v="0"/>
    <n v="1"/>
    <s v="Banco de Chile"/>
    <s v="CORRIENTE"/>
    <s v="1410401068"/>
    <n v="0"/>
    <s v="Compañía General de Electricidad S.A."/>
    <s v="76.411.321-7"/>
  </r>
  <r>
    <n v="2025"/>
    <n v="1"/>
    <n v="6"/>
    <s v="CERRO_DOMINADOR_CSP"/>
    <s v="CONAFE"/>
    <s v="SIC 2013/03_2_BS4_BB_CONAFE_Abengoa"/>
    <s v="Abengoa"/>
    <x v="10"/>
    <s v="CGE"/>
    <x v="8"/>
    <x v="11"/>
    <s v="CESIONARIO"/>
    <n v="1"/>
    <n v="177016.83799999999"/>
    <n v="1"/>
    <s v="Banco de Chile"/>
    <s v="CORRIENTE"/>
    <s v="1410401068"/>
    <n v="27552966"/>
    <s v="Compañía General de Electricidad S.A."/>
    <s v="76.411.321-7"/>
  </r>
  <r>
    <n v="2025"/>
    <n v="1"/>
    <n v="6"/>
    <s v="CERRO_DOMINADOR_CSP"/>
    <s v="COOPELAN"/>
    <s v="SIC 2013/03_2_BS4_BB_COOPELAN_Abengoa"/>
    <s v="Abengoa"/>
    <x v="10"/>
    <s v="COOPELAN"/>
    <x v="8"/>
    <x v="11"/>
    <s v="CESIONARIO"/>
    <n v="1"/>
    <n v="4044.6550000000002"/>
    <n v="1"/>
    <s v="Banco de Chile"/>
    <s v="CORRIENTE"/>
    <s v="1410401068"/>
    <n v="629557"/>
    <s v="Cooperativa Eléctrica Los Angeles LTDA"/>
    <s v="81.585.900-6"/>
  </r>
  <r>
    <n v="2025"/>
    <n v="1"/>
    <n v="6"/>
    <s v="CERRO_DOMINADOR_CSP"/>
    <s v="COOPREL"/>
    <s v="SIC 2013/03_2_BS4_BB_COOPREL_Abengoa"/>
    <s v="Abengoa"/>
    <x v="10"/>
    <s v="COOPREL"/>
    <x v="11"/>
    <x v="12"/>
    <s v="SUMINISTRADOR"/>
    <n v="1"/>
    <n v="955.82"/>
    <n v="1"/>
    <s v="Banco Santander"/>
    <s v="CORRIENTE"/>
    <s v="3100034530"/>
    <n v="148775"/>
    <s v="Cooperativa Rural Eléctrica Río Bueno Ltda."/>
    <s v="81.388.600-6"/>
  </r>
  <r>
    <n v="2025"/>
    <n v="1"/>
    <n v="6"/>
    <s v="CERRO_DOMINADOR_CSP"/>
    <s v="COPELEC"/>
    <s v="SIC 2013/03_2_BS4_BB_COPELEC_Abengoa"/>
    <s v="Abengoa"/>
    <x v="10"/>
    <s v="COPELEC"/>
    <x v="8"/>
    <x v="11"/>
    <s v="CESIONARIO"/>
    <n v="1"/>
    <n v="12944.819"/>
    <n v="1"/>
    <s v="Banco de Chile"/>
    <s v="CORRIENTE"/>
    <s v="1410401068"/>
    <n v="2014883"/>
    <s v="Cooperativa de Consumo de Energía Eléctrica Chillán Ltda."/>
    <s v="80.237.700-2"/>
  </r>
  <r>
    <n v="2025"/>
    <n v="1"/>
    <n v="6"/>
    <s v="CERRO_DOMINADOR_CSP"/>
    <s v="CRELL"/>
    <s v="SIC 2013/03_2_BS4_BB_CRELL_Abengoa"/>
    <s v="Abengoa"/>
    <x v="10"/>
    <s v="CRELL"/>
    <x v="8"/>
    <x v="11"/>
    <s v="CESIONARIO"/>
    <n v="1"/>
    <n v="196.715"/>
    <n v="1"/>
    <s v="Banco de Chile"/>
    <s v="CORRIENTE"/>
    <s v="1410401068"/>
    <n v="30619"/>
    <s v="Cooperativa Regional Eléctrica Llanquihue Ltda"/>
    <s v="81.106.900-0"/>
  </r>
  <r>
    <n v="2025"/>
    <n v="1"/>
    <n v="6"/>
    <s v="CERRO_DOMINADOR_CSP"/>
    <s v="EDECSA"/>
    <s v="SIC 2013/03_2_BS4_BB_EDECSA_Abengoa"/>
    <s v="Abengoa"/>
    <x v="10"/>
    <s v="EDECSA"/>
    <x v="8"/>
    <x v="11"/>
    <s v="CESIONARIO"/>
    <n v="1"/>
    <n v="868.82299999999998"/>
    <n v="1"/>
    <s v="Banco de Chile"/>
    <s v="CORRIENTE"/>
    <s v="1410401068"/>
    <n v="135234"/>
    <s v="Energía de Casablanca S.A."/>
    <s v="96.766.110-4"/>
  </r>
  <r>
    <n v="2025"/>
    <n v="1"/>
    <n v="6"/>
    <s v="CERRO_DOMINADOR_CSP"/>
    <s v="EEC"/>
    <s v="SIC 2013/03_2_BS4_BB_Enel Distribución_Abengoa"/>
    <s v="Abengoa"/>
    <x v="10"/>
    <s v="EEC"/>
    <x v="11"/>
    <x v="12"/>
    <s v="SUMINISTRADOR"/>
    <n v="1"/>
    <n v="0"/>
    <n v="1"/>
    <s v="Banco Santander"/>
    <s v="CORRIENTE"/>
    <s v="3100034530"/>
    <n v="0"/>
    <s v="Empresa Eléctrica de Colina Ltda."/>
    <s v="96.783.910-8"/>
  </r>
  <r>
    <n v="2025"/>
    <n v="1"/>
    <n v="6"/>
    <s v="CERRO_DOMINADOR_CSP"/>
    <s v="EEPA"/>
    <s v="SIC 2013/03_2_BS4_BB_EEPA_Abengoa"/>
    <s v="Abengoa"/>
    <x v="10"/>
    <s v="EEPA"/>
    <x v="8"/>
    <x v="11"/>
    <s v="CESIONARIO"/>
    <n v="1"/>
    <n v="0"/>
    <n v="1"/>
    <s v="Banco de Chile"/>
    <s v="CORRIENTE"/>
    <s v="1410401068"/>
    <n v="0"/>
    <s v="Empresa Eléctrica Puente Alto S.A."/>
    <s v="80.313.300-k"/>
  </r>
  <r>
    <n v="2025"/>
    <n v="1"/>
    <n v="6"/>
    <s v="CERRO_DOMINADOR_CSP"/>
    <s v="ELECDA"/>
    <s v="SIC 2013/03_2_BS4_BB_ELECDA_Abengoa"/>
    <s v="Abengoa"/>
    <x v="10"/>
    <s v="CGE"/>
    <x v="8"/>
    <x v="11"/>
    <s v="CESIONARIO"/>
    <n v="1"/>
    <n v="550.81500000000005"/>
    <n v="1"/>
    <s v="Banco de Chile"/>
    <s v="CORRIENTE"/>
    <s v="1410401068"/>
    <n v="85735"/>
    <s v="Compañía General de Electricidad S.A."/>
    <s v="76.411.321-7"/>
  </r>
  <r>
    <n v="2025"/>
    <n v="1"/>
    <n v="6"/>
    <s v="CERRO_DOMINADOR_CSP"/>
    <s v="EMELAT"/>
    <s v="SIC 2013/03_2_BS4_BB_EMELAT_Abengoa"/>
    <s v="Abengoa"/>
    <x v="10"/>
    <s v="CGE"/>
    <x v="8"/>
    <x v="11"/>
    <s v="CESIONARIO"/>
    <n v="1"/>
    <n v="19767.802"/>
    <n v="1"/>
    <s v="Banco de Chile"/>
    <s v="CORRIENTE"/>
    <s v="1410401068"/>
    <n v="3076891"/>
    <s v="Compañía General de Electricidad S.A."/>
    <s v="76.411.321-7"/>
  </r>
  <r>
    <n v="2025"/>
    <n v="1"/>
    <n v="6"/>
    <s v="CERRO_DOMINADOR_CSP"/>
    <s v="EMELCA"/>
    <s v="SIC 2013/03_2_BS4_BB_EMELCA_Abengoa"/>
    <s v="Abengoa"/>
    <x v="10"/>
    <s v="EMELCA"/>
    <x v="11"/>
    <x v="12"/>
    <s v="SUMINISTRADOR"/>
    <n v="1"/>
    <n v="0"/>
    <n v="1"/>
    <s v="Banco Santander"/>
    <s v="CORRIENTE"/>
    <s v="3100034530"/>
    <n v="0"/>
    <s v="Empresa Eléctrica de Casablanca S.A."/>
    <s v="81.577.400-0"/>
  </r>
  <r>
    <n v="2025"/>
    <n v="1"/>
    <n v="6"/>
    <s v="CERRO_DOMINADOR_CSP"/>
    <s v="Enel"/>
    <s v="SIC 2013/03_2_BS4_BB_Enel Distribución_Abengoa"/>
    <s v="Abengoa"/>
    <x v="10"/>
    <s v="ENEL_DISTRIBUCION"/>
    <x v="8"/>
    <x v="11"/>
    <s v="CESIONARIO"/>
    <n v="1"/>
    <n v="243306.69"/>
    <n v="1"/>
    <s v="Banco de Chile"/>
    <s v="CORRIENTE"/>
    <s v="1410401068"/>
    <n v="37871092"/>
    <s v="Enel Distribución Chile S.A."/>
    <s v="96.800.570-7"/>
  </r>
  <r>
    <n v="2025"/>
    <n v="1"/>
    <n v="6"/>
    <s v="CERRO_DOMINADOR_CSP"/>
    <s v="FRONTEL"/>
    <s v="SIC 2013/03_2_BS4_BB_FRONTEL_Abengoa"/>
    <s v="Abengoa"/>
    <x v="10"/>
    <s v="FRONTEL"/>
    <x v="8"/>
    <x v="11"/>
    <s v="CESIONARIO"/>
    <n v="1"/>
    <n v="36672.123"/>
    <n v="1"/>
    <s v="Banco de Chile"/>
    <s v="CORRIENTE"/>
    <s v="1410401068"/>
    <n v="5708077"/>
    <s v="Empresa Eléctrica de la Frontera S.A."/>
    <s v="76.073.164-1"/>
  </r>
  <r>
    <n v="2025"/>
    <n v="1"/>
    <n v="6"/>
    <s v="CERRO_DOMINADOR_CSP"/>
    <s v="LITORAL"/>
    <s v="SIC 2013/03_2_BS4_BB_LITORAL_Abengoa"/>
    <s v="Abengoa"/>
    <x v="10"/>
    <s v="LITORAL"/>
    <x v="8"/>
    <x v="11"/>
    <s v="CESIONARIO"/>
    <n v="1"/>
    <n v="2371.9079999999999"/>
    <n v="1"/>
    <s v="Banco de Chile"/>
    <s v="CORRIENTE"/>
    <s v="1410401068"/>
    <n v="369191"/>
    <s v="Compañía Eléctrica del Litoral S.A."/>
    <s v="91.344.000-5"/>
  </r>
  <r>
    <n v="2025"/>
    <n v="1"/>
    <n v="6"/>
    <s v="CERRO_DOMINADOR_CSP"/>
    <s v="LUZ OSORNO"/>
    <s v="SIC 2013/03_2_BS4_BB_LUZ OSORNO_Abengoa"/>
    <s v="Abengoa"/>
    <x v="10"/>
    <s v="LUZOSORNO"/>
    <x v="8"/>
    <x v="11"/>
    <s v="CESIONARIO"/>
    <n v="1"/>
    <n v="634.77700000000004"/>
    <n v="1"/>
    <s v="Banco de Chile"/>
    <s v="CORRIENTE"/>
    <s v="1410401068"/>
    <n v="98804"/>
    <s v="Compañía Eléctrica de Osorno S.A"/>
    <s v="96.531.500-4"/>
  </r>
  <r>
    <n v="2025"/>
    <n v="1"/>
    <n v="6"/>
    <s v="CERRO_DOMINADOR_CSP"/>
    <s v="LUZLINARES"/>
    <s v="SIC 2013/03_2_BS4_BB_LUZLINARES_Abengoa"/>
    <s v="Abengoa"/>
    <x v="10"/>
    <s v="LUZLINARES"/>
    <x v="8"/>
    <x v="11"/>
    <s v="CESIONARIO"/>
    <n v="1"/>
    <n v="3444.393"/>
    <n v="1"/>
    <s v="Banco de Chile"/>
    <s v="CORRIENTE"/>
    <s v="1410401068"/>
    <n v="536126"/>
    <s v="Luzlinares S.A."/>
    <s v="96.884.450-4"/>
  </r>
  <r>
    <n v="2025"/>
    <n v="1"/>
    <n v="6"/>
    <s v="CERRO_DOMINADOR_CSP"/>
    <s v="LUZPARRAL"/>
    <s v="SIC 2013/03_2_BS4_BB_LUZPARRAL_Abengoa"/>
    <s v="Abengoa"/>
    <x v="10"/>
    <s v="LUZPARRAL"/>
    <x v="8"/>
    <x v="11"/>
    <s v="CESIONARIO"/>
    <n v="1"/>
    <n v="1200.3320000000001"/>
    <n v="1"/>
    <s v="Banco de Chile"/>
    <s v="CORRIENTE"/>
    <s v="1410401068"/>
    <n v="186834"/>
    <s v="Luzparral S.A."/>
    <s v="96.866.680-0"/>
  </r>
  <r>
    <n v="2025"/>
    <n v="1"/>
    <n v="6"/>
    <s v="CERRO_DOMINADOR_CSP"/>
    <s v="Mataquito"/>
    <s v="SIC 2013/03_2_BS4_BB_COELCHA_Abengoa"/>
    <s v="Abengoa"/>
    <x v="10"/>
    <s v="MATAQUITO"/>
    <x v="11"/>
    <x v="12"/>
    <s v="SUMINISTRADOR"/>
    <n v="1"/>
    <n v="0"/>
    <n v="1"/>
    <s v="Banco Santander"/>
    <s v="CORRIENTE"/>
    <s v="3100034530"/>
    <n v="0"/>
    <s v="Distribuidora de Energia Electrica Mataquito S.A."/>
    <s v="76.808.157-3"/>
  </r>
  <r>
    <n v="2025"/>
    <n v="1"/>
    <n v="6"/>
    <s v="CERRO_DOMINADOR_CSP"/>
    <s v="Mataquito"/>
    <s v="SIC 2013/03_2_BS4_BB_Enel Distribución_Abengoa"/>
    <s v="Abengoa"/>
    <x v="10"/>
    <s v="MATAQUITO"/>
    <x v="11"/>
    <x v="12"/>
    <s v="SUMINISTRADOR"/>
    <n v="1"/>
    <n v="0"/>
    <n v="1"/>
    <s v="Banco Santander"/>
    <s v="CORRIENTE"/>
    <s v="3100034530"/>
    <n v="0"/>
    <s v="Distribuidora de Energia Electrica Mataquito S.A."/>
    <s v="76.808.157-3"/>
  </r>
  <r>
    <n v="2025"/>
    <n v="1"/>
    <n v="6"/>
    <s v="CERRO_DOMINADOR_CSP"/>
    <s v="SAESA"/>
    <s v="SIC 2013/03_2_BS4_BB_SAESA_Abengoa"/>
    <s v="Abengoa"/>
    <x v="10"/>
    <s v="SAESA"/>
    <x v="8"/>
    <x v="11"/>
    <s v="CESIONARIO"/>
    <n v="1"/>
    <n v="15348.364"/>
    <n v="1"/>
    <s v="Banco de Chile"/>
    <s v="CORRIENTE"/>
    <s v="1410401068"/>
    <n v="2388998"/>
    <s v="Sociedad Austral de Electricidad S.A."/>
    <s v="76.073.162-5"/>
  </r>
  <r>
    <n v="2025"/>
    <n v="1"/>
    <n v="6"/>
    <s v="CERRO_DOMINADOR_CSP"/>
    <s v="SOCOEPA"/>
    <s v="SIC 2013/03_2_BS4_BB_SOCOEPA_Abengoa"/>
    <s v="Abengoa"/>
    <x v="10"/>
    <s v="SOCOEPA"/>
    <x v="11"/>
    <x v="12"/>
    <s v="SUMINISTRADOR"/>
    <n v="1"/>
    <n v="1257.5239999999999"/>
    <n v="1"/>
    <s v="Banco Santander"/>
    <s v="CORRIENTE"/>
    <s v="3100034530"/>
    <n v="195736"/>
    <s v="Cooperativa Eléctrica Paillaco Ltda"/>
    <s v="81.629.800-8"/>
  </r>
  <r>
    <n v="2025"/>
    <n v="1"/>
    <n v="6"/>
    <s v="CERRO_DOMINADOR_CSP"/>
    <s v="TIL TIL"/>
    <s v="SIC 2013/03_2_BS4_BB_Enel Distribución_Abengoa"/>
    <s v="Abengoa"/>
    <x v="10"/>
    <s v="TIL TIL"/>
    <x v="11"/>
    <x v="12"/>
    <s v="SUMINISTRADOR"/>
    <n v="1"/>
    <n v="0"/>
    <n v="1"/>
    <s v="Banco Santander"/>
    <s v="CORRIENTE"/>
    <s v="3100034530"/>
    <n v="0"/>
    <s v="Empresa Eléctrica Municipalidad de Til Til"/>
    <s v="70.849.500-K"/>
  </r>
  <r>
    <n v="2025"/>
    <n v="1"/>
    <n v="6"/>
    <s v="CERRO_DOMINADOR_CSP"/>
    <s v="CGE"/>
    <s v="SIC 2013/03_2 (Enelsa)_BS4_BB_Conafe_Abengoa"/>
    <s v="Abengoa"/>
    <x v="10"/>
    <s v="CGE"/>
    <x v="8"/>
    <x v="11"/>
    <s v="CESIONARIO"/>
    <n v="1"/>
    <n v="61.27"/>
    <n v="1"/>
    <s v="Banco de Chile"/>
    <s v="CORRIENTE"/>
    <s v="1410401068"/>
    <n v="9537"/>
    <s v="Compañía General de Electricidad S.A."/>
    <s v="76.411.321-7"/>
  </r>
  <r>
    <n v="2025"/>
    <n v="1"/>
    <n v="6"/>
    <s v="EL_MORADO"/>
    <s v="CEC"/>
    <s v="SIC 2013/03_2_BS1B_BB_CEC_Energía Cerro El Morado S.A."/>
    <s v="Energía Cerro El Morado S.A."/>
    <x v="11"/>
    <s v="CEC"/>
    <x v="12"/>
    <x v="13"/>
    <s v="SUMINISTRADOR"/>
    <n v="1"/>
    <n v="495.44400000000002"/>
    <n v="1"/>
    <s v="Itaú Chile"/>
    <s v="Corriente en pesos"/>
    <s v="210745054"/>
    <n v="77117"/>
    <s v="Cooperativa de Abastecimiento de Energía Eléctrica Curico LTDA."/>
    <s v="70.287.900-0"/>
  </r>
  <r>
    <n v="2025"/>
    <n v="1"/>
    <n v="6"/>
    <s v="EL_MORADO"/>
    <s v="CGE"/>
    <s v="SIC 2013/03_2 (Emelectric)_BS1B_BB_CGE Distribucion_Energía Cerro El Morado S.A."/>
    <s v="Energía Cerro El Morado S.A."/>
    <x v="11"/>
    <s v="CGE"/>
    <x v="12"/>
    <x v="13"/>
    <s v="SUMINISTRADOR"/>
    <n v="1"/>
    <n v="9036.3889999999992"/>
    <n v="1"/>
    <s v="Itaú Chile"/>
    <s v="Corriente en pesos"/>
    <s v="210745054"/>
    <n v="1406529"/>
    <s v="Compañía General de Electricidad S.A."/>
    <s v="76.411.321-7"/>
  </r>
  <r>
    <n v="2025"/>
    <n v="1"/>
    <n v="6"/>
    <s v="EL_MORADO"/>
    <s v="CGE"/>
    <s v="SIC 2013/03_2 (Emetal)_BS1B_BB_CGE Distribucion_Energía Cerro El Morado S.A."/>
    <s v="Energía Cerro El Morado S.A."/>
    <x v="11"/>
    <s v="CGE"/>
    <x v="12"/>
    <x v="13"/>
    <s v="SUMINISTRADOR"/>
    <n v="1"/>
    <n v="1098.9690000000001"/>
    <n v="1"/>
    <s v="Itaú Chile"/>
    <s v="Corriente en pesos"/>
    <s v="210745054"/>
    <n v="171056"/>
    <s v="Compañía General de Electricidad S.A."/>
    <s v="76.411.321-7"/>
  </r>
  <r>
    <n v="2025"/>
    <n v="1"/>
    <n v="6"/>
    <s v="EL_MORADO"/>
    <s v="CGE"/>
    <s v="SIC 2013/03_2_BS1B_BB_CGE Distribucion_Energía Cerro El Morado S.A."/>
    <s v="Energía Cerro El Morado S.A."/>
    <x v="11"/>
    <s v="CGE"/>
    <x v="12"/>
    <x v="13"/>
    <s v="SUMINISTRADOR"/>
    <n v="1"/>
    <n v="34438.540999999997"/>
    <n v="1"/>
    <s v="Itaú Chile"/>
    <s v="Corriente en pesos"/>
    <s v="210745054"/>
    <n v="5360416"/>
    <s v="Compañía General de Electricidad S.A."/>
    <s v="76.411.321-7"/>
  </r>
  <r>
    <n v="2025"/>
    <n v="1"/>
    <n v="6"/>
    <s v="EL_MORADO"/>
    <s v="CHILQUINTA"/>
    <s v="SIC 2013/03_2_BS1B_BB_CHILQUINTA_Energía Cerro El Morado S.A."/>
    <s v="Energía Cerro El Morado S.A."/>
    <x v="11"/>
    <s v="CHILQUINTA"/>
    <x v="12"/>
    <x v="13"/>
    <s v="SUMINISTRADOR"/>
    <n v="1"/>
    <n v="3078.7170000000001"/>
    <n v="1"/>
    <s v="Itaú Chile"/>
    <s v="Corriente en pesos"/>
    <s v="210745054"/>
    <n v="479207"/>
    <s v="Chilquinta Distribución S.A."/>
    <s v="96.813.520-1"/>
  </r>
  <r>
    <n v="2025"/>
    <n v="1"/>
    <n v="6"/>
    <s v="EL_MORADO"/>
    <s v="CODINER"/>
    <s v="SIC 2013/03_2_BS1B_BB_CODINER_Energía Cerro El Morado S.A."/>
    <s v="Energía Cerro El Morado S.A."/>
    <x v="11"/>
    <s v="CODINER"/>
    <x v="12"/>
    <x v="13"/>
    <s v="SUMINISTRADOR"/>
    <n v="1"/>
    <n v="292.95800000000003"/>
    <n v="1"/>
    <s v="Itaú Chile"/>
    <s v="Corriente en pesos"/>
    <s v="210745054"/>
    <n v="45599"/>
    <s v="Compañía Distribuidora de Energía Eléctrica CODINER S.A."/>
    <s v="78.397.530-0"/>
  </r>
  <r>
    <n v="2025"/>
    <n v="1"/>
    <n v="6"/>
    <s v="EL_MORADO"/>
    <s v="COELCHA"/>
    <s v="SIC 2013/03_2_BS1B_BB_COELCHA_Energía Cerro El Morado S.A."/>
    <s v="Energía Cerro El Morado S.A."/>
    <x v="11"/>
    <s v="COELCHA"/>
    <x v="12"/>
    <x v="13"/>
    <s v="SUMINISTRADOR"/>
    <n v="1"/>
    <n v="431.18299999999999"/>
    <n v="1"/>
    <s v="Itaú Chile"/>
    <s v="Corriente en pesos"/>
    <s v="210745054"/>
    <n v="67114"/>
    <s v="Cooperativa Eléctrica Charrúa Ltda."/>
    <s v="80.238.000-3"/>
  </r>
  <r>
    <n v="2025"/>
    <n v="1"/>
    <n v="6"/>
    <s v="EL_MORADO"/>
    <s v="CONAFE"/>
    <s v="SIC 2013/03_2 (Enelsa)_BS1B_BB_Conafe_Energía Cerro El Morado S.A."/>
    <s v="Energía Cerro El Morado S.A."/>
    <x v="11"/>
    <s v="CGE"/>
    <x v="12"/>
    <x v="13"/>
    <s v="SUMINISTRADOR"/>
    <n v="1"/>
    <n v="36.984000000000002"/>
    <n v="1"/>
    <s v="Itaú Chile"/>
    <s v="Corriente en pesos"/>
    <s v="210745054"/>
    <n v="5757"/>
    <s v="Compañía General de Electricidad S.A."/>
    <s v="76.411.321-7"/>
  </r>
  <r>
    <n v="2025"/>
    <n v="1"/>
    <n v="6"/>
    <s v="EL_MORADO"/>
    <s v="CONAFE"/>
    <s v="SIC 2013/03_2_BS1B_BB_Conafe_Energía Cerro El Morado S.A."/>
    <s v="Energía Cerro El Morado S.A."/>
    <x v="11"/>
    <s v="CGE"/>
    <x v="12"/>
    <x v="13"/>
    <s v="SUMINISTRADOR"/>
    <n v="1"/>
    <n v="18070.25"/>
    <n v="1"/>
    <s v="Itaú Chile"/>
    <s v="Corriente en pesos"/>
    <s v="210745054"/>
    <n v="2812665"/>
    <s v="Compañía General de Electricidad S.A."/>
    <s v="76.411.321-7"/>
  </r>
  <r>
    <n v="2025"/>
    <n v="1"/>
    <n v="6"/>
    <s v="EL_MORADO"/>
    <s v="COOPELAN"/>
    <s v="SIC 2013/03_2_BS1B_BB_Coopelan_Energía Cerro El Morado S.A."/>
    <s v="Energía Cerro El Morado S.A."/>
    <x v="11"/>
    <s v="COOPELAN"/>
    <x v="12"/>
    <x v="13"/>
    <s v="SUMINISTRADOR"/>
    <n v="1"/>
    <n v="625.29499999999996"/>
    <n v="1"/>
    <s v="Itaú Chile"/>
    <s v="Corriente en pesos"/>
    <s v="210745054"/>
    <n v="97328"/>
    <s v="Cooperativa Eléctrica Los Angeles LTDA"/>
    <s v="81.585.900-6"/>
  </r>
  <r>
    <n v="2025"/>
    <n v="1"/>
    <n v="6"/>
    <s v="EL_MORADO"/>
    <s v="COOPREL"/>
    <s v="SIC 2013/03_2_BS1B_BB_Cooprel_Energía Cerro El Morado S.A."/>
    <s v="Energía Cerro El Morado S.A."/>
    <x v="11"/>
    <s v="COOPREL"/>
    <x v="12"/>
    <x v="13"/>
    <s v="SUMINISTRADOR"/>
    <n v="1"/>
    <n v="146.91999999999999"/>
    <n v="1"/>
    <s v="Itaú Chile"/>
    <s v="Corriente en pesos"/>
    <s v="210745054"/>
    <n v="22868"/>
    <s v="Cooperativa Rural Eléctrica Río Bueno Ltda."/>
    <s v="81.388.600-6"/>
  </r>
  <r>
    <n v="2025"/>
    <n v="1"/>
    <n v="6"/>
    <s v="EL_MORADO"/>
    <s v="COPELEC"/>
    <s v="SIC 2013/03_2_BS1B_BB_Copelec_Energía Cerro El Morado S.A."/>
    <s v="Energía Cerro El Morado S.A."/>
    <x v="11"/>
    <s v="COPELEC"/>
    <x v="12"/>
    <x v="13"/>
    <s v="SUMINISTRADOR"/>
    <n v="1"/>
    <n v="1395.7380000000001"/>
    <n v="1"/>
    <s v="Itaú Chile"/>
    <s v="Corriente en pesos"/>
    <s v="210745054"/>
    <n v="217249"/>
    <s v="Cooperativa de Consumo de Energía Eléctrica Chillán Ltda."/>
    <s v="80.237.700-2"/>
  </r>
  <r>
    <n v="2025"/>
    <n v="1"/>
    <n v="6"/>
    <s v="EL_MORADO"/>
    <s v="CRELL"/>
    <s v="SIC 2013/03_2_BS1B_BB_Crell_Energía Cerro El Morado S.A."/>
    <s v="Energía Cerro El Morado S.A."/>
    <x v="11"/>
    <s v="CRELL"/>
    <x v="12"/>
    <x v="13"/>
    <s v="SUMINISTRADOR"/>
    <n v="1"/>
    <n v="243.952"/>
    <n v="1"/>
    <s v="Itaú Chile"/>
    <s v="Corriente en pesos"/>
    <s v="210745054"/>
    <n v="37972"/>
    <s v="Cooperativa Regional Eléctrica Llanquihue Ltda"/>
    <s v="81.106.900-0"/>
  </r>
  <r>
    <n v="2025"/>
    <n v="1"/>
    <n v="6"/>
    <s v="EL_MORADO"/>
    <s v="EDECSA"/>
    <s v="SIC 2013/03_2_BS1B_BB_EDECSA_Energía Cerro El Morado S.A."/>
    <s v="Energía Cerro El Morado S.A."/>
    <x v="11"/>
    <s v="EDECSA"/>
    <x v="12"/>
    <x v="13"/>
    <s v="SUMINISTRADOR"/>
    <n v="1"/>
    <n v="90.86"/>
    <n v="1"/>
    <s v="Itaú Chile"/>
    <s v="Corriente en pesos"/>
    <s v="210745054"/>
    <n v="14143"/>
    <s v="Energía de Casablanca S.A."/>
    <s v="96.766.110-4"/>
  </r>
  <r>
    <n v="2025"/>
    <n v="1"/>
    <n v="6"/>
    <s v="EL_MORADO"/>
    <s v="ELECDA"/>
    <s v="SIC 2013/03_2_BS1B_BB_Elecda_Energía Cerro El Morado S.A."/>
    <s v="Energía Cerro El Morado S.A."/>
    <x v="11"/>
    <s v="CGE"/>
    <x v="12"/>
    <x v="13"/>
    <s v="SUMINISTRADOR"/>
    <n v="1"/>
    <n v="32.57"/>
    <n v="1"/>
    <s v="Itaú Chile"/>
    <s v="Corriente en pesos"/>
    <s v="210745054"/>
    <n v="5070"/>
    <s v="Compañía General de Electricidad S.A."/>
    <s v="76.411.321-7"/>
  </r>
  <r>
    <n v="2025"/>
    <n v="1"/>
    <n v="6"/>
    <s v="EL_MORADO"/>
    <s v="EMELAT"/>
    <s v="SIC 2013/03_2_BS1B_BB_EMELAT_Energía Cerro El Morado S.A."/>
    <s v="Energía Cerro El Morado S.A."/>
    <x v="11"/>
    <s v="CGE"/>
    <x v="12"/>
    <x v="13"/>
    <s v="SUMINISTRADOR"/>
    <n v="1"/>
    <n v="2122.2350000000001"/>
    <n v="1"/>
    <s v="Itaú Chile"/>
    <s v="Corriente en pesos"/>
    <s v="210745054"/>
    <n v="330329"/>
    <s v="Compañía General de Electricidad S.A."/>
    <s v="76.411.321-7"/>
  </r>
  <r>
    <n v="2025"/>
    <n v="1"/>
    <n v="6"/>
    <s v="EL_MORADO"/>
    <s v="Enel"/>
    <s v="SIC 2013/03_2_BS1B_BB_Enel Distribución_Energía Cerro El Morado S.A."/>
    <s v="Energía Cerro El Morado S.A."/>
    <x v="11"/>
    <s v="ENEL_DISTRIBUCION"/>
    <x v="12"/>
    <x v="13"/>
    <s v="SUMINISTRADOR"/>
    <n v="1"/>
    <n v="26331.22"/>
    <n v="1"/>
    <s v="Itaú Chile"/>
    <s v="Corriente en pesos"/>
    <s v="210745054"/>
    <n v="4098498"/>
    <s v="Enel Distribución Chile S.A."/>
    <s v="96.800.570-7"/>
  </r>
  <r>
    <n v="2025"/>
    <n v="1"/>
    <n v="6"/>
    <s v="EL_MORADO"/>
    <s v="FRONTEL"/>
    <s v="SIC 2013/03_2_BS1B_BB_FRONTEL_Energía Cerro El Morado S.A."/>
    <s v="Energía Cerro El Morado S.A."/>
    <x v="11"/>
    <s v="FRONTEL"/>
    <x v="12"/>
    <x v="13"/>
    <s v="SUMINISTRADOR"/>
    <n v="1"/>
    <n v="3666.759"/>
    <n v="1"/>
    <s v="Itaú Chile"/>
    <s v="Corriente en pesos"/>
    <s v="210745054"/>
    <n v="570737"/>
    <s v="Empresa Eléctrica de la Frontera S.A."/>
    <s v="76.073.164-1"/>
  </r>
  <r>
    <n v="2025"/>
    <n v="1"/>
    <n v="6"/>
    <s v="EL_MORADO"/>
    <s v="LITORAL"/>
    <s v="SIC 2013/03_2_BS1B_BB_LITORAL_Energía Cerro El Morado S.A."/>
    <s v="Energía Cerro El Morado S.A."/>
    <x v="11"/>
    <s v="LITORAL"/>
    <x v="12"/>
    <x v="13"/>
    <s v="SUMINISTRADOR"/>
    <n v="1"/>
    <n v="187.14599999999999"/>
    <n v="1"/>
    <s v="Itaú Chile"/>
    <s v="Corriente en pesos"/>
    <s v="210745054"/>
    <n v="29130"/>
    <s v="Compañía Eléctrica del Litoral S.A."/>
    <s v="91.344.000-5"/>
  </r>
  <r>
    <n v="2025"/>
    <n v="1"/>
    <n v="6"/>
    <s v="EL_MORADO"/>
    <s v="LUZ OSORNO"/>
    <s v="SIC 2013/03_2_BS1B_BB_LUZ OSORNO_Energía Cerro El Morado S.A."/>
    <s v="Energía Cerro El Morado S.A."/>
    <x v="11"/>
    <s v="LUZOSORNO"/>
    <x v="12"/>
    <x v="13"/>
    <s v="SUMINISTRADOR"/>
    <n v="1"/>
    <n v="293.73500000000001"/>
    <n v="1"/>
    <s v="Itaú Chile"/>
    <s v="Corriente en pesos"/>
    <s v="210745054"/>
    <n v="45720"/>
    <s v="Compañía Eléctrica de Osorno S.A"/>
    <s v="96.531.500-4"/>
  </r>
  <r>
    <n v="2025"/>
    <n v="1"/>
    <n v="6"/>
    <s v="EL_MORADO"/>
    <s v="LUZLINARES"/>
    <s v="SIC 2013/03_2_BS1B_BB_LuzLinares_Energía Cerro El Morado S.A."/>
    <s v="Energía Cerro El Morado S.A."/>
    <x v="11"/>
    <s v="LUZLINARES"/>
    <x v="12"/>
    <x v="13"/>
    <s v="SUMINISTRADOR"/>
    <n v="1"/>
    <n v="498.48500000000001"/>
    <n v="1"/>
    <s v="Itaú Chile"/>
    <s v="Corriente en pesos"/>
    <s v="210745054"/>
    <n v="77590"/>
    <s v="Luzlinares S.A."/>
    <s v="96.884.450-4"/>
  </r>
  <r>
    <n v="2025"/>
    <n v="1"/>
    <n v="6"/>
    <s v="EL_MORADO"/>
    <s v="LUZPARRAL"/>
    <s v="SIC 2013/03_2_BS1B_BB_LUZPARRAL_Energía Cerro El Morado S.A."/>
    <s v="Energía Cerro El Morado S.A."/>
    <x v="11"/>
    <s v="LUZPARRAL"/>
    <x v="12"/>
    <x v="13"/>
    <s v="SUMINISTRADOR"/>
    <n v="1"/>
    <n v="119.95"/>
    <n v="1"/>
    <s v="Itaú Chile"/>
    <s v="Corriente en pesos"/>
    <s v="210745054"/>
    <n v="18670"/>
    <s v="Luzparral S.A."/>
    <s v="96.866.680-0"/>
  </r>
  <r>
    <n v="2025"/>
    <n v="1"/>
    <n v="6"/>
    <s v="EL_MORADO"/>
    <s v="SAESA"/>
    <s v="SIC 2013/03_2_BS1B_BB_SAESA_Energía Cerro El Morado S.A."/>
    <s v="Energía Cerro El Morado S.A."/>
    <x v="11"/>
    <s v="SAESA"/>
    <x v="12"/>
    <x v="13"/>
    <s v="SUMINISTRADOR"/>
    <n v="1"/>
    <n v="2094.183"/>
    <n v="1"/>
    <s v="Itaú Chile"/>
    <s v="Corriente en pesos"/>
    <s v="210745054"/>
    <n v="325963"/>
    <s v="Sociedad Austral de Electricidad S.A."/>
    <s v="76.073.162-5"/>
  </r>
  <r>
    <n v="2025"/>
    <n v="1"/>
    <n v="6"/>
    <s v="EL_MORADO"/>
    <s v="SOCOEPA"/>
    <s v="SIC 2013/03_2_BS1B_BB_SOCOEPA_Energía Cerro El Morado S.A."/>
    <s v="Energía Cerro El Morado S.A."/>
    <x v="11"/>
    <s v="SOCOEPA"/>
    <x v="12"/>
    <x v="13"/>
    <s v="SUMINISTRADOR"/>
    <n v="1"/>
    <n v="148.50899999999999"/>
    <n v="1"/>
    <s v="Itaú Chile"/>
    <s v="Corriente en pesos"/>
    <s v="210745054"/>
    <n v="23116"/>
    <s v="Cooperativa Eléctrica Paillaco Ltda"/>
    <s v="81.629.800-8"/>
  </r>
  <r>
    <n v="2025"/>
    <n v="1"/>
    <n v="6"/>
    <s v="MONTE REDONDO"/>
    <s v="CGE"/>
    <s v="CGED 2008/01_BS1_BB_CGE Distribucion_M. REDONDO"/>
    <s v="M. REDONDO"/>
    <x v="12"/>
    <s v="CGE"/>
    <x v="3"/>
    <x v="3"/>
    <s v="CESIONARIO"/>
    <n v="1"/>
    <n v="390473.14600000001"/>
    <n v="1"/>
    <s v="Banco de Chile"/>
    <s v="Cuenta Corriente"/>
    <s v="N° 1112650128 &quot;Initial Collection Account – Eólica&quot;"/>
    <n v="60777796"/>
    <s v="Compañía General de Electricidad S.A."/>
    <s v="76.411.321-7"/>
  </r>
  <r>
    <n v="2025"/>
    <n v="1"/>
    <n v="6"/>
    <s v="MONTE REDONDO"/>
    <s v="CGE"/>
    <s v="CGED 2008/01_BS1_BV_CGE Distribucion_M. REDONDO"/>
    <s v="M. REDONDO"/>
    <x v="12"/>
    <s v="CGE"/>
    <x v="3"/>
    <x v="3"/>
    <s v="CESIONARIO"/>
    <n v="1"/>
    <n v="4127.2849999999999"/>
    <n v="1"/>
    <s v="Banco de Chile"/>
    <s v="Cuenta Corriente"/>
    <s v="N° 1112650128 &quot;Initial Collection Account – Eólica&quot;"/>
    <n v="642419"/>
    <s v="Compañía General de Electricidad S.A."/>
    <s v="76.411.321-7"/>
  </r>
  <r>
    <n v="2025"/>
    <n v="1"/>
    <n v="6"/>
    <s v="MONTE REDONDO"/>
    <s v="CGE"/>
    <s v="CGED 2008/01-2_BS1_BB_CGE Distribucion_M. REDONDO"/>
    <s v="M. REDONDO"/>
    <x v="12"/>
    <s v="CGE"/>
    <x v="3"/>
    <x v="3"/>
    <s v="CESIONARIO"/>
    <n v="1"/>
    <n v="573591.48199999996"/>
    <n v="1"/>
    <s v="Banco de Chile"/>
    <s v="Cuenta Corriente"/>
    <s v="N° 1112650128 &quot;Initial Collection Account – Eólica&quot;"/>
    <n v="89280470"/>
    <s v="Compañía General de Electricidad S.A."/>
    <s v="76.411.321-7"/>
  </r>
  <r>
    <n v="2025"/>
    <n v="1"/>
    <n v="6"/>
    <s v="MONTE REDONDO"/>
    <s v="CGE"/>
    <s v="CGED 2008/01-2_BS1_BV_CGE Distribucion_M. REDONDO"/>
    <s v="M. REDONDO"/>
    <x v="12"/>
    <s v="CGE"/>
    <x v="3"/>
    <x v="3"/>
    <s v="CESIONARIO"/>
    <n v="1"/>
    <n v="7222.7489999999998"/>
    <n v="1"/>
    <s v="Banco de Chile"/>
    <s v="Cuenta Corriente"/>
    <s v="N° 1112650128 &quot;Initial Collection Account – Eólica&quot;"/>
    <n v="1124233"/>
    <s v="Compañía General de Electricidad S.A."/>
    <s v="76.411.321-7"/>
  </r>
  <r>
    <n v="2025"/>
    <n v="1"/>
    <n v="6"/>
    <s v="ENEL_GENERACION"/>
    <s v="CEC"/>
    <s v="SIC 2013/01_BS1_BB_CEC_ENDESA"/>
    <s v="ENDESA"/>
    <x v="13"/>
    <s v="CEC"/>
    <x v="3"/>
    <x v="3"/>
    <s v="CESIONARIO"/>
    <n v="1"/>
    <n v="37871.968000000001"/>
    <n v="1"/>
    <s v="Banco de Chile"/>
    <s v="cuenta contable o de orden"/>
    <n v="1112650055"/>
    <n v="5894835"/>
    <s v="Cooperativa de Abastecimiento de Energía Eléctrica Curico LTDA."/>
    <s v="70.287.900-0"/>
  </r>
  <r>
    <n v="2025"/>
    <n v="1"/>
    <n v="6"/>
    <s v="ENEL_GENERACION"/>
    <s v="CEC"/>
    <s v="SIC 2013/03_BS1_BB_CEC_ENDESA"/>
    <s v="ENDESA"/>
    <x v="13"/>
    <s v="CEC"/>
    <x v="3"/>
    <x v="3"/>
    <s v="CESIONARIO"/>
    <n v="1"/>
    <n v="8800.2790000000005"/>
    <n v="1"/>
    <s v="Banco de Chile"/>
    <s v="cuenta contable o de orden"/>
    <n v="1112650055"/>
    <n v="1369778"/>
    <s v="Cooperativa de Abastecimiento de Energía Eléctrica Curico LTDA."/>
    <s v="70.287.900-0"/>
  </r>
  <r>
    <n v="2025"/>
    <n v="1"/>
    <n v="6"/>
    <s v="ENEL_GENERACION"/>
    <s v="CEC"/>
    <s v="SAE 2006/01_BB1_BB_CEC_ENDESA"/>
    <s v="ENDESA"/>
    <x v="13"/>
    <s v="CEC"/>
    <x v="3"/>
    <x v="3"/>
    <s v="CESIONARIO"/>
    <n v="1"/>
    <n v="29730.804"/>
    <n v="1"/>
    <s v="Banco de Chile"/>
    <s v="cuenta contable o de orden"/>
    <n v="1112650055"/>
    <n v="4627649"/>
    <s v="Cooperativa de Abastecimiento de Energía Eléctrica Curico LTDA."/>
    <s v="70.287.900-0"/>
  </r>
  <r>
    <n v="2025"/>
    <n v="1"/>
    <n v="6"/>
    <s v="ENEL_GENERACION"/>
    <s v="CEC"/>
    <s v="SIC 2013/01_BS1_BB_CEC_PANGUIPULLI"/>
    <s v="PANGUIPULLI"/>
    <x v="14"/>
    <s v="CEC"/>
    <x v="3"/>
    <x v="3"/>
    <s v="CESIONARIO"/>
    <n v="1"/>
    <n v="4764.59"/>
    <n v="1"/>
    <s v="Banco de Chile"/>
    <s v="cuenta contable o de orden"/>
    <n v="1112650063"/>
    <n v="741616"/>
    <s v="Cooperativa de Abastecimiento de Energía Eléctrica Curico LTDA."/>
    <s v="70.287.900-0"/>
  </r>
  <r>
    <n v="2025"/>
    <n v="1"/>
    <n v="6"/>
    <s v="ENEL_GENERACION"/>
    <s v="CGE"/>
    <s v="CGED 2006/01_BB1_BB_CGE Distribucion_ENDESA"/>
    <s v="ENDESA"/>
    <x v="13"/>
    <s v="CGE"/>
    <x v="3"/>
    <x v="3"/>
    <s v="CESIONARIO"/>
    <n v="1"/>
    <n v="1333219.423"/>
    <n v="1"/>
    <s v="Banco de Chile"/>
    <s v="cuenta contable o de orden"/>
    <n v="1112650055"/>
    <n v="207517825"/>
    <s v="Compañía General de Electricidad S.A."/>
    <s v="76.411.321-7"/>
  </r>
  <r>
    <n v="2025"/>
    <n v="1"/>
    <n v="6"/>
    <s v="ENEL_GENERACION"/>
    <s v="CGE"/>
    <s v="CGED 2008/01_BS2_BB_CGE Distribucion_ENDESA"/>
    <s v="ENDESA"/>
    <x v="13"/>
    <s v="CGE"/>
    <x v="3"/>
    <x v="3"/>
    <s v="CESIONARIO"/>
    <n v="1"/>
    <n v="7390935.4129999997"/>
    <n v="1"/>
    <s v="Banco de Chile"/>
    <s v="cuenta contable o de orden"/>
    <n v="1112650055"/>
    <n v="1150411415"/>
    <s v="Compañía General de Electricidad S.A."/>
    <s v="76.411.321-7"/>
  </r>
  <r>
    <n v="2025"/>
    <n v="1"/>
    <n v="6"/>
    <s v="ENEL_GENERACION"/>
    <s v="CGE"/>
    <s v="CGED 2008/01_BS2_BV_CGE Distribucion_ENDESA"/>
    <s v="ENDESA"/>
    <x v="13"/>
    <s v="CGE"/>
    <x v="3"/>
    <x v="3"/>
    <s v="CESIONARIO"/>
    <n v="1"/>
    <n v="82545.703999999998"/>
    <n v="1"/>
    <s v="Banco de Chile"/>
    <s v="cuenta contable o de orden"/>
    <n v="1112650055"/>
    <n v="12848376"/>
    <s v="Compañía General de Electricidad S.A."/>
    <s v="76.411.321-7"/>
  </r>
  <r>
    <n v="2025"/>
    <n v="1"/>
    <n v="6"/>
    <s v="ENEL_GENERACION"/>
    <s v="CGE"/>
    <s v="CGED 2008/01-2_BS1_BB_CGE Distribucion_ENDESA"/>
    <s v="ENDESA"/>
    <x v="13"/>
    <s v="CGE"/>
    <x v="3"/>
    <x v="3"/>
    <s v="CESIONARIO"/>
    <n v="1"/>
    <n v="1484752.0109999999"/>
    <n v="1"/>
    <s v="Banco de Chile"/>
    <s v="cuenta contable o de orden"/>
    <n v="1112650055"/>
    <n v="231104125"/>
    <s v="Compañía General de Electricidad S.A."/>
    <s v="76.411.321-7"/>
  </r>
  <r>
    <n v="2025"/>
    <n v="1"/>
    <n v="6"/>
    <s v="ENEL_GENERACION"/>
    <s v="CGE"/>
    <s v="CGED 2008/01-2_BS1_BV_CGE Distribucion_ENDESA"/>
    <s v="ENDESA"/>
    <x v="13"/>
    <s v="CGE"/>
    <x v="3"/>
    <x v="3"/>
    <s v="CESIONARIO"/>
    <n v="1"/>
    <n v="16509.14"/>
    <n v="1"/>
    <s v="Banco de Chile"/>
    <s v="cuenta contable o de orden"/>
    <n v="1112650055"/>
    <n v="2569675"/>
    <s v="Compañía General de Electricidad S.A."/>
    <s v="76.411.321-7"/>
  </r>
  <r>
    <n v="2025"/>
    <n v="1"/>
    <n v="6"/>
    <s v="ENEL_GENERACION"/>
    <s v="CGE"/>
    <s v="SIC 2013/01 (Emelectric)_BS1_BB_CGE Distribucion_ENDESA"/>
    <s v="ENDESA"/>
    <x v="13"/>
    <s v="CGE"/>
    <x v="3"/>
    <x v="3"/>
    <s v="CESIONARIO"/>
    <n v="1"/>
    <n v="810239.19099999999"/>
    <n v="1"/>
    <s v="Banco de Chile"/>
    <s v="cuenta contable o de orden"/>
    <n v="1112650055"/>
    <n v="126115080"/>
    <s v="Compañía General de Electricidad S.A."/>
    <s v="76.411.321-7"/>
  </r>
  <r>
    <n v="2025"/>
    <n v="1"/>
    <n v="6"/>
    <s v="ENEL_GENERACION"/>
    <s v="CGE"/>
    <s v="SIC 2013/01 (Emetal)_BS1_BB_CGE Distribucion_ENDESA"/>
    <s v="ENDESA"/>
    <x v="13"/>
    <s v="CGE"/>
    <x v="3"/>
    <x v="3"/>
    <s v="CESIONARIO"/>
    <n v="1"/>
    <n v="88219.032000000007"/>
    <n v="1"/>
    <s v="Banco de Chile"/>
    <s v="cuenta contable o de orden"/>
    <n v="1112650055"/>
    <n v="13731439"/>
    <s v="Compañía General de Electricidad S.A."/>
    <s v="76.411.321-7"/>
  </r>
  <r>
    <n v="2025"/>
    <n v="1"/>
    <n v="6"/>
    <s v="ENEL_GENERACION"/>
    <s v="CGE"/>
    <s v="SIC 2013/01_BS1_BB_CGE Distribucion_ENDESA"/>
    <s v="ENDESA"/>
    <x v="13"/>
    <s v="CGE"/>
    <x v="3"/>
    <x v="3"/>
    <s v="CESIONARIO"/>
    <n v="1"/>
    <n v="3224937.4180000001"/>
    <n v="1"/>
    <s v="Banco de Chile"/>
    <s v="cuenta contable o de orden"/>
    <n v="1112650055"/>
    <n v="501966884"/>
    <s v="Compañía General de Electricidad S.A."/>
    <s v="76.411.321-7"/>
  </r>
  <r>
    <n v="2025"/>
    <n v="1"/>
    <n v="6"/>
    <s v="ENEL_GENERACION"/>
    <s v="CGE"/>
    <s v="SIC 2013/03 (Emelectric)_BS1_BB_CGE Distribucion_ENDESA"/>
    <s v="ENDESA"/>
    <x v="13"/>
    <s v="CGE"/>
    <x v="3"/>
    <x v="3"/>
    <s v="CESIONARIO"/>
    <n v="1"/>
    <n v="181600.54800000001"/>
    <n v="1"/>
    <s v="Banco de Chile"/>
    <s v="cuenta contable o de orden"/>
    <n v="1112650055"/>
    <n v="28266428"/>
    <s v="Compañía General de Electricidad S.A."/>
    <s v="76.411.321-7"/>
  </r>
  <r>
    <n v="2025"/>
    <n v="1"/>
    <n v="6"/>
    <s v="ENEL_GENERACION"/>
    <s v="CGE"/>
    <s v="SIC 2013/03 (Emetal)_BS1_BB_CGE Distribucion_ENDESA"/>
    <s v="ENDESA"/>
    <x v="13"/>
    <s v="CGE"/>
    <x v="3"/>
    <x v="3"/>
    <s v="CESIONARIO"/>
    <n v="1"/>
    <n v="20267.93"/>
    <n v="1"/>
    <s v="Banco de Chile"/>
    <s v="cuenta contable o de orden"/>
    <n v="1112650055"/>
    <n v="3154737"/>
    <s v="Compañía General de Electricidad S.A."/>
    <s v="76.411.321-7"/>
  </r>
  <r>
    <n v="2025"/>
    <n v="1"/>
    <n v="6"/>
    <s v="ENEL_GENERACION"/>
    <s v="CGE"/>
    <s v="SIC 2013/03_BS1_BB_CGE Distribucion_ENDESA"/>
    <s v="ENDESA"/>
    <x v="13"/>
    <s v="CGE"/>
    <x v="3"/>
    <x v="3"/>
    <s v="CESIONARIO"/>
    <n v="1"/>
    <n v="590654.62199999997"/>
    <n v="1"/>
    <s v="Banco de Chile"/>
    <s v="cuenta contable o de orden"/>
    <n v="1112650055"/>
    <n v="91936376"/>
    <s v="Compañía General de Electricidad S.A."/>
    <s v="76.411.321-7"/>
  </r>
  <r>
    <n v="2025"/>
    <n v="1"/>
    <n v="6"/>
    <s v="ENEL_GENERACION"/>
    <s v="CGE"/>
    <s v="EMEL-SIC 2006/01 (Emelectric)_BB1_BB_CGE Distribucion_ENDESA"/>
    <s v="ENDESA"/>
    <x v="13"/>
    <s v="CGE"/>
    <x v="3"/>
    <x v="3"/>
    <s v="CESIONARIO"/>
    <n v="1"/>
    <n v="1805806.5649999999"/>
    <n v="1"/>
    <s v="Banco de Chile"/>
    <s v="cuenta contable o de orden"/>
    <n v="1112650055"/>
    <n v="281076802"/>
    <s v="Compañía General de Electricidad S.A."/>
    <s v="76.411.321-7"/>
  </r>
  <r>
    <n v="2025"/>
    <n v="1"/>
    <n v="6"/>
    <s v="ENEL_GENERACION"/>
    <s v="CGE"/>
    <s v="EMEL-SIC 2006/01 (Emetal)_BB1_BB_CGE Distribucion_ENDESA"/>
    <s v="ENDESA"/>
    <x v="13"/>
    <s v="CGE"/>
    <x v="3"/>
    <x v="3"/>
    <s v="CESIONARIO"/>
    <n v="1"/>
    <n v="213404.166"/>
    <n v="1"/>
    <s v="Banco de Chile"/>
    <s v="cuenta contable o de orden"/>
    <n v="1112650055"/>
    <n v="33216714"/>
    <s v="Compañía General de Electricidad S.A."/>
    <s v="76.411.321-7"/>
  </r>
  <r>
    <n v="2025"/>
    <n v="1"/>
    <n v="6"/>
    <s v="ENEL_GENERACION"/>
    <s v="CGE"/>
    <s v="SIC 2013/01 (Emelectric)_BS1_BB_CGE Distribucion_PANGUIPULLI"/>
    <s v="PANGUIPULLI"/>
    <x v="14"/>
    <s v="CGE"/>
    <x v="3"/>
    <x v="3"/>
    <s v="CESIONARIO"/>
    <n v="1"/>
    <n v="95596.04"/>
    <n v="1"/>
    <s v="Banco de Chile"/>
    <s v="cuenta contable o de orden"/>
    <n v="1112650063"/>
    <n v="14879683"/>
    <s v="Compañía General de Electricidad S.A."/>
    <s v="76.411.321-7"/>
  </r>
  <r>
    <n v="2025"/>
    <n v="1"/>
    <n v="6"/>
    <s v="ENEL_GENERACION"/>
    <s v="CGE"/>
    <s v="SIC 2013/01 (Emetal)_BS1_BB_CGE Distribucion_PANGUIPULLI"/>
    <s v="PANGUIPULLI"/>
    <x v="14"/>
    <s v="CGE"/>
    <x v="3"/>
    <x v="3"/>
    <s v="CESIONARIO"/>
    <n v="1"/>
    <n v="10816.263999999999"/>
    <n v="1"/>
    <s v="Banco de Chile"/>
    <s v="cuenta contable o de orden"/>
    <n v="1112650063"/>
    <n v="1683570"/>
    <s v="Compañía General de Electricidad S.A."/>
    <s v="76.411.321-7"/>
  </r>
  <r>
    <n v="2025"/>
    <n v="1"/>
    <n v="6"/>
    <s v="ENEL_GENERACION"/>
    <s v="CGE"/>
    <s v="SIC 2013/01_BS1_BB_CGE Distribucion_PANGUIPULLI"/>
    <s v="PANGUIPULLI"/>
    <x v="14"/>
    <s v="CGE"/>
    <x v="3"/>
    <x v="3"/>
    <s v="CESIONARIO"/>
    <n v="1"/>
    <n v="364744.446"/>
    <n v="1"/>
    <s v="Banco de Chile"/>
    <s v="cuenta contable o de orden"/>
    <n v="1112650063"/>
    <n v="56773081"/>
    <s v="Compañía General de Electricidad S.A."/>
    <s v="76.411.321-7"/>
  </r>
  <r>
    <n v="2025"/>
    <n v="1"/>
    <n v="6"/>
    <s v="ENEL_GENERACION"/>
    <s v="CHILQUINTA"/>
    <s v="CHQ 2006/01_BB1_BB_Chilquinta_ENDESA"/>
    <s v="ENDESA"/>
    <x v="13"/>
    <s v="CHILQUINTA"/>
    <x v="3"/>
    <x v="3"/>
    <s v="CESIONARIO"/>
    <n v="1"/>
    <n v="151099.136"/>
    <n v="1"/>
    <s v="Banco de Chile"/>
    <s v="cuenta contable o de orden"/>
    <n v="1112650055"/>
    <n v="23518832"/>
    <s v="Chilquinta Distribución S.A."/>
    <s v="96.813.520-1"/>
  </r>
  <r>
    <n v="2025"/>
    <n v="1"/>
    <n v="6"/>
    <s v="ENEL_GENERACION"/>
    <s v="CHILQUINTA"/>
    <s v="CHQ 2006/01_BB2_BB_Chilquinta_ENDESA"/>
    <s v="ENDESA"/>
    <x v="13"/>
    <s v="CHILQUINTA"/>
    <x v="3"/>
    <x v="3"/>
    <s v="CESIONARIO"/>
    <n v="1"/>
    <n v="337272.413"/>
    <n v="1"/>
    <s v="Banco de Chile"/>
    <s v="cuenta contable o de orden"/>
    <n v="1112650055"/>
    <n v="52497013"/>
    <s v="Chilquinta Distribución S.A."/>
    <s v="96.813.520-1"/>
  </r>
  <r>
    <n v="2025"/>
    <n v="1"/>
    <n v="6"/>
    <s v="ENEL_GENERACION"/>
    <s v="CHILQUINTA"/>
    <s v="CHQ 2008/01_BS1_BB_Chilquinta_ENDESA"/>
    <s v="ENDESA"/>
    <x v="13"/>
    <s v="CHILQUINTA"/>
    <x v="3"/>
    <x v="3"/>
    <s v="CESIONARIO"/>
    <n v="1"/>
    <n v="1637243.2620000001"/>
    <n v="1"/>
    <s v="Banco de Chile"/>
    <s v="cuenta contable o de orden"/>
    <n v="1112650055"/>
    <n v="254839642"/>
    <s v="Chilquinta Distribución S.A."/>
    <s v="96.813.520-1"/>
  </r>
  <r>
    <n v="2025"/>
    <n v="1"/>
    <n v="6"/>
    <s v="ENEL_GENERACION"/>
    <s v="CHILQUINTA"/>
    <s v="CHQ 2010/01_BS4_BB_Chilquinta_ENDESA"/>
    <s v="ENDESA"/>
    <x v="13"/>
    <s v="CHILQUINTA"/>
    <x v="3"/>
    <x v="3"/>
    <s v="CESIONARIO"/>
    <n v="1"/>
    <n v="116710.859"/>
    <n v="1"/>
    <s v="Banco de Chile"/>
    <s v="cuenta contable o de orden"/>
    <n v="1112650055"/>
    <n v="18166240"/>
    <s v="Chilquinta Distribución S.A."/>
    <s v="96.813.520-1"/>
  </r>
  <r>
    <n v="2025"/>
    <n v="1"/>
    <n v="6"/>
    <s v="ENEL_GENERACION"/>
    <s v="CHILQUINTA"/>
    <s v="CHQ 2010/01_BS5_BB_Chilquinta_ENDESA"/>
    <s v="ENDESA"/>
    <x v="13"/>
    <s v="CHILQUINTA"/>
    <x v="3"/>
    <x v="3"/>
    <s v="CESIONARIO"/>
    <n v="1"/>
    <n v="114350.21400000001"/>
    <n v="1"/>
    <s v="Banco de Chile"/>
    <s v="cuenta contable o de orden"/>
    <n v="1112650055"/>
    <n v="17798801"/>
    <s v="Chilquinta Distribución S.A."/>
    <s v="96.813.520-1"/>
  </r>
  <r>
    <n v="2025"/>
    <n v="1"/>
    <n v="6"/>
    <s v="ENEL_GENERACION"/>
    <s v="CHILQUINTA"/>
    <s v="CHQ 2010/01_BS6_BB_Chilquinta_ENDESA"/>
    <s v="ENDESA"/>
    <x v="13"/>
    <s v="CHILQUINTA"/>
    <x v="3"/>
    <x v="3"/>
    <s v="CESIONARIO"/>
    <n v="1"/>
    <n v="578144.21400000004"/>
    <n v="1"/>
    <s v="Banco de Chile"/>
    <s v="cuenta contable o de orden"/>
    <n v="1112650055"/>
    <n v="89989110"/>
    <s v="Chilquinta Distribución S.A."/>
    <s v="96.813.520-1"/>
  </r>
  <r>
    <n v="2025"/>
    <n v="1"/>
    <n v="6"/>
    <s v="ENEL_GENERACION"/>
    <s v="CHILQUINTA"/>
    <s v="SIC 2013/01_BS1_BB_CHILQUINTA_ENDESA"/>
    <s v="ENDESA"/>
    <x v="13"/>
    <s v="CHILQUINTA"/>
    <x v="3"/>
    <x v="3"/>
    <s v="CESIONARIO"/>
    <n v="1"/>
    <n v="310233.505"/>
    <n v="1"/>
    <s v="Banco de Chile"/>
    <s v="cuenta contable o de orden"/>
    <n v="1112650055"/>
    <n v="48288362"/>
    <s v="Chilquinta Distribución S.A."/>
    <s v="96.813.520-1"/>
  </r>
  <r>
    <n v="2025"/>
    <n v="1"/>
    <n v="6"/>
    <s v="ENEL_GENERACION"/>
    <s v="CHILQUINTA"/>
    <s v="SIC 2013/03_BS1_BB_CHILQUINTA_ENDESA"/>
    <s v="ENDESA"/>
    <x v="13"/>
    <s v="CHILQUINTA"/>
    <x v="3"/>
    <x v="3"/>
    <s v="CESIONARIO"/>
    <n v="1"/>
    <n v="36483.589"/>
    <n v="1"/>
    <s v="Banco de Chile"/>
    <s v="cuenta contable o de orden"/>
    <n v="1112650055"/>
    <n v="5678731"/>
    <s v="Chilquinta Distribución S.A."/>
    <s v="96.813.520-1"/>
  </r>
  <r>
    <n v="2025"/>
    <n v="1"/>
    <n v="6"/>
    <s v="ENEL_GENERACION"/>
    <s v="CHILQUINTA"/>
    <s v="CHQ 2010/01_BS4_BB_Chilquinta_PANGUIPULLI"/>
    <s v="PANGUIPULLI"/>
    <x v="14"/>
    <s v="CHILQUINTA"/>
    <x v="3"/>
    <x v="3"/>
    <s v="CESIONARIO"/>
    <n v="1"/>
    <n v="156734.39300000001"/>
    <n v="1"/>
    <s v="Banco de Chile"/>
    <s v="cuenta contable o de orden"/>
    <n v="1112650063"/>
    <n v="24395969"/>
    <s v="Chilquinta Distribución S.A."/>
    <s v="96.813.520-1"/>
  </r>
  <r>
    <n v="2025"/>
    <n v="1"/>
    <n v="6"/>
    <s v="ENEL_GENERACION"/>
    <s v="CHILQUINTA"/>
    <s v="CHQ 2010/01_BS5_BB_Chilquinta_PANGUIPULLI"/>
    <s v="PANGUIPULLI"/>
    <x v="14"/>
    <s v="CHILQUINTA"/>
    <x v="3"/>
    <x v="3"/>
    <s v="CESIONARIO"/>
    <n v="1"/>
    <n v="100561.121"/>
    <n v="1"/>
    <s v="Banco de Chile"/>
    <s v="cuenta contable o de orden"/>
    <n v="1112650063"/>
    <n v="15652506"/>
    <s v="Chilquinta Distribución S.A."/>
    <s v="96.813.520-1"/>
  </r>
  <r>
    <n v="2025"/>
    <n v="1"/>
    <n v="6"/>
    <s v="ENEL_GENERACION"/>
    <s v="CHILQUINTA"/>
    <s v="CHQ 2010/01_BS6_BB_Chilquinta_PANGUIPULLI"/>
    <s v="PANGUIPULLI"/>
    <x v="14"/>
    <s v="CHILQUINTA"/>
    <x v="3"/>
    <x v="3"/>
    <s v="CESIONARIO"/>
    <n v="1"/>
    <n v="100816.264"/>
    <n v="1"/>
    <s v="Banco de Chile"/>
    <s v="cuenta contable o de orden"/>
    <n v="1112650063"/>
    <n v="15692220"/>
    <s v="Chilquinta Distribución S.A."/>
    <s v="96.813.520-1"/>
  </r>
  <r>
    <n v="2025"/>
    <n v="1"/>
    <n v="6"/>
    <s v="ENEL_GENERACION"/>
    <s v="CHILQUINTA"/>
    <s v="SIC 2013/01_BS1_BB_CHILQUINTA_PANGUIPULLI"/>
    <s v="PANGUIPULLI"/>
    <x v="14"/>
    <s v="CHILQUINTA"/>
    <x v="3"/>
    <x v="3"/>
    <s v="CESIONARIO"/>
    <n v="1"/>
    <n v="35482.474000000002"/>
    <n v="1"/>
    <s v="Banco de Chile"/>
    <s v="cuenta contable o de orden"/>
    <n v="1112650063"/>
    <n v="5522906"/>
    <s v="Chilquinta Distribución S.A."/>
    <s v="96.813.520-1"/>
  </r>
  <r>
    <n v="2025"/>
    <n v="1"/>
    <n v="6"/>
    <s v="ENEL_GENERACION"/>
    <s v="CHILQUINTA"/>
    <s v="CHQ 2010/01_BS4_BB_Chilquinta_PUYEHUE"/>
    <s v="PUYEHUE"/>
    <x v="14"/>
    <s v="CHILQUINTA"/>
    <x v="3"/>
    <x v="3"/>
    <s v="CESIONARIO"/>
    <n v="1"/>
    <n v="143917.27299999999"/>
    <n v="1"/>
    <s v="Banco de Chile"/>
    <s v="cuenta contable o de orden"/>
    <n v="1112650063"/>
    <n v="22400963"/>
    <s v="Chilquinta Distribución S.A."/>
    <s v="96.813.520-1"/>
  </r>
  <r>
    <n v="2025"/>
    <n v="1"/>
    <n v="6"/>
    <s v="ENEL_GENERACION"/>
    <s v="CHILQUINTA"/>
    <s v="CHQ 2010/01_BS5_BB_Chilquinta_PUYEHUE"/>
    <s v="PUYEHUE"/>
    <x v="14"/>
    <s v="CHILQUINTA"/>
    <x v="3"/>
    <x v="3"/>
    <s v="CESIONARIO"/>
    <n v="1"/>
    <n v="96678.251999999993"/>
    <n v="1"/>
    <s v="Banco de Chile"/>
    <s v="cuenta contable o de orden"/>
    <n v="1112650063"/>
    <n v="15048131"/>
    <s v="Chilquinta Distribución S.A."/>
    <s v="96.813.520-1"/>
  </r>
  <r>
    <n v="2025"/>
    <n v="1"/>
    <n v="6"/>
    <s v="ENEL_GENERACION"/>
    <s v="CODINER"/>
    <s v="SIC 2013/01_BS1_BB_CODINER_ENDESA"/>
    <s v="ENDESA"/>
    <x v="13"/>
    <s v="CODINER"/>
    <x v="3"/>
    <x v="3"/>
    <s v="CESIONARIO"/>
    <n v="1"/>
    <n v="20126.670999999998"/>
    <n v="1"/>
    <s v="Banco de Chile"/>
    <s v="cuenta contable o de orden"/>
    <n v="1112650055"/>
    <n v="3132750"/>
    <s v="Compañía Distribuidora de Energía Eléctrica CODINER S.A."/>
    <s v="78.397.530-0"/>
  </r>
  <r>
    <n v="2025"/>
    <n v="1"/>
    <n v="6"/>
    <s v="ENEL_GENERACION"/>
    <s v="CODINER"/>
    <s v="SIC 2013/03_BS1_BB_CODINER_ENDESA"/>
    <s v="ENDESA"/>
    <x v="13"/>
    <s v="CODINER"/>
    <x v="3"/>
    <x v="3"/>
    <s v="CESIONARIO"/>
    <n v="1"/>
    <n v="5031.527"/>
    <n v="1"/>
    <s v="Banco de Chile"/>
    <s v="cuenta contable o de orden"/>
    <n v="1112650055"/>
    <n v="783166"/>
    <s v="Compañía Distribuidora de Energía Eléctrica CODINER S.A."/>
    <s v="78.397.530-0"/>
  </r>
  <r>
    <n v="2025"/>
    <n v="1"/>
    <n v="6"/>
    <s v="ENEL_GENERACION"/>
    <s v="CODINER"/>
    <s v="SAE 2006/01_BB1_BB_Codiner_ENDESA"/>
    <s v="ENDESA"/>
    <x v="13"/>
    <s v="CODINER"/>
    <x v="3"/>
    <x v="3"/>
    <s v="CESIONARIO"/>
    <n v="1"/>
    <n v="47470.021000000001"/>
    <n v="1"/>
    <s v="Banco de Chile"/>
    <s v="cuenta contable o de orden"/>
    <n v="1112650055"/>
    <n v="7388788"/>
    <s v="Compañía Distribuidora de Energía Eléctrica CODINER S.A."/>
    <s v="78.397.530-0"/>
  </r>
  <r>
    <n v="2025"/>
    <n v="1"/>
    <n v="6"/>
    <s v="ENEL_GENERACION"/>
    <s v="CODINER"/>
    <s v="SIC 2013/01_BS1_BB_CODINER_PANGUIPULLI"/>
    <s v="PANGUIPULLI"/>
    <x v="14"/>
    <s v="CODINER"/>
    <x v="3"/>
    <x v="3"/>
    <s v="CESIONARIO"/>
    <n v="1"/>
    <n v="2540.703"/>
    <n v="1"/>
    <s v="Banco de Chile"/>
    <s v="cuenta contable o de orden"/>
    <n v="1112650063"/>
    <n v="395465"/>
    <s v="Compañía Distribuidora de Energía Eléctrica CODINER S.A."/>
    <s v="78.397.530-0"/>
  </r>
  <r>
    <n v="2025"/>
    <n v="1"/>
    <n v="6"/>
    <s v="ENEL_GENERACION"/>
    <s v="COELCHA"/>
    <s v="SIC 2013/01_BS1_BB_COELCHA_ENDESA"/>
    <s v="ENDESA"/>
    <x v="13"/>
    <s v="COELCHA"/>
    <x v="3"/>
    <x v="3"/>
    <s v="CESIONARIO"/>
    <n v="1"/>
    <n v="38264.521000000001"/>
    <n v="1"/>
    <s v="Banco de Chile"/>
    <s v="cuenta contable o de orden"/>
    <n v="1112650055"/>
    <n v="5955936"/>
    <s v="Cooperativa Eléctrica Charrúa Ltda."/>
    <s v="80.238.000-3"/>
  </r>
  <r>
    <n v="2025"/>
    <n v="1"/>
    <n v="6"/>
    <s v="ENEL_GENERACION"/>
    <s v="COELCHA"/>
    <s v="SIC 2013/03_BS1_BB_COELCHA_ENDESA"/>
    <s v="ENDESA"/>
    <x v="13"/>
    <s v="COELCHA"/>
    <x v="3"/>
    <x v="3"/>
    <s v="CESIONARIO"/>
    <n v="1"/>
    <n v="9863.3520000000008"/>
    <n v="1"/>
    <s v="Banco de Chile"/>
    <s v="cuenta contable o de orden"/>
    <n v="1112650055"/>
    <n v="1535247"/>
    <s v="Cooperativa Eléctrica Charrúa Ltda."/>
    <s v="80.238.000-3"/>
  </r>
  <r>
    <n v="2025"/>
    <n v="1"/>
    <n v="6"/>
    <s v="ENEL_GENERACION"/>
    <s v="COELCHA"/>
    <s v="Contrato Corto Plazo_Coelcha_ENDESA"/>
    <s v="ENDESA"/>
    <x v="13"/>
    <s v="COELCHA"/>
    <x v="3"/>
    <x v="3"/>
    <s v="CESIONARIO"/>
    <n v="1"/>
    <n v="3901.7379999999998"/>
    <n v="1"/>
    <s v="Banco de Chile"/>
    <s v="cuenta contable o de orden"/>
    <n v="1112650055"/>
    <n v="607312"/>
    <s v="Cooperativa Eléctrica Charrúa Ltda."/>
    <s v="80.238.000-3"/>
  </r>
  <r>
    <n v="2025"/>
    <n v="1"/>
    <n v="6"/>
    <s v="ENEL_GENERACION"/>
    <s v="COELCHA"/>
    <s v="SAE 2006/01_BB1_BB_Coelcha_ENDESA"/>
    <s v="ENDESA"/>
    <x v="13"/>
    <s v="COELCHA"/>
    <x v="3"/>
    <x v="3"/>
    <s v="CESIONARIO"/>
    <n v="1"/>
    <n v="13612.008"/>
    <n v="1"/>
    <s v="Banco de Chile"/>
    <s v="cuenta contable o de orden"/>
    <n v="1112650055"/>
    <n v="2118732"/>
    <s v="Cooperativa Eléctrica Charrúa Ltda."/>
    <s v="80.238.000-3"/>
  </r>
  <r>
    <n v="2025"/>
    <n v="1"/>
    <n v="6"/>
    <s v="ENEL_GENERACION"/>
    <s v="COELCHA"/>
    <s v="SIC 2013/01_BS1_BB_COELCHA_PANGUIPULLI"/>
    <s v="PANGUIPULLI"/>
    <x v="14"/>
    <s v="COELCHA"/>
    <x v="3"/>
    <x v="3"/>
    <s v="CESIONARIO"/>
    <n v="1"/>
    <n v="4664.7160000000003"/>
    <n v="1"/>
    <s v="Banco de Chile"/>
    <s v="cuenta contable o de orden"/>
    <n v="1112650063"/>
    <n v="726071"/>
    <s v="Cooperativa Eléctrica Charrúa Ltda."/>
    <s v="80.238.000-3"/>
  </r>
  <r>
    <n v="2025"/>
    <n v="1"/>
    <n v="6"/>
    <s v="ENEL_GENERACION"/>
    <s v="CONAFE"/>
    <s v="SIC 2013/01 (Enelsa)_BS1_BB_Conafe_ENDESA"/>
    <s v="ENDESA"/>
    <x v="13"/>
    <s v="CGE"/>
    <x v="3"/>
    <x v="3"/>
    <s v="CESIONARIO"/>
    <n v="1"/>
    <n v="1126.194"/>
    <n v="1"/>
    <s v="Banco de Chile"/>
    <s v="cuenta contable o de orden"/>
    <n v="1112650055"/>
    <n v="175294"/>
    <s v="Compañía General de Electricidad S.A."/>
    <s v="76.411.321-7"/>
  </r>
  <r>
    <n v="2025"/>
    <n v="1"/>
    <n v="6"/>
    <s v="ENEL_GENERACION"/>
    <s v="CONAFE"/>
    <s v="SIC 2013/01_BS1_BB_Conafe_ENDESA"/>
    <s v="ENDESA"/>
    <x v="13"/>
    <s v="CGE"/>
    <x v="3"/>
    <x v="3"/>
    <s v="CESIONARIO"/>
    <n v="1"/>
    <n v="1707225.4010000001"/>
    <n v="1"/>
    <s v="Banco de Chile"/>
    <s v="cuenta contable o de orden"/>
    <n v="1112650055"/>
    <n v="265732479"/>
    <s v="Compañía General de Electricidad S.A."/>
    <s v="76.411.321-7"/>
  </r>
  <r>
    <n v="2025"/>
    <n v="1"/>
    <n v="6"/>
    <s v="ENEL_GENERACION"/>
    <s v="CONAFE"/>
    <s v="SIC 2013/03 (Enelsa)_BS1_BB_Conafe_ENDESA"/>
    <s v="ENDESA"/>
    <x v="13"/>
    <s v="CGE"/>
    <x v="3"/>
    <x v="3"/>
    <s v="CESIONARIO"/>
    <n v="1"/>
    <n v="1111.644"/>
    <n v="1"/>
    <s v="Banco de Chile"/>
    <s v="cuenta contable o de orden"/>
    <n v="1112650055"/>
    <n v="173029"/>
    <s v="Compañía General de Electricidad S.A."/>
    <s v="76.411.321-7"/>
  </r>
  <r>
    <n v="2025"/>
    <n v="1"/>
    <n v="6"/>
    <s v="ENEL_GENERACION"/>
    <s v="CONAFE"/>
    <s v="SIC 2013/03_BS1_BB_Conafe_ENDESA"/>
    <s v="ENDESA"/>
    <x v="13"/>
    <s v="CGE"/>
    <x v="3"/>
    <x v="3"/>
    <s v="CESIONARIO"/>
    <n v="1"/>
    <n v="465573.32299999997"/>
    <n v="1"/>
    <s v="Banco de Chile"/>
    <s v="cuenta contable o de orden"/>
    <n v="1112650055"/>
    <n v="72467264"/>
    <s v="Compañía General de Electricidad S.A."/>
    <s v="76.411.321-7"/>
  </r>
  <r>
    <n v="2025"/>
    <n v="1"/>
    <n v="6"/>
    <s v="ENEL_GENERACION"/>
    <s v="CONAFE"/>
    <s v="SAE 2006/01 (Enelsa)_BB1_BB_Conafe_ENDESA"/>
    <s v="ENDESA"/>
    <x v="13"/>
    <s v="CGE"/>
    <x v="3"/>
    <x v="3"/>
    <s v="CESIONARIO"/>
    <n v="1"/>
    <n v="46192.078999999998"/>
    <n v="1"/>
    <s v="Banco de Chile"/>
    <s v="cuenta contable o de orden"/>
    <n v="1112650055"/>
    <n v="7189874"/>
    <s v="Compañía General de Electricidad S.A."/>
    <s v="76.411.321-7"/>
  </r>
  <r>
    <n v="2025"/>
    <n v="1"/>
    <n v="6"/>
    <s v="ENEL_GENERACION"/>
    <s v="CONAFE"/>
    <s v="SIC 2013/01 (Enelsa)_BS1_BB_Conafe_PANGUIPULLI"/>
    <s v="PANGUIPULLI"/>
    <x v="14"/>
    <s v="CGE"/>
    <x v="3"/>
    <x v="3"/>
    <s v="CESIONARIO"/>
    <n v="1"/>
    <n v="140.221"/>
    <n v="1"/>
    <s v="Banco de Chile"/>
    <s v="cuenta contable o de orden"/>
    <n v="1112650063"/>
    <n v="21826"/>
    <s v="Compañía General de Electricidad S.A."/>
    <s v="76.411.321-7"/>
  </r>
  <r>
    <n v="2025"/>
    <n v="1"/>
    <n v="6"/>
    <s v="ENEL_GENERACION"/>
    <s v="CONAFE"/>
    <s v="SIC 2013/01_BS1_BB_Conafe_PANGUIPULLI"/>
    <s v="PANGUIPULLI"/>
    <x v="14"/>
    <s v="CGE"/>
    <x v="3"/>
    <x v="3"/>
    <s v="CESIONARIO"/>
    <n v="1"/>
    <n v="199552.48499999999"/>
    <n v="1"/>
    <s v="Banco de Chile"/>
    <s v="cuenta contable o de orden"/>
    <n v="1112650063"/>
    <n v="31060677"/>
    <s v="Compañía General de Electricidad S.A."/>
    <s v="76.411.321-7"/>
  </r>
  <r>
    <n v="2025"/>
    <n v="1"/>
    <n v="6"/>
    <s v="ENEL_GENERACION"/>
    <s v="COOPELAN"/>
    <s v="SIC 2013/01_BS1_BB_Coopelan_ENDESA"/>
    <s v="ENDESA"/>
    <x v="13"/>
    <s v="COOPELAN"/>
    <x v="3"/>
    <x v="3"/>
    <s v="CESIONARIO"/>
    <n v="1"/>
    <n v="40850.866000000002"/>
    <n v="1"/>
    <s v="Banco de Chile"/>
    <s v="cuenta contable o de orden"/>
    <n v="1112650055"/>
    <n v="6358505"/>
    <s v="Cooperativa Eléctrica Los Angeles LTDA"/>
    <s v="81.585.900-6"/>
  </r>
  <r>
    <n v="2025"/>
    <n v="1"/>
    <n v="6"/>
    <s v="ENEL_GENERACION"/>
    <s v="COOPELAN"/>
    <s v="SIC 2013/03_BS1_BB_Coopelan_ENDESA"/>
    <s v="ENDESA"/>
    <x v="13"/>
    <s v="COOPELAN"/>
    <x v="3"/>
    <x v="3"/>
    <s v="CESIONARIO"/>
    <n v="1"/>
    <n v="10511.245999999999"/>
    <n v="1"/>
    <s v="Banco de Chile"/>
    <s v="cuenta contable o de orden"/>
    <n v="1112650055"/>
    <n v="1636093"/>
    <s v="Cooperativa Eléctrica Los Angeles LTDA"/>
    <s v="81.585.900-6"/>
  </r>
  <r>
    <n v="2025"/>
    <n v="1"/>
    <n v="6"/>
    <s v="ENEL_GENERACION"/>
    <s v="COOPELAN"/>
    <s v="SAE 2006/01_BB1_BB_Coopelan_ENDESA"/>
    <s v="ENDESA"/>
    <x v="13"/>
    <s v="COOPELAN"/>
    <x v="3"/>
    <x v="3"/>
    <s v="CESIONARIO"/>
    <n v="1"/>
    <n v="12016.591"/>
    <n v="1"/>
    <s v="Banco de Chile"/>
    <s v="cuenta contable o de orden"/>
    <n v="1112650055"/>
    <n v="1870402"/>
    <s v="Cooperativa Eléctrica Los Angeles LTDA"/>
    <s v="81.585.900-6"/>
  </r>
  <r>
    <n v="2025"/>
    <n v="1"/>
    <n v="6"/>
    <s v="ENEL_GENERACION"/>
    <s v="COOPELAN"/>
    <s v="SIC 2013/01_BS1_BB_Coopelan_PANGUIPULLI"/>
    <s v="PANGUIPULLI"/>
    <x v="14"/>
    <s v="COOPELAN"/>
    <x v="3"/>
    <x v="3"/>
    <s v="CESIONARIO"/>
    <n v="1"/>
    <n v="5088.4930000000004"/>
    <n v="1"/>
    <s v="Banco de Chile"/>
    <s v="cuenta contable o de orden"/>
    <n v="1112650063"/>
    <n v="792032"/>
    <s v="Cooperativa Eléctrica Los Angeles LTDA"/>
    <s v="81.585.900-6"/>
  </r>
  <r>
    <n v="2025"/>
    <n v="1"/>
    <n v="6"/>
    <s v="ENEL_GENERACION"/>
    <s v="COOPREL"/>
    <s v="SIC 2013/01_BS1_BB_Cooprel_ENDESA"/>
    <s v="ENDESA"/>
    <x v="13"/>
    <s v="COOPREL"/>
    <x v="3"/>
    <x v="3"/>
    <s v="CESIONARIO"/>
    <n v="1"/>
    <n v="11094.18"/>
    <n v="1"/>
    <s v="Banco de Chile"/>
    <s v="cuenta contable o de orden"/>
    <n v="1112650055"/>
    <n v="1726828"/>
    <s v="Cooperativa Rural Eléctrica Río Bueno Ltda."/>
    <s v="81.388.600-6"/>
  </r>
  <r>
    <n v="2025"/>
    <n v="1"/>
    <n v="6"/>
    <s v="ENEL_GENERACION"/>
    <s v="COOPREL"/>
    <s v="SIC 2013/03_BS1_BB_Cooprel_ENDESA"/>
    <s v="ENDESA"/>
    <x v="13"/>
    <s v="COOPREL"/>
    <x v="3"/>
    <x v="3"/>
    <s v="CESIONARIO"/>
    <n v="1"/>
    <n v="2668.4319999999998"/>
    <n v="1"/>
    <s v="Banco de Chile"/>
    <s v="cuenta contable o de orden"/>
    <n v="1112650055"/>
    <n v="415346"/>
    <s v="Cooperativa Rural Eléctrica Río Bueno Ltda."/>
    <s v="81.388.600-6"/>
  </r>
  <r>
    <n v="2025"/>
    <n v="1"/>
    <n v="6"/>
    <s v="ENEL_GENERACION"/>
    <s v="COOPREL"/>
    <s v="SAE 2006/01_BB1_BB_Cooprel_ENDESA"/>
    <s v="ENDESA"/>
    <x v="13"/>
    <s v="COOPREL"/>
    <x v="3"/>
    <x v="3"/>
    <s v="CESIONARIO"/>
    <n v="1"/>
    <n v="26360.217000000001"/>
    <n v="1"/>
    <s v="Banco de Chile"/>
    <s v="cuenta contable o de orden"/>
    <n v="1112650055"/>
    <n v="4103012"/>
    <s v="Cooperativa Rural Eléctrica Río Bueno Ltda."/>
    <s v="81.388.600-6"/>
  </r>
  <r>
    <n v="2025"/>
    <n v="1"/>
    <n v="6"/>
    <s v="ENEL_GENERACION"/>
    <s v="COOPREL"/>
    <s v="SIC 2013/01_BS1_BB_Cooprel_PANGUIPULLI"/>
    <s v="PANGUIPULLI"/>
    <x v="14"/>
    <s v="COOPREL"/>
    <x v="3"/>
    <x v="3"/>
    <s v="CESIONARIO"/>
    <n v="1"/>
    <n v="1123.7529999999999"/>
    <n v="1"/>
    <s v="Banco de Chile"/>
    <s v="cuenta contable o de orden"/>
    <n v="1112650063"/>
    <n v="174914"/>
    <s v="Cooperativa Rural Eléctrica Río Bueno Ltda."/>
    <s v="81.388.600-6"/>
  </r>
  <r>
    <n v="2025"/>
    <n v="1"/>
    <n v="6"/>
    <s v="ENEL_GENERACION"/>
    <s v="COPELEC"/>
    <s v="SIC 2013/01_BS1_BB_Copelec_ENDESA"/>
    <s v="ENDESA"/>
    <x v="13"/>
    <s v="COPELEC"/>
    <x v="3"/>
    <x v="3"/>
    <s v="CESIONARIO"/>
    <n v="1"/>
    <n v="112398.572"/>
    <n v="1"/>
    <s v="Banco de Chile"/>
    <s v="cuenta contable o de orden"/>
    <n v="1112650055"/>
    <n v="17495025"/>
    <s v="Cooperativa de Consumo de Energía Eléctrica Chillán Ltda."/>
    <s v="80.237.700-2"/>
  </r>
  <r>
    <n v="2025"/>
    <n v="1"/>
    <n v="6"/>
    <s v="ENEL_GENERACION"/>
    <s v="COPELEC"/>
    <s v="SIC 2013/03_BS1_BB_Copelec_ENDESA"/>
    <s v="ENDESA"/>
    <x v="13"/>
    <s v="COPELEC"/>
    <x v="3"/>
    <x v="3"/>
    <s v="CESIONARIO"/>
    <n v="1"/>
    <n v="26178.687999999998"/>
    <n v="1"/>
    <s v="Banco de Chile"/>
    <s v="cuenta contable o de orden"/>
    <n v="1112650055"/>
    <n v="4074756"/>
    <s v="Cooperativa de Consumo de Energía Eléctrica Chillán Ltda."/>
    <s v="80.237.700-2"/>
  </r>
  <r>
    <n v="2025"/>
    <n v="1"/>
    <n v="6"/>
    <s v="ENEL_GENERACION"/>
    <s v="COPELEC"/>
    <s v="SAE 2006/01_BB1_BB_Copelec_ENDESA"/>
    <s v="ENDESA"/>
    <x v="13"/>
    <s v="COPELEC"/>
    <x v="3"/>
    <x v="3"/>
    <s v="CESIONARIO"/>
    <n v="1"/>
    <n v="100093.36599999999"/>
    <n v="1"/>
    <s v="Banco de Chile"/>
    <s v="cuenta contable o de orden"/>
    <n v="1112650055"/>
    <n v="15579699"/>
    <s v="Cooperativa de Consumo de Energía Eléctrica Chillán Ltda."/>
    <s v="80.237.700-2"/>
  </r>
  <r>
    <n v="2025"/>
    <n v="1"/>
    <n v="6"/>
    <s v="ENEL_GENERACION"/>
    <s v="COPELEC"/>
    <s v="SIC 2013/01_BS1_BB_Copelec_PANGUIPULLI"/>
    <s v="PANGUIPULLI"/>
    <x v="14"/>
    <s v="COPELEC"/>
    <x v="3"/>
    <x v="3"/>
    <s v="CESIONARIO"/>
    <n v="1"/>
    <n v="13605.382"/>
    <n v="1"/>
    <s v="Banco de Chile"/>
    <s v="cuenta contable o de orden"/>
    <n v="1112650063"/>
    <n v="2117700"/>
    <s v="Cooperativa de Consumo de Energía Eléctrica Chillán Ltda."/>
    <s v="80.237.700-2"/>
  </r>
  <r>
    <n v="2025"/>
    <n v="1"/>
    <n v="6"/>
    <s v="ENEL_GENERACION"/>
    <s v="CRELL"/>
    <s v="SIC 2013/01_BS1_BB_Crell_ENDESA"/>
    <s v="ENDESA"/>
    <x v="13"/>
    <s v="CRELL"/>
    <x v="3"/>
    <x v="3"/>
    <s v="CESIONARIO"/>
    <n v="1"/>
    <n v="23296.769"/>
    <n v="1"/>
    <s v="Banco de Chile"/>
    <s v="cuenta contable o de orden"/>
    <n v="1112650055"/>
    <n v="3626181"/>
    <s v="Cooperativa Regional Eléctrica Llanquihue Ltda"/>
    <s v="81.106.900-0"/>
  </r>
  <r>
    <n v="2025"/>
    <n v="1"/>
    <n v="6"/>
    <s v="ENEL_GENERACION"/>
    <s v="CRELL"/>
    <s v="SIC 2013/03_BS1_BB_Crell_ENDESA"/>
    <s v="ENDESA"/>
    <x v="13"/>
    <s v="CRELL"/>
    <x v="3"/>
    <x v="3"/>
    <s v="CESIONARIO"/>
    <n v="1"/>
    <n v="8735.9449999999997"/>
    <n v="1"/>
    <s v="Banco de Chile"/>
    <s v="cuenta contable o de orden"/>
    <n v="1112650055"/>
    <n v="1359764"/>
    <s v="Cooperativa Regional Eléctrica Llanquihue Ltda"/>
    <s v="81.106.900-0"/>
  </r>
  <r>
    <n v="2025"/>
    <n v="1"/>
    <n v="6"/>
    <s v="ENEL_GENERACION"/>
    <s v="CRELL"/>
    <s v="SAE 2006/01_BB1_BB_Crell_ENDESA"/>
    <s v="ENDESA"/>
    <x v="13"/>
    <s v="CRELL"/>
    <x v="3"/>
    <x v="3"/>
    <s v="CESIONARIO"/>
    <n v="1"/>
    <n v="2210.0230000000001"/>
    <n v="1"/>
    <s v="Banco de Chile"/>
    <s v="cuenta contable o de orden"/>
    <n v="1112650055"/>
    <n v="343994"/>
    <s v="Cooperativa Regional Eléctrica Llanquihue Ltda"/>
    <s v="81.106.900-0"/>
  </r>
  <r>
    <n v="2025"/>
    <n v="1"/>
    <n v="6"/>
    <s v="ENEL_GENERACION"/>
    <s v="CRELL"/>
    <s v="SIC 2013/01_BS1_BB_Crell_PANGUIPULLI"/>
    <s v="PANGUIPULLI"/>
    <x v="14"/>
    <s v="CRELL"/>
    <x v="3"/>
    <x v="3"/>
    <s v="CESIONARIO"/>
    <n v="1"/>
    <n v="6474.2889999999998"/>
    <n v="1"/>
    <s v="Banco de Chile"/>
    <s v="cuenta contable o de orden"/>
    <n v="1112650063"/>
    <n v="1007734"/>
    <s v="Cooperativa Regional Eléctrica Llanquihue Ltda"/>
    <s v="81.106.900-0"/>
  </r>
  <r>
    <n v="2025"/>
    <n v="1"/>
    <n v="6"/>
    <s v="ENEL_GENERACION"/>
    <s v="EDECSA"/>
    <s v="CHQ 2006/01_BB1_BB_EDECSA_ENDESA"/>
    <s v="ENDESA"/>
    <x v="13"/>
    <s v="EDECSA"/>
    <x v="3"/>
    <x v="3"/>
    <s v="CESIONARIO"/>
    <n v="1"/>
    <n v="2952.471"/>
    <n v="1"/>
    <s v="Banco de Chile"/>
    <s v="cuenta contable o de orden"/>
    <n v="1112650055"/>
    <n v="459557"/>
    <s v="Energía de Casablanca S.A."/>
    <s v="96.766.110-4"/>
  </r>
  <r>
    <n v="2025"/>
    <n v="1"/>
    <n v="6"/>
    <s v="ENEL_GENERACION"/>
    <s v="EDECSA"/>
    <s v="CHQ 2006/01_BB2_BB_EDECSA_ENDESA"/>
    <s v="ENDESA"/>
    <x v="13"/>
    <s v="EDECSA"/>
    <x v="3"/>
    <x v="3"/>
    <s v="CESIONARIO"/>
    <n v="1"/>
    <n v="6634.7790000000005"/>
    <n v="1"/>
    <s v="Banco de Chile"/>
    <s v="cuenta contable o de orden"/>
    <n v="1112650055"/>
    <n v="1032714"/>
    <s v="Energía de Casablanca S.A."/>
    <s v="96.766.110-4"/>
  </r>
  <r>
    <n v="2025"/>
    <n v="1"/>
    <n v="6"/>
    <s v="ENEL_GENERACION"/>
    <s v="EDECSA"/>
    <s v="CHQ 2008/01_BS1_BB_EDECSA_ENDESA"/>
    <s v="ENDESA"/>
    <x v="13"/>
    <s v="EDECSA"/>
    <x v="3"/>
    <x v="3"/>
    <s v="CESIONARIO"/>
    <n v="1"/>
    <n v="57427.66"/>
    <n v="1"/>
    <s v="Banco de Chile"/>
    <s v="cuenta contable o de orden"/>
    <n v="1112650055"/>
    <n v="8938711"/>
    <s v="Energía de Casablanca S.A."/>
    <s v="96.766.110-4"/>
  </r>
  <r>
    <n v="2025"/>
    <n v="1"/>
    <n v="6"/>
    <s v="ENEL_GENERACION"/>
    <s v="EDECSA"/>
    <s v="SIC 2013/01_BS1_BB_EDECSA_ENDESA"/>
    <s v="ENDESA"/>
    <x v="13"/>
    <s v="EDECSA"/>
    <x v="3"/>
    <x v="3"/>
    <s v="CESIONARIO"/>
    <n v="1"/>
    <n v="9971.1299999999992"/>
    <n v="1"/>
    <s v="Banco de Chile"/>
    <s v="cuenta contable o de orden"/>
    <n v="1112650055"/>
    <n v="1552023"/>
    <s v="Energía de Casablanca S.A."/>
    <s v="96.766.110-4"/>
  </r>
  <r>
    <n v="2025"/>
    <n v="1"/>
    <n v="6"/>
    <s v="ENEL_GENERACION"/>
    <s v="EDECSA"/>
    <s v="SIC 2013/03_BS1_BB_EDECSA_ENDESA"/>
    <s v="ENDESA"/>
    <x v="13"/>
    <s v="EDECSA"/>
    <x v="3"/>
    <x v="3"/>
    <s v="CESIONARIO"/>
    <n v="1"/>
    <n v="1713.05"/>
    <n v="1"/>
    <s v="Banco de Chile"/>
    <s v="cuenta contable o de orden"/>
    <n v="1112650055"/>
    <n v="266639"/>
    <s v="Energía de Casablanca S.A."/>
    <s v="96.766.110-4"/>
  </r>
  <r>
    <n v="2025"/>
    <n v="1"/>
    <n v="6"/>
    <s v="ENEL_GENERACION"/>
    <s v="EDECSA"/>
    <s v="SIC 2013/01_BS1_BB_EDECSA_PANGUIPULLI"/>
    <s v="PANGUIPULLI"/>
    <x v="14"/>
    <s v="EDECSA"/>
    <x v="3"/>
    <x v="3"/>
    <s v="CESIONARIO"/>
    <n v="1"/>
    <n v="1247.0930000000001"/>
    <n v="1"/>
    <s v="Banco de Chile"/>
    <s v="cuenta contable o de orden"/>
    <n v="1112650063"/>
    <n v="194112"/>
    <s v="Energía de Casablanca S.A."/>
    <s v="96.766.110-4"/>
  </r>
  <r>
    <n v="2025"/>
    <n v="1"/>
    <n v="6"/>
    <s v="ENEL_GENERACION"/>
    <s v="EEPA"/>
    <s v="CHL 2006/01_BB1_BB_EEPA_ENDESA"/>
    <s v="ENDESA"/>
    <x v="13"/>
    <s v="EEPA"/>
    <x v="3"/>
    <x v="3"/>
    <s v="CESIONARIO"/>
    <n v="1"/>
    <n v="60594.999000000003"/>
    <n v="1"/>
    <s v="Banco de Chile"/>
    <s v="cuenta contable o de orden"/>
    <n v="1112650055"/>
    <n v="9431713"/>
    <s v="Empresa Eléctrica Puente Alto S.A."/>
    <s v="80.313.300-k"/>
  </r>
  <r>
    <n v="2025"/>
    <n v="1"/>
    <n v="6"/>
    <s v="ENEL_GENERACION"/>
    <s v="EEPA"/>
    <s v="CHL 2006/01_BB2_BB_EEPA_ENDESA"/>
    <s v="ENDESA"/>
    <x v="13"/>
    <s v="EEPA"/>
    <x v="3"/>
    <x v="3"/>
    <s v="CESIONARIO"/>
    <n v="1"/>
    <n v="78301.849000000002"/>
    <n v="1"/>
    <s v="Banco de Chile"/>
    <s v="cuenta contable o de orden"/>
    <n v="1112650055"/>
    <n v="12187813"/>
    <s v="Empresa Eléctrica Puente Alto S.A."/>
    <s v="80.313.300-k"/>
  </r>
  <r>
    <n v="2025"/>
    <n v="1"/>
    <n v="6"/>
    <s v="ENEL_GENERACION"/>
    <s v="EEPA"/>
    <s v="CHL 2006/02_BB1_BB_EEPA_ENDESA"/>
    <s v="ENDESA"/>
    <x v="13"/>
    <s v="EEPA"/>
    <x v="3"/>
    <x v="3"/>
    <s v="CESIONARIO"/>
    <n v="1"/>
    <n v="27740.058000000001"/>
    <n v="1"/>
    <s v="Banco de Chile"/>
    <s v="cuenta contable o de orden"/>
    <n v="1112650055"/>
    <n v="4317786"/>
    <s v="Empresa Eléctrica Puente Alto S.A."/>
    <s v="80.313.300-k"/>
  </r>
  <r>
    <n v="2025"/>
    <n v="1"/>
    <n v="6"/>
    <s v="ENEL_GENERACION"/>
    <s v="EEPA"/>
    <s v="CHL 2006/02_BB3_BB_EEPA_ENDESA"/>
    <s v="ENDESA"/>
    <x v="13"/>
    <s v="EEPA"/>
    <x v="3"/>
    <x v="3"/>
    <s v="CESIONARIO"/>
    <n v="1"/>
    <n v="24475.956999999999"/>
    <n v="1"/>
    <s v="Banco de Chile"/>
    <s v="cuenta contable o de orden"/>
    <n v="1112650055"/>
    <n v="3809724"/>
    <s v="Empresa Eléctrica Puente Alto S.A."/>
    <s v="80.313.300-k"/>
  </r>
  <r>
    <n v="2025"/>
    <n v="1"/>
    <n v="6"/>
    <s v="ENEL_GENERACION"/>
    <s v="EEPA"/>
    <s v="SIC 2013/01_BS1_BB_EEPA_ENDESA"/>
    <s v="ENDESA"/>
    <x v="13"/>
    <s v="EEPA"/>
    <x v="3"/>
    <x v="3"/>
    <s v="CESIONARIO"/>
    <n v="1"/>
    <n v="9765.3389999999999"/>
    <n v="1"/>
    <s v="Banco de Chile"/>
    <s v="cuenta contable o de orden"/>
    <n v="1112650055"/>
    <n v="1519991"/>
    <s v="Empresa Eléctrica Puente Alto S.A."/>
    <s v="80.313.300-k"/>
  </r>
  <r>
    <n v="2025"/>
    <n v="1"/>
    <n v="6"/>
    <s v="ENEL_GENERACION"/>
    <s v="EEPA"/>
    <s v="SIC 2013/03_BS1_BB_EEPA_ENDESA"/>
    <s v="ENDESA"/>
    <x v="13"/>
    <s v="EEPA"/>
    <x v="3"/>
    <x v="3"/>
    <s v="CESIONARIO"/>
    <n v="1"/>
    <n v="748.14599999999996"/>
    <n v="1"/>
    <s v="Banco de Chile"/>
    <s v="cuenta contable o de orden"/>
    <n v="1112650055"/>
    <n v="116450"/>
    <s v="Empresa Eléctrica Puente Alto S.A."/>
    <s v="80.313.300-k"/>
  </r>
  <r>
    <n v="2025"/>
    <n v="1"/>
    <n v="6"/>
    <s v="ENEL_GENERACION"/>
    <s v="EEPA"/>
    <s v="SIC 2013/01_BS1_BB_EEPA_PANGUIPULLI"/>
    <s v="PANGUIPULLI"/>
    <x v="14"/>
    <s v="EEPA"/>
    <x v="3"/>
    <x v="3"/>
    <s v="CESIONARIO"/>
    <n v="1"/>
    <n v="1023.854"/>
    <n v="1"/>
    <s v="Banco de Chile"/>
    <s v="cuenta contable o de orden"/>
    <n v="1112650063"/>
    <n v="159365"/>
    <s v="Empresa Eléctrica Puente Alto S.A."/>
    <s v="80.313.300-k"/>
  </r>
  <r>
    <n v="2025"/>
    <n v="1"/>
    <n v="6"/>
    <s v="ENEL_GENERACION"/>
    <s v="ELECDA"/>
    <s v="SIC 2013/01_BS1_BB_Elecda_ENDESA"/>
    <s v="ENDESA"/>
    <x v="13"/>
    <s v="CGE"/>
    <x v="3"/>
    <x v="3"/>
    <s v="CESIONARIO"/>
    <n v="1"/>
    <n v="3942.14"/>
    <n v="1"/>
    <s v="Banco de Chile"/>
    <s v="cuenta contable o de orden"/>
    <n v="1112650055"/>
    <n v="613601"/>
    <s v="Compañía General de Electricidad S.A."/>
    <s v="76.411.321-7"/>
  </r>
  <r>
    <n v="2025"/>
    <n v="1"/>
    <n v="6"/>
    <s v="ENEL_GENERACION"/>
    <s v="ELECDA"/>
    <s v="SIC 2013/03_BS1_BB_Elecda_ENDESA"/>
    <s v="ENDESA"/>
    <x v="13"/>
    <s v="CGE"/>
    <x v="3"/>
    <x v="3"/>
    <s v="CESIONARIO"/>
    <n v="1"/>
    <n v="883.54200000000003"/>
    <n v="1"/>
    <s v="Banco de Chile"/>
    <s v="cuenta contable o de orden"/>
    <n v="1112650055"/>
    <n v="137525"/>
    <s v="Compañía General de Electricidad S.A."/>
    <s v="76.411.321-7"/>
  </r>
  <r>
    <n v="2025"/>
    <n v="1"/>
    <n v="6"/>
    <s v="ENEL_GENERACION"/>
    <s v="ELECDA"/>
    <s v="EMEL-SIC 2006/01_BB1_BB_Elecda_ENDESA"/>
    <s v="ENDESA"/>
    <x v="13"/>
    <s v="CGE"/>
    <x v="3"/>
    <x v="3"/>
    <s v="CESIONARIO"/>
    <n v="1"/>
    <n v="13263.01"/>
    <n v="1"/>
    <s v="Banco de Chile"/>
    <s v="cuenta contable o de orden"/>
    <n v="1112650055"/>
    <n v="2064410"/>
    <s v="Compañía General de Electricidad S.A."/>
    <s v="76.411.321-7"/>
  </r>
  <r>
    <n v="2025"/>
    <n v="1"/>
    <n v="6"/>
    <s v="ENEL_GENERACION"/>
    <s v="ELECDA"/>
    <s v="SIC 2013/01_BS1_BB_Elecda_PANGUIPULLI"/>
    <s v="PANGUIPULLI"/>
    <x v="14"/>
    <s v="CGE"/>
    <x v="3"/>
    <x v="3"/>
    <s v="CESIONARIO"/>
    <n v="1"/>
    <n v="454.28300000000002"/>
    <n v="1"/>
    <s v="Banco de Chile"/>
    <s v="cuenta contable o de orden"/>
    <n v="1112650063"/>
    <n v="70710"/>
    <s v="Compañía General de Electricidad S.A."/>
    <s v="76.411.321-7"/>
  </r>
  <r>
    <n v="2025"/>
    <n v="1"/>
    <n v="6"/>
    <s v="ENEL_GENERACION"/>
    <s v="EMELAT"/>
    <s v="SIC 2013/01_BS1_BB_EMELAT_ENDESA"/>
    <s v="ENDESA"/>
    <x v="13"/>
    <s v="CGE"/>
    <x v="3"/>
    <x v="3"/>
    <s v="CESIONARIO"/>
    <n v="1"/>
    <n v="253412.00200000001"/>
    <n v="1"/>
    <s v="Banco de Chile"/>
    <s v="cuenta contable o de orden"/>
    <n v="1112650055"/>
    <n v="39444000"/>
    <s v="Compañía General de Electricidad S.A."/>
    <s v="76.411.321-7"/>
  </r>
  <r>
    <n v="2025"/>
    <n v="1"/>
    <n v="6"/>
    <s v="ENEL_GENERACION"/>
    <s v="EMELAT"/>
    <s v="SIC 2013/03_BS1_BB_EMELAT_ENDESA"/>
    <s v="ENDESA"/>
    <x v="13"/>
    <s v="CGE"/>
    <x v="3"/>
    <x v="3"/>
    <s v="CESIONARIO"/>
    <n v="1"/>
    <n v="57063.434999999998"/>
    <n v="1"/>
    <s v="Banco de Chile"/>
    <s v="cuenta contable o de orden"/>
    <n v="1112650055"/>
    <n v="8882019"/>
    <s v="Compañía General de Electricidad S.A."/>
    <s v="76.411.321-7"/>
  </r>
  <r>
    <n v="2025"/>
    <n v="1"/>
    <n v="6"/>
    <s v="ENEL_GENERACION"/>
    <s v="EMELAT"/>
    <s v="EMEL-SIC 2006/01_BB1_BB_Emelat_ENDESA"/>
    <s v="ENDESA"/>
    <x v="13"/>
    <s v="CGE"/>
    <x v="3"/>
    <x v="3"/>
    <s v="CESIONARIO"/>
    <n v="1"/>
    <n v="496484.359"/>
    <n v="1"/>
    <s v="Banco de Chile"/>
    <s v="cuenta contable o de orden"/>
    <n v="1112650055"/>
    <n v="77278618"/>
    <s v="Compañía General de Electricidad S.A."/>
    <s v="76.411.321-7"/>
  </r>
  <r>
    <n v="2025"/>
    <n v="1"/>
    <n v="6"/>
    <s v="ENEL_GENERACION"/>
    <s v="EMELAT"/>
    <s v="SIC 2013/01_BS1_BB_EMELAT_PANGUIPULLI"/>
    <s v="PANGUIPULLI"/>
    <x v="14"/>
    <s v="CGE"/>
    <x v="3"/>
    <x v="3"/>
    <s v="CESIONARIO"/>
    <n v="1"/>
    <n v="30017.654999999999"/>
    <n v="1"/>
    <s v="Banco de Chile"/>
    <s v="cuenta contable o de orden"/>
    <n v="1112650063"/>
    <n v="4672298"/>
    <s v="Compañía General de Electricidad S.A."/>
    <s v="76.411.321-7"/>
  </r>
  <r>
    <n v="2025"/>
    <n v="1"/>
    <n v="6"/>
    <s v="ENEL_GENERACION"/>
    <s v="EMELCA"/>
    <s v="CHQ 2008/01_BS1_BB_EMELCA_ENDESA"/>
    <s v="ENDESA"/>
    <x v="13"/>
    <s v="EMELCA"/>
    <x v="3"/>
    <x v="3"/>
    <s v="CESIONARIO"/>
    <n v="1"/>
    <n v="25959.495999999999"/>
    <n v="1"/>
    <s v="Banco de Chile"/>
    <s v="cuenta contable o de orden"/>
    <n v="1112650055"/>
    <n v="4040639"/>
    <s v="Empresa Eléctrica de Casablanca S.A."/>
    <s v="81.577.400-0"/>
  </r>
  <r>
    <n v="2025"/>
    <n v="1"/>
    <n v="6"/>
    <s v="ENEL_GENERACION"/>
    <s v="EMELCA"/>
    <s v="CHQ 2008/01_BS1_BV_EMELCA_ENDESA"/>
    <s v="ENDESA"/>
    <x v="13"/>
    <s v="EMELCA"/>
    <x v="3"/>
    <x v="3"/>
    <s v="CESIONARIO"/>
    <n v="1"/>
    <n v="1570.819"/>
    <n v="1"/>
    <s v="Banco de Chile"/>
    <s v="cuenta contable o de orden"/>
    <n v="1112650055"/>
    <n v="244501"/>
    <s v="Empresa Eléctrica de Casablanca S.A."/>
    <s v="81.577.400-0"/>
  </r>
  <r>
    <n v="2025"/>
    <n v="1"/>
    <n v="6"/>
    <s v="ENEL_GENERACION"/>
    <s v="EMELCA"/>
    <s v="SIC 2013/01_BS1_BB_EMELCA_ENDESA"/>
    <s v="ENDESA"/>
    <x v="13"/>
    <s v="EMELCA"/>
    <x v="3"/>
    <x v="3"/>
    <s v="CESIONARIO"/>
    <n v="1"/>
    <n v="1727.441"/>
    <n v="1"/>
    <s v="Banco de Chile"/>
    <s v="cuenta contable o de orden"/>
    <n v="1112650055"/>
    <n v="268879"/>
    <s v="Empresa Eléctrica de Casablanca S.A."/>
    <s v="81.577.400-0"/>
  </r>
  <r>
    <n v="2025"/>
    <n v="1"/>
    <n v="6"/>
    <s v="ENEL_GENERACION"/>
    <s v="EMELCA"/>
    <s v="SIC 2013/03_BS1_BB_EMELCA_ENDESA"/>
    <s v="ENDESA"/>
    <x v="13"/>
    <s v="EMELCA"/>
    <x v="3"/>
    <x v="3"/>
    <s v="CESIONARIO"/>
    <n v="1"/>
    <n v="213.61500000000001"/>
    <n v="1"/>
    <s v="Banco de Chile"/>
    <s v="cuenta contable o de orden"/>
    <n v="1112650055"/>
    <n v="33250"/>
    <s v="Empresa Eléctrica de Casablanca S.A."/>
    <s v="81.577.400-0"/>
  </r>
  <r>
    <n v="2025"/>
    <n v="1"/>
    <n v="6"/>
    <s v="ENEL_GENERACION"/>
    <s v="EMELCA"/>
    <s v="SIC 2013/01_BS1_BB_EMELCA_PANGUIPULLI"/>
    <s v="PANGUIPULLI"/>
    <x v="14"/>
    <s v="EMELCA"/>
    <x v="3"/>
    <x v="3"/>
    <s v="CESIONARIO"/>
    <n v="1"/>
    <n v="359.34800000000001"/>
    <n v="1"/>
    <s v="Banco de Chile"/>
    <s v="cuenta contable o de orden"/>
    <n v="1112650063"/>
    <n v="55933"/>
    <s v="Empresa Eléctrica de Casablanca S.A."/>
    <s v="81.577.400-0"/>
  </r>
  <r>
    <n v="2025"/>
    <n v="1"/>
    <n v="6"/>
    <s v="ENEL_GENERACION"/>
    <s v="Enel"/>
    <s v="CHL 2006/01_BB1_BB_Enel Distribución_ENDESA"/>
    <s v="ENDESA"/>
    <x v="13"/>
    <s v="ENEL_DISTRIBUCION"/>
    <x v="13"/>
    <x v="14"/>
    <s v="SUMINISTRADOR"/>
    <n v="1"/>
    <n v="1189963.4890000001"/>
    <n v="1"/>
    <s v="_x0009_Banco Santander - Chile"/>
    <s v="Cuenta Corriente"/>
    <n v="1029991"/>
    <n v="185219800"/>
    <s v="Enel Distribución Chile S.A."/>
    <s v="96.800.570-7"/>
  </r>
  <r>
    <n v="2025"/>
    <n v="1"/>
    <n v="6"/>
    <s v="ENEL_GENERACION"/>
    <s v="Enel"/>
    <s v="CHL 2006/01_BB2_BB_Enel Distribución_ENDESA"/>
    <s v="ENDESA"/>
    <x v="13"/>
    <s v="ENEL_DISTRIBUCION"/>
    <x v="13"/>
    <x v="14"/>
    <s v="SUMINISTRADOR"/>
    <n v="1"/>
    <n v="1754660.97"/>
    <n v="1"/>
    <s v="_x0009_Banco Santander - Chile"/>
    <s v="Cuenta Corriente"/>
    <n v="1029991"/>
    <n v="273115904"/>
    <s v="Enel Distribución Chile S.A."/>
    <s v="96.800.570-7"/>
  </r>
  <r>
    <n v="2025"/>
    <n v="1"/>
    <n v="6"/>
    <s v="ENEL_GENERACION"/>
    <s v="Enel"/>
    <s v="CHL 2006/02_BB1_BB_Enel Distribución_ENDESA"/>
    <s v="ENDESA"/>
    <x v="13"/>
    <s v="ENEL_DISTRIBUCION"/>
    <x v="13"/>
    <x v="14"/>
    <s v="SUMINISTRADOR"/>
    <n v="1"/>
    <n v="2854088.048"/>
    <n v="1"/>
    <s v="_x0009_Banco Santander - Chile"/>
    <s v="Cuenta Corriente"/>
    <n v="1029991"/>
    <n v="444243561"/>
    <s v="Enel Distribución Chile S.A."/>
    <s v="96.800.570-7"/>
  </r>
  <r>
    <n v="2025"/>
    <n v="1"/>
    <n v="6"/>
    <s v="ENEL_GENERACION"/>
    <s v="Enel"/>
    <s v="CHL 2006/02_BB3_BB_Enel Distribución_ENDESA"/>
    <s v="ENDESA"/>
    <x v="13"/>
    <s v="ENEL_DISTRIBUCION"/>
    <x v="13"/>
    <x v="14"/>
    <s v="SUMINISTRADOR"/>
    <n v="1"/>
    <n v="2550331.6680000001"/>
    <n v="1"/>
    <s v="_x0009_Banco Santander - Chile"/>
    <s v="Cuenta Corriente"/>
    <n v="1029991"/>
    <n v="396963375"/>
    <s v="Enel Distribución Chile S.A."/>
    <s v="96.800.570-7"/>
  </r>
  <r>
    <n v="2025"/>
    <n v="1"/>
    <n v="6"/>
    <s v="ENEL_GENERACION"/>
    <s v="Enel"/>
    <s v="CHL 2010/01_BS1_BB_Enel Distribución_ENDESA"/>
    <s v="ENDESA"/>
    <x v="13"/>
    <s v="ENEL_DISTRIBUCION"/>
    <x v="13"/>
    <x v="14"/>
    <s v="SUMINISTRADOR"/>
    <n v="1"/>
    <n v="4347978.2180000003"/>
    <n v="1"/>
    <s v="_x0009_Banco Santander - Chile"/>
    <s v="Cuenta Corriente"/>
    <n v="1029991"/>
    <n v="676770056"/>
    <s v="Enel Distribución Chile S.A."/>
    <s v="96.800.570-7"/>
  </r>
  <r>
    <n v="2025"/>
    <n v="1"/>
    <n v="6"/>
    <s v="ENEL_GENERACION"/>
    <s v="Enel"/>
    <s v="SIC 2013/01_BS1_BB_Enel Distribución_ENDESA"/>
    <s v="ENDESA"/>
    <x v="13"/>
    <s v="ENEL_DISTRIBUCION"/>
    <x v="13"/>
    <x v="14"/>
    <s v="SUMINISTRADOR"/>
    <n v="1"/>
    <n v="2223376.1269999999"/>
    <n v="1"/>
    <s v="_x0009_Banco Santander - Chile"/>
    <s v="Cuenta Corriente"/>
    <n v="1029991"/>
    <n v="346072200"/>
    <s v="Enel Distribución Chile S.A."/>
    <s v="96.800.570-7"/>
  </r>
  <r>
    <n v="2025"/>
    <n v="1"/>
    <n v="6"/>
    <s v="ENEL_GENERACION"/>
    <s v="Enel"/>
    <s v="SIC 2013/03_BS1_BB_Enel Distribución_ENDESA"/>
    <s v="ENDESA"/>
    <x v="13"/>
    <s v="ENEL_DISTRIBUCION"/>
    <x v="13"/>
    <x v="14"/>
    <s v="SUMINISTRADOR"/>
    <n v="1"/>
    <n v="444271.07400000002"/>
    <n v="1"/>
    <s v="_x0009_Banco Santander - Chile"/>
    <s v="Cuenta Corriente"/>
    <n v="1029991"/>
    <n v="69151533"/>
    <s v="Enel Distribución Chile S.A."/>
    <s v="96.800.570-7"/>
  </r>
  <r>
    <n v="2025"/>
    <n v="1"/>
    <n v="6"/>
    <s v="ENEL_GENERACION"/>
    <s v="Enel"/>
    <s v="SIC 2013/01_BS1_BB_Enel Distribución_PANGUIPULLI"/>
    <s v="PANGUIPULLI"/>
    <x v="14"/>
    <s v="ENEL_DISTRIBUCION"/>
    <x v="14"/>
    <x v="15"/>
    <s v="SUMINISTRADOR"/>
    <n v="1"/>
    <n v="254560.19399999999"/>
    <n v="1"/>
    <s v="Banco de Crédito e Inversiones"/>
    <s v="Cuenta Corriente"/>
    <n v="35419458"/>
    <n v="39622718"/>
    <s v="Enel Distribución Chile S.A."/>
    <s v="96.800.570-7"/>
  </r>
  <r>
    <n v="2025"/>
    <n v="1"/>
    <n v="6"/>
    <s v="ENEL_GENERACION"/>
    <s v="FRONTEL"/>
    <s v="SIC 2013/01_BS1_BB_FRONTEL_ENDESA"/>
    <s v="ENDESA"/>
    <x v="13"/>
    <s v="FRONTEL"/>
    <x v="3"/>
    <x v="3"/>
    <s v="CESIONARIO"/>
    <n v="1"/>
    <n v="391850.60800000001"/>
    <n v="1"/>
    <s v="Banco de Chile"/>
    <s v="cuenta contable o de orden"/>
    <n v="1112650055"/>
    <n v="60992200"/>
    <s v="Empresa Eléctrica de la Frontera S.A."/>
    <s v="76.073.164-1"/>
  </r>
  <r>
    <n v="2025"/>
    <n v="1"/>
    <n v="6"/>
    <s v="ENEL_GENERACION"/>
    <s v="FRONTEL"/>
    <s v="SIC 2013/03_BS1_BB_FRONTEL_ENDESA"/>
    <s v="ENDESA"/>
    <x v="13"/>
    <s v="FRONTEL"/>
    <x v="3"/>
    <x v="3"/>
    <s v="CESIONARIO"/>
    <n v="1"/>
    <n v="91193.368000000002"/>
    <n v="1"/>
    <s v="Banco de Chile"/>
    <s v="cuenta contable o de orden"/>
    <n v="1112650055"/>
    <n v="14194400"/>
    <s v="Empresa Eléctrica de la Frontera S.A."/>
    <s v="76.073.164-1"/>
  </r>
  <r>
    <n v="2025"/>
    <n v="1"/>
    <n v="6"/>
    <s v="ENEL_GENERACION"/>
    <s v="FRONTEL"/>
    <s v="Contrato Corto Plazo_Frontel_ENDESA"/>
    <s v="ENDESA"/>
    <x v="13"/>
    <s v="FRONTEL"/>
    <x v="3"/>
    <x v="3"/>
    <s v="CESIONARIO"/>
    <n v="1"/>
    <n v="3971.2260000000001"/>
    <n v="1"/>
    <s v="Banco de Chile"/>
    <s v="cuenta contable o de orden"/>
    <n v="1112650055"/>
    <n v="618128"/>
    <s v="Empresa Eléctrica de la Frontera S.A."/>
    <s v="76.073.164-1"/>
  </r>
  <r>
    <n v="2025"/>
    <n v="1"/>
    <n v="6"/>
    <s v="ENEL_GENERACION"/>
    <s v="FRONTEL"/>
    <s v="SAE 2006/01_BB1_BB_Frontel_ENDESA"/>
    <s v="ENDESA"/>
    <x v="13"/>
    <s v="FRONTEL"/>
    <x v="3"/>
    <x v="3"/>
    <s v="CESIONARIO"/>
    <n v="1"/>
    <n v="563721.19700000004"/>
    <n v="1"/>
    <s v="Banco de Chile"/>
    <s v="cuenta contable o de orden"/>
    <n v="1112650055"/>
    <n v="87744144"/>
    <s v="Empresa Eléctrica de la Frontera S.A."/>
    <s v="76.073.164-1"/>
  </r>
  <r>
    <n v="2025"/>
    <n v="1"/>
    <n v="6"/>
    <s v="ENEL_GENERACION"/>
    <s v="FRONTEL"/>
    <s v="SIC 2013/01_BS1_BB_FRONTEL_PANGUIPULLI"/>
    <s v="PANGUIPULLI"/>
    <x v="14"/>
    <s v="FRONTEL"/>
    <x v="3"/>
    <x v="3"/>
    <s v="CESIONARIO"/>
    <n v="1"/>
    <n v="45749.228000000003"/>
    <n v="1"/>
    <s v="Banco de Chile"/>
    <s v="cuenta contable o de orden"/>
    <n v="1112650063"/>
    <n v="7120944"/>
    <s v="Empresa Eléctrica de la Frontera S.A."/>
    <s v="76.073.164-1"/>
  </r>
  <r>
    <n v="2025"/>
    <n v="1"/>
    <n v="6"/>
    <s v="ENEL_GENERACION"/>
    <s v="LITORAL"/>
    <s v="CHQ 2006/01_BB1_BB_Litoral_ENDESA"/>
    <s v="ENDESA"/>
    <x v="13"/>
    <s v="LITORAL"/>
    <x v="3"/>
    <x v="3"/>
    <s v="CESIONARIO"/>
    <n v="1"/>
    <n v="9401.9889999999996"/>
    <n v="1"/>
    <s v="Banco de Chile"/>
    <s v="cuenta contable o de orden"/>
    <n v="1112650055"/>
    <n v="1463435"/>
    <s v="Compañía Eléctrica del Litoral S.A."/>
    <s v="91.344.000-5"/>
  </r>
  <r>
    <n v="2025"/>
    <n v="1"/>
    <n v="6"/>
    <s v="ENEL_GENERACION"/>
    <s v="LITORAL"/>
    <s v="CHQ 2006/01_BB2_BB_Litoral_ENDESA"/>
    <s v="ENDESA"/>
    <x v="13"/>
    <s v="LITORAL"/>
    <x v="3"/>
    <x v="3"/>
    <s v="CESIONARIO"/>
    <n v="1"/>
    <n v="22305.113000000001"/>
    <n v="1"/>
    <s v="Banco de Chile"/>
    <s v="cuenta contable o de orden"/>
    <n v="1112650055"/>
    <n v="3471828"/>
    <s v="Compañía Eléctrica del Litoral S.A."/>
    <s v="91.344.000-5"/>
  </r>
  <r>
    <n v="2025"/>
    <n v="1"/>
    <n v="6"/>
    <s v="ENEL_GENERACION"/>
    <s v="LITORAL"/>
    <s v="CHQ 2008/01_BS1_BB_Litoral_ENDESA"/>
    <s v="ENDESA"/>
    <x v="13"/>
    <s v="LITORAL"/>
    <x v="3"/>
    <x v="3"/>
    <s v="CESIONARIO"/>
    <n v="1"/>
    <n v="91408.153000000006"/>
    <n v="1"/>
    <s v="Banco de Chile"/>
    <s v="cuenta contable o de orden"/>
    <n v="1112650055"/>
    <n v="14227831"/>
    <s v="Compañía Eléctrica del Litoral S.A."/>
    <s v="91.344.000-5"/>
  </r>
  <r>
    <n v="2025"/>
    <n v="1"/>
    <n v="6"/>
    <s v="ENEL_GENERACION"/>
    <s v="LITORAL"/>
    <s v="CHQ 2010/01_BS4_BB_Litoral_ENDESA"/>
    <s v="ENDESA"/>
    <x v="13"/>
    <s v="LITORAL"/>
    <x v="3"/>
    <x v="3"/>
    <s v="CESIONARIO"/>
    <n v="1"/>
    <n v="4573.9790000000003"/>
    <n v="1"/>
    <s v="Banco de Chile"/>
    <s v="cuenta contable o de orden"/>
    <n v="1112650055"/>
    <n v="711947"/>
    <s v="Compañía Eléctrica del Litoral S.A."/>
    <s v="91.344.000-5"/>
  </r>
  <r>
    <n v="2025"/>
    <n v="1"/>
    <n v="6"/>
    <s v="ENEL_GENERACION"/>
    <s v="LITORAL"/>
    <s v="CHQ 2010/01_BS5_BB_Litoral_ENDESA"/>
    <s v="ENDESA"/>
    <x v="13"/>
    <s v="LITORAL"/>
    <x v="3"/>
    <x v="3"/>
    <s v="CESIONARIO"/>
    <n v="1"/>
    <n v="6035.3530000000001"/>
    <n v="1"/>
    <s v="Banco de Chile"/>
    <s v="cuenta contable o de orden"/>
    <n v="1112650055"/>
    <n v="939413"/>
    <s v="Compañía Eléctrica del Litoral S.A."/>
    <s v="91.344.000-5"/>
  </r>
  <r>
    <n v="2025"/>
    <n v="1"/>
    <n v="6"/>
    <s v="ENEL_GENERACION"/>
    <s v="LITORAL"/>
    <s v="CHQ 2010/01_BS6_BB_Litoral_ENDESA"/>
    <s v="ENDESA"/>
    <x v="13"/>
    <s v="LITORAL"/>
    <x v="3"/>
    <x v="3"/>
    <s v="CESIONARIO"/>
    <n v="1"/>
    <n v="15009.412"/>
    <n v="1"/>
    <s v="Banco de Chile"/>
    <s v="cuenta contable o de orden"/>
    <n v="1112650055"/>
    <n v="2336240"/>
    <s v="Compañía Eléctrica del Litoral S.A."/>
    <s v="91.344.000-5"/>
  </r>
  <r>
    <n v="2025"/>
    <n v="1"/>
    <n v="6"/>
    <s v="ENEL_GENERACION"/>
    <s v="LITORAL"/>
    <s v="SIC 2013/01_BS1_BB_LITORAL_ENDESA"/>
    <s v="ENDESA"/>
    <x v="13"/>
    <s v="LITORAL"/>
    <x v="3"/>
    <x v="3"/>
    <s v="CESIONARIO"/>
    <n v="1"/>
    <n v="16005.828"/>
    <n v="1"/>
    <s v="Banco de Chile"/>
    <s v="cuenta contable o de orden"/>
    <n v="1112650055"/>
    <n v="2491334"/>
    <s v="Compañía Eléctrica del Litoral S.A."/>
    <s v="91.344.000-5"/>
  </r>
  <r>
    <n v="2025"/>
    <n v="1"/>
    <n v="6"/>
    <s v="ENEL_GENERACION"/>
    <s v="LITORAL"/>
    <s v="SIC 2013/03_BS1_BB_LITORAL_ENDESA"/>
    <s v="ENDESA"/>
    <x v="13"/>
    <s v="LITORAL"/>
    <x v="3"/>
    <x v="3"/>
    <s v="CESIONARIO"/>
    <n v="1"/>
    <n v="1471.7049999999999"/>
    <n v="1"/>
    <s v="Banco de Chile"/>
    <s v="cuenta contable o de orden"/>
    <n v="1112650055"/>
    <n v="229073"/>
    <s v="Compañía Eléctrica del Litoral S.A."/>
    <s v="91.344.000-5"/>
  </r>
  <r>
    <n v="2025"/>
    <n v="1"/>
    <n v="6"/>
    <s v="ENEL_GENERACION"/>
    <s v="LITORAL"/>
    <s v="CHQ 2010/01_BS4_BB_Litoral_PANGUIPULLI"/>
    <s v="PANGUIPULLI"/>
    <x v="14"/>
    <s v="LITORAL"/>
    <x v="3"/>
    <x v="3"/>
    <s v="CESIONARIO"/>
    <n v="1"/>
    <n v="6013.4589999999998"/>
    <n v="1"/>
    <s v="Banco de Chile"/>
    <s v="cuenta contable o de orden"/>
    <n v="1112650063"/>
    <n v="936005"/>
    <s v="Compañía Eléctrica del Litoral S.A."/>
    <s v="91.344.000-5"/>
  </r>
  <r>
    <n v="2025"/>
    <n v="1"/>
    <n v="6"/>
    <s v="ENEL_GENERACION"/>
    <s v="LITORAL"/>
    <s v="CHQ 2010/01_BS5_BB_Litoral_PANGUIPULLI"/>
    <s v="PANGUIPULLI"/>
    <x v="14"/>
    <s v="LITORAL"/>
    <x v="3"/>
    <x v="3"/>
    <s v="CESIONARIO"/>
    <n v="1"/>
    <n v="5353.8249999999998"/>
    <n v="1"/>
    <s v="Banco de Chile"/>
    <s v="cuenta contable o de orden"/>
    <n v="1112650063"/>
    <n v="833332"/>
    <s v="Compañía Eléctrica del Litoral S.A."/>
    <s v="91.344.000-5"/>
  </r>
  <r>
    <n v="2025"/>
    <n v="1"/>
    <n v="6"/>
    <s v="ENEL_GENERACION"/>
    <s v="LITORAL"/>
    <s v="CHQ 2010/01_BS6_BB_Litoral_PANGUIPULLI"/>
    <s v="PANGUIPULLI"/>
    <x v="14"/>
    <s v="LITORAL"/>
    <x v="3"/>
    <x v="3"/>
    <s v="CESIONARIO"/>
    <n v="1"/>
    <n v="2643.04"/>
    <n v="1"/>
    <s v="Banco de Chile"/>
    <s v="cuenta contable o de orden"/>
    <n v="1112650063"/>
    <n v="411394"/>
    <s v="Compañía Eléctrica del Litoral S.A."/>
    <s v="91.344.000-5"/>
  </r>
  <r>
    <n v="2025"/>
    <n v="1"/>
    <n v="6"/>
    <s v="ENEL_GENERACION"/>
    <s v="LITORAL"/>
    <s v="SIC 2013/01_BS1_BB_LITORAL_PANGUIPULLI"/>
    <s v="PANGUIPULLI"/>
    <x v="14"/>
    <s v="LITORAL"/>
    <x v="3"/>
    <x v="3"/>
    <s v="CESIONARIO"/>
    <n v="1"/>
    <n v="1802.549"/>
    <n v="1"/>
    <s v="Banco de Chile"/>
    <s v="cuenta contable o de orden"/>
    <n v="1112650063"/>
    <n v="280570"/>
    <s v="Compañía Eléctrica del Litoral S.A."/>
    <s v="91.344.000-5"/>
  </r>
  <r>
    <n v="2025"/>
    <n v="1"/>
    <n v="6"/>
    <s v="ENEL_GENERACION"/>
    <s v="LITORAL"/>
    <s v="CHQ 2010/01_BS4_BB_Litoral_PUYEHUE"/>
    <s v="PUYEHUE"/>
    <x v="14"/>
    <s v="LITORAL"/>
    <x v="3"/>
    <x v="3"/>
    <s v="CESIONARIO"/>
    <n v="1"/>
    <n v="5907.4179999999997"/>
    <n v="1"/>
    <s v="Banco de Chile"/>
    <s v="cuenta contable o de orden"/>
    <n v="1112650063"/>
    <n v="919499"/>
    <s v="Compañía Eléctrica del Litoral S.A."/>
    <s v="91.344.000-5"/>
  </r>
  <r>
    <n v="2025"/>
    <n v="1"/>
    <n v="6"/>
    <s v="ENEL_GENERACION"/>
    <s v="LITORAL"/>
    <s v="CHQ 2010/01_BS5_BB_Litoral_PUYEHUE"/>
    <s v="PUYEHUE"/>
    <x v="14"/>
    <s v="LITORAL"/>
    <x v="3"/>
    <x v="3"/>
    <s v="CESIONARIO"/>
    <n v="1"/>
    <n v="4911.6329999999998"/>
    <n v="1"/>
    <s v="Banco de Chile"/>
    <s v="cuenta contable o de orden"/>
    <n v="1112650063"/>
    <n v="764504"/>
    <s v="Compañía Eléctrica del Litoral S.A."/>
    <s v="91.344.000-5"/>
  </r>
  <r>
    <n v="2025"/>
    <n v="1"/>
    <n v="6"/>
    <s v="ENEL_GENERACION"/>
    <s v="LUZ OSORNO"/>
    <s v="SIC 2013/01_BS1_BB_LUZ OSORNO_ENDESA"/>
    <s v="ENDESA"/>
    <x v="13"/>
    <s v="LUZOSORNO"/>
    <x v="3"/>
    <x v="3"/>
    <s v="CESIONARIO"/>
    <n v="1"/>
    <n v="20114.457999999999"/>
    <n v="1"/>
    <s v="Banco de Chile"/>
    <s v="cuenta contable o de orden"/>
    <n v="1112650055"/>
    <n v="3130849"/>
    <s v="Compañía Eléctrica de Osorno S.A"/>
    <s v="96.531.500-4"/>
  </r>
  <r>
    <n v="2025"/>
    <n v="1"/>
    <n v="6"/>
    <s v="ENEL_GENERACION"/>
    <s v="LUZ OSORNO"/>
    <s v="SIC 2013/03_BS1_BB_LUZ OSORNO_ENDESA"/>
    <s v="ENDESA"/>
    <x v="13"/>
    <s v="LUZOSORNO"/>
    <x v="3"/>
    <x v="3"/>
    <s v="CESIONARIO"/>
    <n v="1"/>
    <n v="4036.9070000000002"/>
    <n v="1"/>
    <s v="Banco de Chile"/>
    <s v="cuenta contable o de orden"/>
    <n v="1112650055"/>
    <n v="628351"/>
    <s v="Compañía Eléctrica de Osorno S.A"/>
    <s v="96.531.500-4"/>
  </r>
  <r>
    <n v="2025"/>
    <n v="1"/>
    <n v="6"/>
    <s v="ENEL_GENERACION"/>
    <s v="LUZ OSORNO"/>
    <s v="SAE 2006/01_BB1_BB_Luz Osorno_ENDESA"/>
    <s v="ENDESA"/>
    <x v="13"/>
    <s v="LUZOSORNO"/>
    <x v="3"/>
    <x v="3"/>
    <s v="CESIONARIO"/>
    <n v="1"/>
    <n v="82720.649000000005"/>
    <n v="1"/>
    <s v="Banco de Chile"/>
    <s v="cuenta contable o de orden"/>
    <n v="1112650055"/>
    <n v="12875607"/>
    <s v="Compañía Eléctrica de Osorno S.A"/>
    <s v="96.531.500-4"/>
  </r>
  <r>
    <n v="2025"/>
    <n v="1"/>
    <n v="6"/>
    <s v="ENEL_GENERACION"/>
    <s v="LUZ OSORNO"/>
    <s v="SIC 2013/01_BS1_BB_LUZ OSORNO_PANGUIPULLI"/>
    <s v="PANGUIPULLI"/>
    <x v="14"/>
    <s v="LUZOSORNO"/>
    <x v="3"/>
    <x v="3"/>
    <s v="CESIONARIO"/>
    <n v="1"/>
    <n v="1381.442"/>
    <n v="1"/>
    <s v="Banco de Chile"/>
    <s v="cuenta contable o de orden"/>
    <n v="1112650063"/>
    <n v="215024"/>
    <s v="Compañía Eléctrica de Osorno S.A"/>
    <s v="96.531.500-4"/>
  </r>
  <r>
    <n v="2025"/>
    <n v="1"/>
    <n v="6"/>
    <s v="ENEL_GENERACION"/>
    <s v="LUZLINARES"/>
    <s v="CHQ 2006/01_BB1_BB_LuzLinares_ENDESA"/>
    <s v="ENDESA"/>
    <x v="13"/>
    <s v="LUZLINARES"/>
    <x v="3"/>
    <x v="3"/>
    <s v="CESIONARIO"/>
    <n v="1"/>
    <n v="12806.286"/>
    <n v="1"/>
    <s v="Banco de Chile"/>
    <s v="cuenta contable o de orden"/>
    <n v="1112650055"/>
    <n v="1993320"/>
    <s v="Luzlinares S.A."/>
    <s v="96.884.450-4"/>
  </r>
  <r>
    <n v="2025"/>
    <n v="1"/>
    <n v="6"/>
    <s v="ENEL_GENERACION"/>
    <s v="LUZLINARES"/>
    <s v="CHQ 2006/01_BB2_BB_LuzLinares_ENDESA"/>
    <s v="ENDESA"/>
    <x v="13"/>
    <s v="LUZLINARES"/>
    <x v="3"/>
    <x v="3"/>
    <s v="CESIONARIO"/>
    <n v="1"/>
    <n v="29072.718000000001"/>
    <n v="1"/>
    <s v="Banco de Chile"/>
    <s v="cuenta contable o de orden"/>
    <n v="1112650055"/>
    <n v="4525217"/>
    <s v="Luzlinares S.A."/>
    <s v="96.884.450-4"/>
  </r>
  <r>
    <n v="2025"/>
    <n v="1"/>
    <n v="6"/>
    <s v="ENEL_GENERACION"/>
    <s v="LUZLINARES"/>
    <s v="CHQ 2008/01_BS1_BB_LuzLinares_ENDESA"/>
    <s v="ENDESA"/>
    <x v="13"/>
    <s v="LUZLINARES"/>
    <x v="3"/>
    <x v="3"/>
    <s v="CESIONARIO"/>
    <n v="1"/>
    <n v="125194.697"/>
    <n v="1"/>
    <s v="Banco de Chile"/>
    <s v="cuenta contable o de orden"/>
    <n v="1112650055"/>
    <n v="19486763"/>
    <s v="Luzlinares S.A."/>
    <s v="96.884.450-4"/>
  </r>
  <r>
    <n v="2025"/>
    <n v="1"/>
    <n v="6"/>
    <s v="ENEL_GENERACION"/>
    <s v="LUZLINARES"/>
    <s v="SIC 2013/01_BS1_BB_LuzLinares_ENDESA"/>
    <s v="ENDESA"/>
    <x v="13"/>
    <s v="LUZLINARES"/>
    <x v="3"/>
    <x v="3"/>
    <s v="CESIONARIO"/>
    <n v="1"/>
    <n v="39563.110999999997"/>
    <n v="1"/>
    <s v="Banco de Chile"/>
    <s v="cuenta contable o de orden"/>
    <n v="1112650055"/>
    <n v="6158064"/>
    <s v="Luzlinares S.A."/>
    <s v="96.884.450-4"/>
  </r>
  <r>
    <n v="2025"/>
    <n v="1"/>
    <n v="6"/>
    <s v="ENEL_GENERACION"/>
    <s v="LUZLINARES"/>
    <s v="SIC 2013/03_BS1_BB_LuzLinares_ENDESA"/>
    <s v="ENDESA"/>
    <x v="13"/>
    <s v="LUZLINARES"/>
    <x v="3"/>
    <x v="3"/>
    <s v="CESIONARIO"/>
    <n v="1"/>
    <n v="8310.1679999999997"/>
    <n v="1"/>
    <s v="Banco de Chile"/>
    <s v="cuenta contable o de orden"/>
    <n v="1112650055"/>
    <n v="1293491"/>
    <s v="Luzlinares S.A."/>
    <s v="96.884.450-4"/>
  </r>
  <r>
    <n v="2025"/>
    <n v="1"/>
    <n v="6"/>
    <s v="ENEL_GENERACION"/>
    <s v="LUZLINARES"/>
    <s v="SIC 2013/01_BS1_BB_LuzLinares_PANGUIPULLI"/>
    <s v="PANGUIPULLI"/>
    <x v="14"/>
    <s v="LUZLINARES"/>
    <x v="3"/>
    <x v="3"/>
    <s v="CESIONARIO"/>
    <n v="1"/>
    <n v="4802.0879999999997"/>
    <n v="1"/>
    <s v="Banco de Chile"/>
    <s v="cuenta contable o de orden"/>
    <n v="1112650063"/>
    <n v="747453"/>
    <s v="Luzlinares S.A."/>
    <s v="96.884.450-4"/>
  </r>
  <r>
    <n v="2025"/>
    <n v="1"/>
    <n v="6"/>
    <s v="ENEL_GENERACION"/>
    <s v="LUZPARRAL"/>
    <s v="CHQ 2006/01_BB1_BB_LuzParral_ENDESA"/>
    <s v="ENDESA"/>
    <x v="13"/>
    <s v="LUZPARRAL"/>
    <x v="3"/>
    <x v="3"/>
    <s v="CESIONARIO"/>
    <n v="1"/>
    <n v="8873.8420000000006"/>
    <n v="1"/>
    <s v="Banco de Chile"/>
    <s v="cuenta contable o de orden"/>
    <n v="1112650055"/>
    <n v="1381228"/>
    <s v="Luzparral S.A."/>
    <s v="96.866.680-0"/>
  </r>
  <r>
    <n v="2025"/>
    <n v="1"/>
    <n v="6"/>
    <s v="ENEL_GENERACION"/>
    <s v="LUZPARRAL"/>
    <s v="CHQ 2006/01_BB2_BB_LuzParral_ENDESA"/>
    <s v="ENDESA"/>
    <x v="13"/>
    <s v="LUZPARRAL"/>
    <x v="3"/>
    <x v="3"/>
    <s v="CESIONARIO"/>
    <n v="1"/>
    <n v="20020.213"/>
    <n v="1"/>
    <s v="Banco de Chile"/>
    <s v="cuenta contable o de orden"/>
    <n v="1112650055"/>
    <n v="3116180"/>
    <s v="Luzparral S.A."/>
    <s v="96.866.680-0"/>
  </r>
  <r>
    <n v="2025"/>
    <n v="1"/>
    <n v="6"/>
    <s v="ENEL_GENERACION"/>
    <s v="LUZPARRAL"/>
    <s v="CHQ 2008/01_BS1_BB_LuzParral_ENDESA"/>
    <s v="ENDESA"/>
    <x v="13"/>
    <s v="LUZPARRAL"/>
    <x v="3"/>
    <x v="3"/>
    <s v="CESIONARIO"/>
    <n v="1"/>
    <n v="136574.478"/>
    <n v="1"/>
    <s v="Banco de Chile"/>
    <s v="cuenta contable o de orden"/>
    <n v="1112650055"/>
    <n v="21258045"/>
    <s v="Luzparral S.A."/>
    <s v="96.866.680-0"/>
  </r>
  <r>
    <n v="2025"/>
    <n v="1"/>
    <n v="6"/>
    <s v="ENEL_GENERACION"/>
    <s v="LUZPARRAL"/>
    <s v="SIC 2013/01_BS1_BB_LUZPARRAL_ENDESA"/>
    <s v="ENDESA"/>
    <x v="13"/>
    <s v="LUZPARRAL"/>
    <x v="3"/>
    <x v="3"/>
    <s v="CESIONARIO"/>
    <n v="1"/>
    <n v="4174.473"/>
    <n v="1"/>
    <s v="Banco de Chile"/>
    <s v="cuenta contable o de orden"/>
    <n v="1112650055"/>
    <n v="649764"/>
    <s v="Luzparral S.A."/>
    <s v="96.866.680-0"/>
  </r>
  <r>
    <n v="2025"/>
    <n v="1"/>
    <n v="6"/>
    <s v="ENEL_GENERACION"/>
    <s v="LUZPARRAL"/>
    <s v="SIC 2013/03_BS1_BB_LUZPARRAL_ENDESA"/>
    <s v="ENDESA"/>
    <x v="13"/>
    <s v="LUZPARRAL"/>
    <x v="3"/>
    <x v="3"/>
    <s v="CESIONARIO"/>
    <n v="1"/>
    <n v="791.85299999999995"/>
    <n v="1"/>
    <s v="Banco de Chile"/>
    <s v="cuenta contable o de orden"/>
    <n v="1112650055"/>
    <n v="123253"/>
    <s v="Luzparral S.A."/>
    <s v="96.866.680-0"/>
  </r>
  <r>
    <n v="2025"/>
    <n v="1"/>
    <n v="6"/>
    <s v="ENEL_GENERACION"/>
    <s v="LUZPARRAL"/>
    <s v="SIC 2013/01_BS1_BB_LUZPARRAL_PANGUIPULLI"/>
    <s v="PANGUIPULLI"/>
    <x v="14"/>
    <s v="LUZPARRAL"/>
    <x v="3"/>
    <x v="3"/>
    <s v="CESIONARIO"/>
    <n v="1"/>
    <n v="511.98500000000001"/>
    <n v="1"/>
    <s v="Banco de Chile"/>
    <s v="cuenta contable o de orden"/>
    <n v="1112650063"/>
    <n v="79691"/>
    <s v="Luzparral S.A."/>
    <s v="96.866.680-0"/>
  </r>
  <r>
    <n v="2025"/>
    <n v="1"/>
    <n v="6"/>
    <s v="ENEL_GENERACION"/>
    <s v="SAESA"/>
    <s v="SIC 2013/01_BS1_BB_SAESA_ENDESA"/>
    <s v="ENDESA"/>
    <x v="13"/>
    <s v="SAESA"/>
    <x v="3"/>
    <x v="3"/>
    <s v="CESIONARIO"/>
    <n v="1"/>
    <n v="349183.74300000002"/>
    <n v="1"/>
    <s v="Banco de Chile"/>
    <s v="cuenta contable o de orden"/>
    <n v="1112650055"/>
    <n v="54351032"/>
    <s v="Sociedad Austral de Electricidad S.A."/>
    <s v="76.073.162-5"/>
  </r>
  <r>
    <n v="2025"/>
    <n v="1"/>
    <n v="6"/>
    <s v="ENEL_GENERACION"/>
    <s v="SAESA"/>
    <s v="SIC 2013/03_BS1_BB_SAESA_ENDESA"/>
    <s v="ENDESA"/>
    <x v="13"/>
    <s v="SAESA"/>
    <x v="3"/>
    <x v="3"/>
    <s v="CESIONARIO"/>
    <n v="1"/>
    <n v="74683.73"/>
    <n v="1"/>
    <s v="Banco de Chile"/>
    <s v="cuenta contable o de orden"/>
    <n v="1112650055"/>
    <n v="11624647"/>
    <s v="Sociedad Austral de Electricidad S.A."/>
    <s v="76.073.162-5"/>
  </r>
  <r>
    <n v="2025"/>
    <n v="1"/>
    <n v="6"/>
    <s v="ENEL_GENERACION"/>
    <s v="SAESA"/>
    <s v="SAE 2006/01_BB1_BB_Saesa_ENDESA"/>
    <s v="ENDESA"/>
    <x v="13"/>
    <s v="SAESA"/>
    <x v="3"/>
    <x v="3"/>
    <s v="CESIONARIO"/>
    <n v="1"/>
    <n v="771605.55099999998"/>
    <n v="1"/>
    <s v="Banco de Chile"/>
    <s v="cuenta contable o de orden"/>
    <n v="1112650055"/>
    <n v="120101690"/>
    <s v="Sociedad Austral de Electricidad S.A."/>
    <s v="76.073.162-5"/>
  </r>
  <r>
    <n v="2025"/>
    <n v="1"/>
    <n v="6"/>
    <s v="ENEL_GENERACION"/>
    <s v="SAESA"/>
    <s v="SIC 2013/01_BS1_BB_SAESA_PANGUIPULLI"/>
    <s v="PANGUIPULLI"/>
    <x v="14"/>
    <s v="SAESA"/>
    <x v="3"/>
    <x v="3"/>
    <s v="CESIONARIO"/>
    <n v="1"/>
    <n v="32465.978999999999"/>
    <n v="1"/>
    <s v="Banco de Chile"/>
    <s v="cuenta contable o de orden"/>
    <n v="1112650063"/>
    <n v="5053384"/>
    <s v="Sociedad Austral de Electricidad S.A."/>
    <s v="76.073.162-5"/>
  </r>
  <r>
    <n v="2025"/>
    <n v="1"/>
    <n v="6"/>
    <s v="ENEL_GENERACION"/>
    <s v="SOCOEPA"/>
    <s v="SIC 2013/01_BS1_BB_SOCOEPA_ENDESA"/>
    <s v="ENDESA"/>
    <x v="13"/>
    <s v="SOCOEPA"/>
    <x v="3"/>
    <x v="3"/>
    <s v="CESIONARIO"/>
    <n v="1"/>
    <n v="11775.388999999999"/>
    <n v="1"/>
    <s v="Banco de Chile"/>
    <s v="cuenta contable o de orden"/>
    <n v="1112650055"/>
    <n v="1832859"/>
    <s v="Cooperativa Eléctrica Paillaco Ltda"/>
    <s v="81.629.800-8"/>
  </r>
  <r>
    <n v="2025"/>
    <n v="1"/>
    <n v="6"/>
    <s v="ENEL_GENERACION"/>
    <s v="SOCOEPA"/>
    <s v="SIC 2013/03_BS1_BB_SOCOEPA_ENDESA"/>
    <s v="ENDESA"/>
    <x v="13"/>
    <s v="SOCOEPA"/>
    <x v="3"/>
    <x v="3"/>
    <s v="CESIONARIO"/>
    <n v="1"/>
    <n v="2120.2860000000001"/>
    <n v="1"/>
    <s v="Banco de Chile"/>
    <s v="cuenta contable o de orden"/>
    <n v="1112650055"/>
    <n v="330026"/>
    <s v="Cooperativa Eléctrica Paillaco Ltda"/>
    <s v="81.629.800-8"/>
  </r>
  <r>
    <n v="2025"/>
    <n v="1"/>
    <n v="6"/>
    <s v="ENEL_GENERACION"/>
    <s v="SOCOEPA"/>
    <s v="SAE 2006/01_BB1_BB_Socoepa_ENDESA"/>
    <s v="ENDESA"/>
    <x v="13"/>
    <s v="SOCOEPA"/>
    <x v="3"/>
    <x v="3"/>
    <s v="CESIONARIO"/>
    <n v="1"/>
    <n v="42447.343000000001"/>
    <n v="1"/>
    <s v="Banco de Chile"/>
    <s v="cuenta contable o de orden"/>
    <n v="1112650055"/>
    <n v="6607000"/>
    <s v="Cooperativa Eléctrica Paillaco Ltda"/>
    <s v="81.629.800-8"/>
  </r>
  <r>
    <n v="2025"/>
    <n v="1"/>
    <n v="6"/>
    <s v="ENEL_GENERACION"/>
    <s v="SOCOEPA"/>
    <s v="SIC 2013/01_BS1_BB_SOCOEPA_PANGUIPULLI"/>
    <s v="PANGUIPULLI"/>
    <x v="14"/>
    <s v="SOCOEPA"/>
    <x v="3"/>
    <x v="3"/>
    <s v="CESIONARIO"/>
    <n v="1"/>
    <n v="1173.2639999999999"/>
    <n v="1"/>
    <s v="Banco de Chile"/>
    <s v="cuenta contable o de orden"/>
    <n v="1112650063"/>
    <n v="182620"/>
    <s v="Cooperativa Eléctrica Paillaco Ltda"/>
    <s v="81.629.800-8"/>
  </r>
  <r>
    <n v="2025"/>
    <n v="1"/>
    <n v="6"/>
    <s v="ENGIE"/>
    <s v="CEC"/>
    <s v="SIC 2013/03_2_BS3_BB_CEC_E-CL"/>
    <s v="E-CL"/>
    <x v="15"/>
    <s v="CEC"/>
    <x v="3"/>
    <x v="3"/>
    <s v="CESIONARIO"/>
    <n v="1"/>
    <n v="52175.536999999997"/>
    <n v="1"/>
    <s v="Banco de Chile"/>
    <s v="Cuenta Corriente"/>
    <s v="N° 1112650071 &quot;Initial Collection Account – Engie&quot;"/>
    <n v="8121209"/>
    <s v="Cooperativa de Abastecimiento de Energía Eléctrica Curico LTDA."/>
    <s v="70.287.900-0"/>
  </r>
  <r>
    <n v="2025"/>
    <n v="1"/>
    <n v="6"/>
    <s v="ENGIE"/>
    <s v="CGE"/>
    <s v="SIC 2013/03_2 (emelectric)_BS3_BB_CGE Distribucion_E-CL"/>
    <s v="E-CL"/>
    <x v="15"/>
    <s v="CGE"/>
    <x v="3"/>
    <x v="3"/>
    <s v="CESIONARIO"/>
    <n v="1"/>
    <n v="832653.77899999998"/>
    <n v="1"/>
    <s v="Banco de Chile"/>
    <s v="Cuenta Corriente"/>
    <s v="N° 1112650071 &quot;Initial Collection Account – Engie&quot;"/>
    <n v="129603948"/>
    <s v="Compañía General de Electricidad S.A."/>
    <s v="76.411.321-7"/>
  </r>
  <r>
    <n v="2025"/>
    <n v="1"/>
    <n v="6"/>
    <s v="ENGIE"/>
    <s v="CGE"/>
    <s v="SIC 2013/03_2 (emetal)_BS3_BB_CGE Distribucion_E-CL"/>
    <s v="E-CL"/>
    <x v="15"/>
    <s v="CGE"/>
    <x v="3"/>
    <x v="3"/>
    <s v="CESIONARIO"/>
    <n v="1"/>
    <n v="97871.770999999993"/>
    <n v="1"/>
    <s v="Banco de Chile"/>
    <s v="Cuenta Corriente"/>
    <s v="N° 1112650071 &quot;Initial Collection Account – Engie&quot;"/>
    <n v="15233904"/>
    <s v="Compañía General de Electricidad S.A."/>
    <s v="76.411.321-7"/>
  </r>
  <r>
    <n v="2025"/>
    <n v="1"/>
    <n v="6"/>
    <s v="ENGIE"/>
    <s v="CGE"/>
    <s v="SIC 2013/03_2_BS3_BB_CGE Distribucion_E-CL"/>
    <s v="E-CL"/>
    <x v="15"/>
    <s v="CGE"/>
    <x v="3"/>
    <x v="3"/>
    <s v="CESIONARIO"/>
    <n v="1"/>
    <n v="4263484.835"/>
    <n v="1"/>
    <s v="Banco de Chile"/>
    <s v="Cuenta Corriente"/>
    <s v="N° 1112650071 &quot;Initial Collection Account – Engie&quot;"/>
    <n v="663618520"/>
    <s v="Compañía General de Electricidad S.A."/>
    <s v="76.411.321-7"/>
  </r>
  <r>
    <n v="2025"/>
    <n v="1"/>
    <n v="6"/>
    <s v="ENGIE"/>
    <s v="CHILQUINTA"/>
    <s v="SIC 2013/03_2_BS3_BB_CHILQUINTA_E-CL"/>
    <s v="E-CL"/>
    <x v="15"/>
    <s v="CHILQUINTA"/>
    <x v="3"/>
    <x v="3"/>
    <s v="CESIONARIO"/>
    <n v="1"/>
    <n v="378296.005"/>
    <n v="1"/>
    <s v="Banco de Chile"/>
    <s v="Cuenta Corriente"/>
    <s v="N° 1112650071 &quot;Initial Collection Account – Engie&quot;"/>
    <n v="58882404"/>
    <s v="Chilquinta Distribución S.A."/>
    <s v="96.813.520-1"/>
  </r>
  <r>
    <n v="2025"/>
    <n v="1"/>
    <n v="6"/>
    <s v="ENGIE"/>
    <s v="CODINER"/>
    <s v="SIC 2013/03_2_BS3_BB_CODINER_E-CL"/>
    <s v="E-CL"/>
    <x v="15"/>
    <s v="CODINER"/>
    <x v="3"/>
    <x v="3"/>
    <s v="CESIONARIO"/>
    <n v="1"/>
    <n v="21528.513999999999"/>
    <n v="1"/>
    <s v="Banco de Chile"/>
    <s v="Cuenta Corriente"/>
    <s v="N° 1112650071 &quot;Initial Collection Account – Engie&quot;"/>
    <n v="3350949"/>
    <s v="Compañía Distribuidora de Energía Eléctrica CODINER S.A."/>
    <s v="78.397.530-0"/>
  </r>
  <r>
    <n v="2025"/>
    <n v="1"/>
    <n v="6"/>
    <s v="ENGIE"/>
    <s v="COELCHA"/>
    <s v="SIC 2013/03_2_BS3_BB_COELCHA_E-CL"/>
    <s v="E-CL"/>
    <x v="15"/>
    <s v="COELCHA"/>
    <x v="3"/>
    <x v="3"/>
    <s v="CESIONARIO"/>
    <n v="1"/>
    <n v="48674.256999999998"/>
    <n v="1"/>
    <s v="Banco de Chile"/>
    <s v="Cuenta Corriente"/>
    <s v="N° 1112650071 &quot;Initial Collection Account – Engie&quot;"/>
    <n v="7576229"/>
    <s v="Cooperativa Eléctrica Charrúa Ltda."/>
    <s v="80.238.000-3"/>
  </r>
  <r>
    <n v="2025"/>
    <n v="1"/>
    <n v="6"/>
    <s v="ENGIE"/>
    <s v="CONAFE"/>
    <s v="SIC 2013/03_2 (enelsa)_BS3_BB_CONAFE_E-CL"/>
    <s v="E-CL"/>
    <x v="15"/>
    <s v="CGE"/>
    <x v="3"/>
    <x v="3"/>
    <s v="CESIONARIO"/>
    <n v="1"/>
    <n v="4965.0659999999998"/>
    <n v="1"/>
    <s v="Banco de Chile"/>
    <s v="Cuenta Corriente"/>
    <s v="N° 1112650071 &quot;Initial Collection Account – Engie&quot;"/>
    <n v="772821"/>
    <s v="Compañía General de Electricidad S.A."/>
    <s v="76.411.321-7"/>
  </r>
  <r>
    <n v="2025"/>
    <n v="1"/>
    <n v="6"/>
    <s v="ENGIE"/>
    <s v="CONAFE"/>
    <s v="SIC 2013/03_2_BS3_BB_CONAFE_E-CL"/>
    <s v="E-CL"/>
    <x v="15"/>
    <s v="CGE"/>
    <x v="3"/>
    <x v="3"/>
    <s v="CESIONARIO"/>
    <n v="1"/>
    <n v="2206090.4810000001"/>
    <n v="1"/>
    <s v="Banco de Chile"/>
    <s v="Cuenta Corriente"/>
    <s v="N° 1112650071 &quot;Initial Collection Account – Engie&quot;"/>
    <n v="343381660"/>
    <s v="Compañía General de Electricidad S.A."/>
    <s v="76.411.321-7"/>
  </r>
  <r>
    <n v="2025"/>
    <n v="1"/>
    <n v="6"/>
    <s v="ENGIE"/>
    <s v="COOPELAN"/>
    <s v="SIC 2013/03_2_BS3_BB_COOPELAN_E-CL"/>
    <s v="E-CL"/>
    <x v="15"/>
    <s v="COOPELAN"/>
    <x v="3"/>
    <x v="3"/>
    <s v="CESIONARIO"/>
    <n v="1"/>
    <n v="53591.635000000002"/>
    <n v="1"/>
    <s v="Banco de Chile"/>
    <s v="Cuenta Corriente"/>
    <s v="N° 1112650071 &quot;Initial Collection Account – Engie&quot;"/>
    <n v="8341627"/>
    <s v="Cooperativa Eléctrica Los Angeles LTDA"/>
    <s v="81.585.900-6"/>
  </r>
  <r>
    <n v="2025"/>
    <n v="1"/>
    <n v="6"/>
    <s v="ENGIE"/>
    <s v="Coopersol"/>
    <s v="Contrato Corto Plazo_COOPERSOL_E-CL"/>
    <s v="E-CL"/>
    <x v="15"/>
    <s v="COOPERSOL"/>
    <x v="3"/>
    <x v="3"/>
    <s v="CESIONARIO"/>
    <n v="1"/>
    <n v="8244.1959999999999"/>
    <n v="1"/>
    <s v="Banco de Chile"/>
    <s v="Cuenta Corriente"/>
    <s v="N° 1112650071 &quot;Initial Collection Account – Engie&quot;"/>
    <n v="1283223"/>
    <s v="Cooperativa de Abastecimiento de Energía Eléctrica Socoroma Ltda"/>
    <s v="74.379.600-4"/>
  </r>
  <r>
    <n v="2025"/>
    <n v="1"/>
    <n v="6"/>
    <s v="ENGIE"/>
    <s v="COOPREL"/>
    <s v="SIC 2013/03_2_BS3_BB_COOPREL_E-CL"/>
    <s v="E-CL"/>
    <x v="15"/>
    <s v="COOPREL"/>
    <x v="3"/>
    <x v="3"/>
    <s v="CESIONARIO"/>
    <n v="1"/>
    <n v="15293.704"/>
    <n v="1"/>
    <s v="Banco de Chile"/>
    <s v="Cuenta Corriente"/>
    <s v="N° 1112650071 &quot;Initial Collection Account – Engie&quot;"/>
    <n v="2380491"/>
    <s v="Cooperativa Rural Eléctrica Río Bueno Ltda."/>
    <s v="81.388.600-6"/>
  </r>
  <r>
    <n v="2025"/>
    <n v="1"/>
    <n v="6"/>
    <s v="ENGIE"/>
    <s v="COPELEC"/>
    <s v="SIC 2013/03_2_BS3_BB_COPELEC_E-CL"/>
    <s v="E-CL"/>
    <x v="15"/>
    <s v="COPELEC"/>
    <x v="3"/>
    <x v="3"/>
    <s v="CESIONARIO"/>
    <n v="1"/>
    <n v="152854.05799999999"/>
    <n v="1"/>
    <s v="Banco de Chile"/>
    <s v="Cuenta Corriente"/>
    <s v="N° 1112650071 &quot;Initial Collection Account – Engie&quot;"/>
    <n v="23791989"/>
    <s v="Cooperativa de Consumo de Energía Eléctrica Chillán Ltda."/>
    <s v="80.237.700-2"/>
  </r>
  <r>
    <n v="2025"/>
    <n v="1"/>
    <n v="6"/>
    <s v="ENGIE"/>
    <s v="CRELL"/>
    <s v="SIC 2013/03_2_BS3_BB_CRELL_E-CL"/>
    <s v="E-CL"/>
    <x v="15"/>
    <s v="CRELL"/>
    <x v="3"/>
    <x v="3"/>
    <s v="CESIONARIO"/>
    <n v="1"/>
    <n v="26347.281999999999"/>
    <n v="1"/>
    <s v="Banco de Chile"/>
    <s v="Cuenta Corriente"/>
    <s v="N° 1112650071 &quot;Initial Collection Account – Engie&quot;"/>
    <n v="4100998"/>
    <s v="Cooperativa Regional Eléctrica Llanquihue Ltda"/>
    <s v="81.106.900-0"/>
  </r>
  <r>
    <n v="2025"/>
    <n v="1"/>
    <n v="6"/>
    <s v="ENGIE"/>
    <s v="EDECSA"/>
    <s v="SIC 2013/03_2_BS3_BB_EDECSA_E-CL"/>
    <s v="E-CL"/>
    <x v="15"/>
    <s v="EDECSA"/>
    <x v="3"/>
    <x v="3"/>
    <s v="CESIONARIO"/>
    <n v="1"/>
    <n v="9912.1910000000007"/>
    <n v="1"/>
    <s v="Banco de Chile"/>
    <s v="Cuenta Corriente"/>
    <s v="N° 1112650071 &quot;Initial Collection Account – Engie&quot;"/>
    <n v="1542849"/>
    <s v="Energía de Casablanca S.A."/>
    <s v="96.766.110-4"/>
  </r>
  <r>
    <n v="2025"/>
    <n v="1"/>
    <n v="6"/>
    <s v="ENGIE"/>
    <s v="ELECDA"/>
    <s v="EMEL-SING 2008/01 (Elecda)_BS1_BB_Elecda_E-CL"/>
    <s v="E-CL"/>
    <x v="15"/>
    <s v="CGE"/>
    <x v="3"/>
    <x v="3"/>
    <s v="CESIONARIO"/>
    <n v="1"/>
    <n v="3884837.139"/>
    <n v="1"/>
    <s v="Banco de Chile"/>
    <s v="Cuenta Corriente"/>
    <s v="N° 1112650071 &quot;Initial Collection Account – Engie&quot;"/>
    <n v="604681375"/>
    <s v="Compañía General de Electricidad S.A."/>
    <s v="76.411.321-7"/>
  </r>
  <r>
    <n v="2025"/>
    <n v="1"/>
    <n v="6"/>
    <s v="ENGIE"/>
    <s v="ELECDA"/>
    <s v="EMEL-SING 2008/01 (Elecda)_BS1_BV_Elecda_E-CL"/>
    <s v="E-CL"/>
    <x v="15"/>
    <s v="CGE"/>
    <x v="3"/>
    <x v="3"/>
    <s v="CESIONARIO"/>
    <n v="1"/>
    <n v="3878.355"/>
    <n v="1"/>
    <s v="Banco de Chile"/>
    <s v="Cuenta Corriente"/>
    <s v="N° 1112650071 &quot;Initial Collection Account – Engie&quot;"/>
    <n v="603672"/>
    <s v="Compañía General de Electricidad S.A."/>
    <s v="76.411.321-7"/>
  </r>
  <r>
    <n v="2025"/>
    <n v="1"/>
    <n v="6"/>
    <s v="ENGIE"/>
    <s v="ELECDA"/>
    <s v="SIC 2013/03_2_BS3_BB_Elecda_E-CL"/>
    <s v="E-CL"/>
    <x v="15"/>
    <s v="CGE"/>
    <x v="3"/>
    <x v="3"/>
    <s v="CESIONARIO"/>
    <n v="1"/>
    <n v="7361.2730000000001"/>
    <n v="1"/>
    <s v="Banco de Chile"/>
    <s v="Cuenta Corriente"/>
    <s v="N° 1112650071 &quot;Initial Collection Account – Engie&quot;"/>
    <n v="1145794"/>
    <s v="Compañía General de Electricidad S.A."/>
    <s v="76.411.321-7"/>
  </r>
  <r>
    <n v="2025"/>
    <n v="1"/>
    <n v="6"/>
    <s v="ENGIE"/>
    <s v="ELIQSA"/>
    <s v="EMEL-SING 2008/01_BS1_BB_Eliqsa_E-CL"/>
    <s v="E-CL"/>
    <x v="15"/>
    <s v="CGE"/>
    <x v="3"/>
    <x v="3"/>
    <s v="CESIONARIO"/>
    <n v="1"/>
    <n v="1918566.956"/>
    <n v="1"/>
    <s v="Banco de Chile"/>
    <s v="Cuenta Corriente"/>
    <s v="N° 1112650071 &quot;Initial Collection Account – Engie&quot;"/>
    <n v="298628144"/>
    <s v="Compañía General de Electricidad S.A."/>
    <s v="76.411.321-7"/>
  </r>
  <r>
    <n v="2025"/>
    <n v="1"/>
    <n v="6"/>
    <s v="ENGIE"/>
    <s v="EMELARI"/>
    <s v="EMEL-SING 2008/01_BS1_BB_Emelari_E-CL"/>
    <s v="E-CL"/>
    <x v="15"/>
    <s v="CGE"/>
    <x v="3"/>
    <x v="3"/>
    <s v="CESIONARIO"/>
    <n v="1"/>
    <n v="1143674.3500000001"/>
    <n v="1"/>
    <s v="Banco de Chile"/>
    <s v="Cuenta Corriente"/>
    <s v="N° 1112650071 &quot;Initial Collection Account – Engie&quot;"/>
    <n v="178014819"/>
    <s v="Compañía General de Electricidad S.A."/>
    <s v="76.411.321-7"/>
  </r>
  <r>
    <n v="2025"/>
    <n v="1"/>
    <n v="6"/>
    <s v="ENGIE"/>
    <s v="EMELARI"/>
    <s v="EMEL-SING 2008/01_BS1_BV_Emelari_E-CL"/>
    <s v="E-CL"/>
    <x v="15"/>
    <s v="CGE"/>
    <x v="3"/>
    <x v="3"/>
    <s v="CESIONARIO"/>
    <n v="1"/>
    <n v="7523.8419999999996"/>
    <n v="1"/>
    <s v="Banco de Chile"/>
    <s v="Cuenta Corriente"/>
    <s v="N° 1112650071 &quot;Initial Collection Account – Engie&quot;"/>
    <n v="1171099"/>
    <s v="Compañía General de Electricidad S.A."/>
    <s v="76.411.321-7"/>
  </r>
  <r>
    <n v="2025"/>
    <n v="1"/>
    <n v="6"/>
    <s v="ENGIE"/>
    <s v="EMELAT"/>
    <s v="SIC 2013/03_2_BS3_BB_EMELAT_E-CL"/>
    <s v="E-CL"/>
    <x v="15"/>
    <s v="CGE"/>
    <x v="3"/>
    <x v="3"/>
    <s v="CESIONARIO"/>
    <n v="1"/>
    <n v="254303.66399999999"/>
    <n v="1"/>
    <s v="Banco de Chile"/>
    <s v="Cuenta Corriente"/>
    <s v="N° 1112650071 &quot;Initial Collection Account – Engie&quot;"/>
    <n v="39582789"/>
    <s v="Compañía General de Electricidad S.A."/>
    <s v="76.411.321-7"/>
  </r>
  <r>
    <n v="2025"/>
    <n v="1"/>
    <n v="6"/>
    <s v="ENGIE"/>
    <s v="Enel"/>
    <s v="SIC 2013/03_2_BS3_BB_Enel Distribución_E-CL"/>
    <s v="E-CL"/>
    <x v="15"/>
    <s v="ENEL_DISTRIBUCION"/>
    <x v="3"/>
    <x v="3"/>
    <s v="CESIONARIO"/>
    <n v="1"/>
    <n v="3076244.835"/>
    <n v="1"/>
    <s v="Banco de Chile"/>
    <s v="Cuenta Corriente"/>
    <s v="N° 1112650071 &quot;Initial Collection Account – Engie&quot;"/>
    <n v="478822636"/>
    <s v="Enel Distribución Chile S.A."/>
    <s v="96.800.570-7"/>
  </r>
  <r>
    <n v="2025"/>
    <n v="1"/>
    <n v="6"/>
    <s v="ENGIE"/>
    <s v="FRONTEL"/>
    <s v="SIC 2013/03_2_BS3_BB_FRONTEL_E-CL"/>
    <s v="E-CL"/>
    <x v="15"/>
    <s v="FRONTEL"/>
    <x v="3"/>
    <x v="3"/>
    <s v="CESIONARIO"/>
    <n v="1"/>
    <n v="478075.46100000001"/>
    <n v="1"/>
    <s v="Banco de Chile"/>
    <s v="Cuenta Corriente"/>
    <s v="N° 1112650071 &quot;Initial Collection Account – Engie&quot;"/>
    <n v="74413242"/>
    <s v="Empresa Eléctrica de la Frontera S.A."/>
    <s v="76.073.164-1"/>
  </r>
  <r>
    <n v="2025"/>
    <n v="1"/>
    <n v="6"/>
    <s v="ENGIE"/>
    <s v="LITORAL"/>
    <s v="SIC 2013/03_2_BS3_BB_LITORAL_E-CL"/>
    <s v="E-CL"/>
    <x v="15"/>
    <s v="LITORAL"/>
    <x v="3"/>
    <x v="3"/>
    <s v="CESIONARIO"/>
    <n v="1"/>
    <n v="26129.733"/>
    <n v="1"/>
    <s v="Banco de Chile"/>
    <s v="Cuenta Corriente"/>
    <s v="N° 1112650071 &quot;Initial Collection Account – Engie&quot;"/>
    <n v="4067136"/>
    <s v="Compañía Eléctrica del Litoral S.A."/>
    <s v="91.344.000-5"/>
  </r>
  <r>
    <n v="2025"/>
    <n v="1"/>
    <n v="6"/>
    <s v="ENGIE"/>
    <s v="LUZ OSORNO"/>
    <s v="SIC 2013/03_2_BS3_BB_LUZ OSORNO_E-CL"/>
    <s v="E-CL"/>
    <x v="15"/>
    <s v="LUZOSORNO"/>
    <x v="3"/>
    <x v="3"/>
    <s v="CESIONARIO"/>
    <n v="1"/>
    <n v="16796.393"/>
    <n v="1"/>
    <s v="Banco de Chile"/>
    <s v="Cuenta Corriente"/>
    <s v="N° 1112650071 &quot;Initial Collection Account – Engie&quot;"/>
    <n v="2614387"/>
    <s v="Compañía Eléctrica de Osorno S.A"/>
    <s v="96.531.500-4"/>
  </r>
  <r>
    <n v="2025"/>
    <n v="1"/>
    <n v="6"/>
    <s v="ENGIE"/>
    <s v="LUZLINARES"/>
    <s v="SIC 2013/03_2_BS3_BB_LUZLINARES_E-CL"/>
    <s v="E-CL"/>
    <x v="15"/>
    <s v="LUZLINARES"/>
    <x v="3"/>
    <x v="3"/>
    <s v="CESIONARIO"/>
    <n v="1"/>
    <n v="44153.006999999998"/>
    <n v="1"/>
    <s v="Banco de Chile"/>
    <s v="Cuenta Corriente"/>
    <s v="N° 1112650071 &quot;Initial Collection Account – Engie&quot;"/>
    <n v="6872489"/>
    <s v="Luzlinares S.A."/>
    <s v="96.884.450-4"/>
  </r>
  <r>
    <n v="2025"/>
    <n v="1"/>
    <n v="6"/>
    <s v="ENGIE"/>
    <s v="LUZPARRAL"/>
    <s v="SIC 2013/03_2_BS3_BB_LUZPARRAL_E-CL"/>
    <s v="E-CL"/>
    <x v="15"/>
    <s v="LUZPARRAL"/>
    <x v="3"/>
    <x v="3"/>
    <s v="CESIONARIO"/>
    <n v="1"/>
    <n v="11653.055"/>
    <n v="1"/>
    <s v="Banco de Chile"/>
    <s v="Cuenta Corriente"/>
    <s v="N° 1112650071 &quot;Initial Collection Account – Engie&quot;"/>
    <n v="1813817"/>
    <s v="Luzparral S.A."/>
    <s v="96.866.680-0"/>
  </r>
  <r>
    <n v="2025"/>
    <n v="1"/>
    <n v="6"/>
    <s v="ENGIE"/>
    <s v="SAESA"/>
    <s v="SIC 2013/03_2_BS3_BB_SAESA_E-CL"/>
    <s v="E-CL"/>
    <x v="15"/>
    <s v="SAESA"/>
    <x v="3"/>
    <x v="3"/>
    <s v="CESIONARIO"/>
    <n v="1"/>
    <n v="356473.85499999998"/>
    <n v="1"/>
    <s v="Banco de Chile"/>
    <s v="Cuenta Corriente"/>
    <s v="N° 1112650071 &quot;Initial Collection Account – Engie&quot;"/>
    <n v="55485750"/>
    <s v="Sociedad Austral de Electricidad S.A."/>
    <s v="76.073.162-5"/>
  </r>
  <r>
    <n v="2025"/>
    <n v="1"/>
    <n v="6"/>
    <s v="ENGIE"/>
    <s v="SOCOEPA"/>
    <s v="SIC 2013/03_2_BS3_BB_SOCOEPA_E-CL"/>
    <s v="E-CL"/>
    <x v="15"/>
    <s v="SOCOEPA"/>
    <x v="3"/>
    <x v="3"/>
    <s v="CESIONARIO"/>
    <n v="1"/>
    <n v="15947.31"/>
    <n v="1"/>
    <s v="Banco de Chile"/>
    <s v="Cuenta Corriente"/>
    <s v="N° 1112650071 &quot;Initial Collection Account – Engie&quot;"/>
    <n v="2482225"/>
    <s v="Cooperativa Eléctrica Paillaco Ltda"/>
    <s v="81.629.800-8"/>
  </r>
  <r>
    <n v="2025"/>
    <n v="1"/>
    <n v="6"/>
    <s v="GUACOLDA"/>
    <s v="Enel"/>
    <s v="CHL 2006/01_BB1_BB_Enel Distribución_GUACOLDA"/>
    <s v="GUACOLDA"/>
    <x v="16"/>
    <s v="ENEL_DISTRIBUCION"/>
    <x v="3"/>
    <x v="3"/>
    <s v="CESIONARIO"/>
    <n v="1"/>
    <n v="960499.09"/>
    <n v="1"/>
    <s v="Banco de Chile"/>
    <s v="Cuenta Corriente"/>
    <s v="N° 1112650101"/>
    <n v="149503284"/>
    <s v="Enel Distribución Chile S.A."/>
    <s v="96.800.570-7"/>
  </r>
  <r>
    <n v="2025"/>
    <n v="1"/>
    <n v="6"/>
    <s v="GUACOLDA"/>
    <s v="EEPA"/>
    <s v="CHL 2006/01_BB1_BB_EEPA_GUACOLDA"/>
    <s v="GUACOLDA"/>
    <x v="16"/>
    <s v="EEPA"/>
    <x v="3"/>
    <x v="3"/>
    <s v="CESIONARIO"/>
    <n v="1"/>
    <n v="40371.080999999998"/>
    <n v="1"/>
    <s v="Banco de Chile"/>
    <s v="Cuenta Corriente"/>
    <s v="N° 1112650101"/>
    <n v="6283826"/>
    <s v="Empresa Eléctrica Puente Alto S.A."/>
    <s v="80.313.300-k"/>
  </r>
  <r>
    <n v="2025"/>
    <n v="1"/>
    <n v="6"/>
    <s v="PV_SALVADOR"/>
    <s v="CEC"/>
    <s v="SIC 2013/03_2_BS1A_BB_CEC_Empresa Eléctrica ERNC-1 SpA."/>
    <s v="Empresa Eléctrica ERNC-1 SpA."/>
    <x v="17"/>
    <s v="CEC"/>
    <x v="15"/>
    <x v="16"/>
    <s v="SUMINISTRADOR"/>
    <n v="1"/>
    <n v="575.08199999999999"/>
    <n v="1"/>
    <s v="Banco de Chile"/>
    <s v="Cuenta Corriente"/>
    <n v="1113025073"/>
    <n v="89512"/>
    <s v="Cooperativa de Abastecimiento de Energía Eléctrica Curico LTDA."/>
    <s v="70.287.900-0"/>
  </r>
  <r>
    <n v="2025"/>
    <n v="1"/>
    <n v="6"/>
    <s v="PV_SALVADOR"/>
    <s v="CEC"/>
    <s v="SIC 2013/03_2_BS1B_BB_CEC_Empresa Eléctrica ERNC-1 SpA."/>
    <s v="Empresa Eléctrica ERNC-1 SpA."/>
    <x v="17"/>
    <s v="CEC"/>
    <x v="15"/>
    <x v="16"/>
    <s v="SUMINISTRADOR"/>
    <n v="1"/>
    <n v="127.973"/>
    <n v="1"/>
    <s v="Banco de Chile"/>
    <s v="Cuenta Corriente"/>
    <n v="1113025073"/>
    <n v="19919"/>
    <s v="Cooperativa de Abastecimiento de Energía Eléctrica Curico LTDA."/>
    <s v="70.287.900-0"/>
  </r>
  <r>
    <n v="2025"/>
    <n v="1"/>
    <n v="6"/>
    <s v="PV_SALVADOR"/>
    <s v="CEC"/>
    <s v="SIC 2013/03_2_BS1C_BB_CEC_Empresa Eléctrica ERNC-1 SpA."/>
    <s v="Empresa Eléctrica ERNC-1 SpA."/>
    <x v="17"/>
    <s v="CEC"/>
    <x v="15"/>
    <x v="16"/>
    <s v="SUMINISTRADOR"/>
    <n v="1"/>
    <n v="174.57599999999999"/>
    <n v="1"/>
    <s v="Banco de Chile"/>
    <s v="Cuenta Corriente"/>
    <n v="1113025073"/>
    <n v="27173"/>
    <s v="Cooperativa de Abastecimiento de Energía Eléctrica Curico LTDA."/>
    <s v="70.287.900-0"/>
  </r>
  <r>
    <n v="2025"/>
    <n v="1"/>
    <n v="6"/>
    <s v="PV_SALVADOR"/>
    <s v="CGE"/>
    <s v="SIC 2013/03_2 (Emelectric)_BS1A_BB_CGE Distribucion_Empresa Eléctrica ERNC-1 SpA."/>
    <s v="Empresa Eléctrica ERNC-1 SpA."/>
    <x v="17"/>
    <s v="CGE"/>
    <x v="15"/>
    <x v="16"/>
    <s v="SUMINISTRADOR"/>
    <n v="1"/>
    <n v="8738.6589999999997"/>
    <n v="1"/>
    <s v="Banco de Chile"/>
    <s v="Cuenta Corriente"/>
    <n v="1113025073"/>
    <n v="1360187"/>
    <s v="Compañía General de Electricidad S.A."/>
    <s v="76.411.321-7"/>
  </r>
  <r>
    <n v="2025"/>
    <n v="1"/>
    <n v="6"/>
    <s v="PV_SALVADOR"/>
    <s v="CGE"/>
    <s v="SIC 2013/03_2 (Emelectric)_BS1B_BB_CGE Distribucion_Empresa Eléctrica ERNC-1 SpA."/>
    <s v="Empresa Eléctrica ERNC-1 SpA."/>
    <x v="17"/>
    <s v="CGE"/>
    <x v="15"/>
    <x v="16"/>
    <s v="SUMINISTRADOR"/>
    <n v="1"/>
    <n v="2303.5749999999998"/>
    <n v="1"/>
    <s v="Banco de Chile"/>
    <s v="Cuenta Corriente"/>
    <n v="1113025073"/>
    <n v="358555"/>
    <s v="Compañía General de Electricidad S.A."/>
    <s v="76.411.321-7"/>
  </r>
  <r>
    <n v="2025"/>
    <n v="1"/>
    <n v="6"/>
    <s v="PV_SALVADOR"/>
    <s v="CGE"/>
    <s v="SIC 2013/03_2 (Emelectric)_BS1C_BB_CGE Distribucion_Empresa Eléctrica ERNC-1 SpA."/>
    <s v="Empresa Eléctrica ERNC-1 SpA."/>
    <x v="17"/>
    <s v="CGE"/>
    <x v="15"/>
    <x v="16"/>
    <s v="SUMINISTRADOR"/>
    <n v="1"/>
    <n v="3080.4580000000001"/>
    <n v="1"/>
    <s v="Banco de Chile"/>
    <s v="Cuenta Corriente"/>
    <n v="1113025073"/>
    <n v="479478"/>
    <s v="Compañía General de Electricidad S.A."/>
    <s v="76.411.321-7"/>
  </r>
  <r>
    <n v="2025"/>
    <n v="1"/>
    <n v="6"/>
    <s v="PV_SALVADOR"/>
    <s v="CGE"/>
    <s v="SIC 2013/03_2 (Emetal)_BS1A_BB_CGE Distribucion_Empresa Eléctrica ERNC-1 SpA."/>
    <s v="Empresa Eléctrica ERNC-1 SpA."/>
    <x v="17"/>
    <s v="CGE"/>
    <x v="15"/>
    <x v="16"/>
    <s v="SUMINISTRADOR"/>
    <n v="1"/>
    <n v="1330.8779999999999"/>
    <n v="1"/>
    <s v="Banco de Chile"/>
    <s v="Cuenta Corriente"/>
    <n v="1113025073"/>
    <n v="207153"/>
    <s v="Compañía General de Electricidad S.A."/>
    <s v="76.411.321-7"/>
  </r>
  <r>
    <n v="2025"/>
    <n v="1"/>
    <n v="6"/>
    <s v="PV_SALVADOR"/>
    <s v="CGE"/>
    <s v="SIC 2013/03_2 (Emetal)_BS1B_BB_CGE Distribucion_Empresa Eléctrica ERNC-1 SpA."/>
    <s v="Empresa Eléctrica ERNC-1 SpA."/>
    <x v="17"/>
    <s v="CGE"/>
    <x v="15"/>
    <x v="16"/>
    <s v="SUMINISTRADOR"/>
    <n v="1"/>
    <n v="61.655000000000001"/>
    <n v="1"/>
    <s v="Banco de Chile"/>
    <s v="Cuenta Corriente"/>
    <n v="1113025073"/>
    <n v="9597"/>
    <s v="Compañía General de Electricidad S.A."/>
    <s v="76.411.321-7"/>
  </r>
  <r>
    <n v="2025"/>
    <n v="1"/>
    <n v="6"/>
    <s v="PV_SALVADOR"/>
    <s v="CGE"/>
    <s v="SIC 2013/03_2 (Emetal)_BS1C_BB_CGE Distribucion_Empresa Eléctrica ERNC-1 SpA."/>
    <s v="Empresa Eléctrica ERNC-1 SpA."/>
    <x v="17"/>
    <s v="CGE"/>
    <x v="15"/>
    <x v="16"/>
    <s v="SUMINISTRADOR"/>
    <n v="1"/>
    <n v="39.701999999999998"/>
    <n v="1"/>
    <s v="Banco de Chile"/>
    <s v="Cuenta Corriente"/>
    <n v="1113025073"/>
    <n v="6180"/>
    <s v="Compañía General de Electricidad S.A."/>
    <s v="76.411.321-7"/>
  </r>
  <r>
    <n v="2025"/>
    <n v="1"/>
    <n v="6"/>
    <s v="PV_SALVADOR"/>
    <s v="CGE"/>
    <s v="SIC 2013/03_2_BS1A_BB_CGE Distribucion_Empresa Eléctrica ERNC-1 SpA."/>
    <s v="Empresa Eléctrica ERNC-1 SpA."/>
    <x v="17"/>
    <s v="CGE"/>
    <x v="15"/>
    <x v="16"/>
    <s v="SUMINISTRADOR"/>
    <n v="1"/>
    <n v="41079.896999999997"/>
    <n v="1"/>
    <s v="Banco de Chile"/>
    <s v="Cuenta Corriente"/>
    <n v="1113025073"/>
    <n v="6394154"/>
    <s v="Compañía General de Electricidad S.A."/>
    <s v="76.411.321-7"/>
  </r>
  <r>
    <n v="2025"/>
    <n v="1"/>
    <n v="6"/>
    <s v="PV_SALVADOR"/>
    <s v="CGE"/>
    <s v="SIC 2013/03_2_BS1B_BB_CGE Distribucion_Empresa Eléctrica ERNC-1 SpA."/>
    <s v="Empresa Eléctrica ERNC-1 SpA."/>
    <x v="17"/>
    <s v="CGE"/>
    <x v="15"/>
    <x v="16"/>
    <s v="SUMINISTRADOR"/>
    <n v="1"/>
    <n v="8851.2260000000006"/>
    <n v="1"/>
    <s v="Banco de Chile"/>
    <s v="Cuenta Corriente"/>
    <n v="1113025073"/>
    <n v="1377708"/>
    <s v="Compañía General de Electricidad S.A."/>
    <s v="76.411.321-7"/>
  </r>
  <r>
    <n v="2025"/>
    <n v="1"/>
    <n v="6"/>
    <s v="PV_SALVADOR"/>
    <s v="CGE"/>
    <s v="SIC 2013/03_2_BS1C_BB_CGE Distribucion_Empresa Eléctrica ERNC-1 SpA."/>
    <s v="Empresa Eléctrica ERNC-1 SpA."/>
    <x v="17"/>
    <s v="CGE"/>
    <x v="15"/>
    <x v="16"/>
    <s v="SUMINISTRADOR"/>
    <n v="1"/>
    <n v="16083.615"/>
    <n v="1"/>
    <s v="Banco de Chile"/>
    <s v="Cuenta Corriente"/>
    <n v="1113025073"/>
    <n v="2503441"/>
    <s v="Compañía General de Electricidad S.A."/>
    <s v="76.411.321-7"/>
  </r>
  <r>
    <n v="2025"/>
    <n v="1"/>
    <n v="6"/>
    <s v="PV_SALVADOR"/>
    <s v="CHILQUINTA"/>
    <s v="SIC 2013/03_2_BS1A_BB_CHILQUINTA_Empresa Eléctrica ERNC-1 SpA."/>
    <s v="Empresa Eléctrica ERNC-1 SpA."/>
    <x v="17"/>
    <s v="CHILQUINTA"/>
    <x v="15"/>
    <x v="16"/>
    <s v="SUMINISTRADOR"/>
    <n v="1"/>
    <n v="3302.3409999999999"/>
    <n v="1"/>
    <s v="Banco de Chile"/>
    <s v="Cuenta Corriente"/>
    <n v="1113025073"/>
    <n v="514015"/>
    <s v="Chilquinta Distribución S.A."/>
    <s v="96.813.520-1"/>
  </r>
  <r>
    <n v="2025"/>
    <n v="1"/>
    <n v="6"/>
    <s v="PV_SALVADOR"/>
    <s v="CHILQUINTA"/>
    <s v="SIC 2013/03_2_BS1B_BB_CHILQUINTA_Empresa Eléctrica ERNC-1 SpA."/>
    <s v="Empresa Eléctrica ERNC-1 SpA."/>
    <x v="17"/>
    <s v="CHILQUINTA"/>
    <x v="15"/>
    <x v="16"/>
    <s v="SUMINISTRADOR"/>
    <n v="1"/>
    <n v="792.798"/>
    <n v="1"/>
    <s v="Banco de Chile"/>
    <s v="Cuenta Corriente"/>
    <n v="1113025073"/>
    <n v="123400"/>
    <s v="Chilquinta Distribución S.A."/>
    <s v="96.813.520-1"/>
  </r>
  <r>
    <n v="2025"/>
    <n v="1"/>
    <n v="6"/>
    <s v="PV_SALVADOR"/>
    <s v="CHILQUINTA"/>
    <s v="SIC 2013/03_2_BS1C_BB_CHILQUINTA_Empresa Eléctrica ERNC-1 SpA."/>
    <s v="Empresa Eléctrica ERNC-1 SpA."/>
    <x v="17"/>
    <s v="CHILQUINTA"/>
    <x v="15"/>
    <x v="16"/>
    <s v="SUMINISTRADOR"/>
    <n v="1"/>
    <n v="1031.3130000000001"/>
    <n v="1"/>
    <s v="Banco de Chile"/>
    <s v="Cuenta Corriente"/>
    <n v="1113025073"/>
    <n v="160526"/>
    <s v="Chilquinta Distribución S.A."/>
    <s v="96.813.520-1"/>
  </r>
  <r>
    <n v="2025"/>
    <n v="1"/>
    <n v="6"/>
    <s v="PV_SALVADOR"/>
    <s v="CODINER"/>
    <s v="SIC 2013/03_2_BS1A_BB_CODINER_Empresa Eléctrica ERNC-1 SpA."/>
    <s v="Empresa Eléctrica ERNC-1 SpA."/>
    <x v="17"/>
    <s v="CODINER"/>
    <x v="15"/>
    <x v="16"/>
    <s v="SUMINISTRADOR"/>
    <n v="1"/>
    <n v="194.761"/>
    <n v="1"/>
    <s v="Banco de Chile"/>
    <s v="Cuenta Corriente"/>
    <n v="1113025073"/>
    <n v="30315"/>
    <s v="Compañía Distribuidora de Energía Eléctrica CODINER S.A."/>
    <s v="78.397.530-0"/>
  </r>
  <r>
    <n v="2025"/>
    <n v="1"/>
    <n v="6"/>
    <s v="PV_SALVADOR"/>
    <s v="CODINER"/>
    <s v="SIC 2013/03_2_BS1B_BB_CODINER_Empresa Eléctrica ERNC-1 SpA."/>
    <s v="Empresa Eléctrica ERNC-1 SpA."/>
    <x v="17"/>
    <s v="CODINER"/>
    <x v="15"/>
    <x v="16"/>
    <s v="SUMINISTRADOR"/>
    <n v="1"/>
    <n v="74.918000000000006"/>
    <n v="1"/>
    <s v="Banco de Chile"/>
    <s v="Cuenta Corriente"/>
    <n v="1113025073"/>
    <n v="11661"/>
    <s v="Compañía Distribuidora de Energía Eléctrica CODINER S.A."/>
    <s v="78.397.530-0"/>
  </r>
  <r>
    <n v="2025"/>
    <n v="1"/>
    <n v="6"/>
    <s v="PV_SALVADOR"/>
    <s v="CODINER"/>
    <s v="SIC 2013/03_2_BS1C_BB_CODINER_Empresa Eléctrica ERNC-1 SpA."/>
    <s v="Empresa Eléctrica ERNC-1 SpA."/>
    <x v="17"/>
    <s v="CODINER"/>
    <x v="15"/>
    <x v="16"/>
    <s v="SUMINISTRADOR"/>
    <n v="1"/>
    <n v="89.772999999999996"/>
    <n v="1"/>
    <s v="Banco de Chile"/>
    <s v="Cuenta Corriente"/>
    <n v="1113025073"/>
    <n v="13973"/>
    <s v="Compañía Distribuidora de Energía Eléctrica CODINER S.A."/>
    <s v="78.397.530-0"/>
  </r>
  <r>
    <n v="2025"/>
    <n v="1"/>
    <n v="6"/>
    <s v="PV_SALVADOR"/>
    <s v="COELCHA"/>
    <s v="SIC 2013/03_2_BS1A_BB_COELCHA_Empresa Eléctrica ERNC-1 SpA."/>
    <s v="Empresa Eléctrica ERNC-1 SpA."/>
    <x v="17"/>
    <s v="COELCHA"/>
    <x v="15"/>
    <x v="16"/>
    <s v="SUMINISTRADOR"/>
    <n v="1"/>
    <n v="584.36800000000005"/>
    <n v="1"/>
    <s v="Banco de Chile"/>
    <s v="Cuenta Corriente"/>
    <n v="1113025073"/>
    <n v="90958"/>
    <s v="Cooperativa Eléctrica Charrúa Ltda."/>
    <s v="80.238.000-3"/>
  </r>
  <r>
    <n v="2025"/>
    <n v="1"/>
    <n v="6"/>
    <s v="PV_SALVADOR"/>
    <s v="COELCHA"/>
    <s v="SIC 2013/03_2_BS1B_BB_COELCHA_Empresa Eléctrica ERNC-1 SpA."/>
    <s v="Empresa Eléctrica ERNC-1 SpA."/>
    <x v="17"/>
    <s v="COELCHA"/>
    <x v="15"/>
    <x v="16"/>
    <s v="SUMINISTRADOR"/>
    <n v="1"/>
    <n v="111.40900000000001"/>
    <n v="1"/>
    <s v="Banco de Chile"/>
    <s v="Cuenta Corriente"/>
    <n v="1113025073"/>
    <n v="17341"/>
    <s v="Cooperativa Eléctrica Charrúa Ltda."/>
    <s v="80.238.000-3"/>
  </r>
  <r>
    <n v="2025"/>
    <n v="1"/>
    <n v="6"/>
    <s v="PV_SALVADOR"/>
    <s v="COELCHA"/>
    <s v="SIC 2013/03_2_BS1C_BB_COELCHA_Empresa Eléctrica ERNC-1 SpA."/>
    <s v="Empresa Eléctrica ERNC-1 SpA."/>
    <x v="17"/>
    <s v="COELCHA"/>
    <x v="15"/>
    <x v="16"/>
    <s v="SUMINISTRADOR"/>
    <n v="1"/>
    <n v="194.32499999999999"/>
    <n v="1"/>
    <s v="Banco de Chile"/>
    <s v="Cuenta Corriente"/>
    <n v="1113025073"/>
    <n v="30247"/>
    <s v="Cooperativa Eléctrica Charrúa Ltda."/>
    <s v="80.238.000-3"/>
  </r>
  <r>
    <n v="2025"/>
    <n v="1"/>
    <n v="6"/>
    <s v="PV_SALVADOR"/>
    <s v="CONAFE"/>
    <s v="SIC 2013/03_2 (Enelsa)_BS1A_BB_Conafe_Empresa Eléctrica ERNC-1 SpA."/>
    <s v="Empresa Eléctrica ERNC-1 SpA."/>
    <x v="17"/>
    <s v="CGE"/>
    <x v="15"/>
    <x v="16"/>
    <s v="SUMINISTRADOR"/>
    <n v="1"/>
    <n v="51.966999999999999"/>
    <n v="1"/>
    <s v="Banco de Chile"/>
    <s v="Cuenta Corriente"/>
    <n v="1113025073"/>
    <n v="8089"/>
    <s v="Compañía General de Electricidad S.A."/>
    <s v="76.411.321-7"/>
  </r>
  <r>
    <n v="2025"/>
    <n v="1"/>
    <n v="6"/>
    <s v="PV_SALVADOR"/>
    <s v="CONAFE"/>
    <s v="SIC 2013/03_2 (Enelsa)_BS1B_BB_Conafe_Empresa Eléctrica ERNC-1 SpA."/>
    <s v="Empresa Eléctrica ERNC-1 SpA."/>
    <x v="17"/>
    <s v="CGE"/>
    <x v="15"/>
    <x v="16"/>
    <s v="SUMINISTRADOR"/>
    <n v="1"/>
    <n v="8.1530000000000005"/>
    <n v="1"/>
    <s v="Banco de Chile"/>
    <s v="Cuenta Corriente"/>
    <n v="1113025073"/>
    <n v="1269"/>
    <s v="Compañía General de Electricidad S.A."/>
    <s v="76.411.321-7"/>
  </r>
  <r>
    <n v="2025"/>
    <n v="1"/>
    <n v="6"/>
    <s v="PV_SALVADOR"/>
    <s v="CONAFE"/>
    <s v="SIC 2013/03_2 (Enelsa)_BS1C_BB_Conafe_Empresa Eléctrica ERNC-1 SpA."/>
    <s v="Empresa Eléctrica ERNC-1 SpA."/>
    <x v="17"/>
    <s v="CGE"/>
    <x v="15"/>
    <x v="16"/>
    <s v="SUMINISTRADOR"/>
    <n v="1"/>
    <n v="10.62"/>
    <n v="1"/>
    <s v="Banco de Chile"/>
    <s v="Cuenta Corriente"/>
    <n v="1113025073"/>
    <n v="1653"/>
    <s v="Compañía General de Electricidad S.A."/>
    <s v="76.411.321-7"/>
  </r>
  <r>
    <n v="2025"/>
    <n v="1"/>
    <n v="6"/>
    <s v="PV_SALVADOR"/>
    <s v="CONAFE"/>
    <s v="SIC 2013/03_2_BS1A_BB_Conafe_Empresa Eléctrica ERNC-1 SpA."/>
    <s v="Empresa Eléctrica ERNC-1 SpA."/>
    <x v="17"/>
    <s v="CGE"/>
    <x v="15"/>
    <x v="16"/>
    <s v="SUMINISTRADOR"/>
    <n v="1"/>
    <n v="22464.581999999999"/>
    <n v="1"/>
    <s v="Banco de Chile"/>
    <s v="Cuenta Corriente"/>
    <n v="1113025073"/>
    <n v="3496650"/>
    <s v="Compañía General de Electricidad S.A."/>
    <s v="76.411.321-7"/>
  </r>
  <r>
    <n v="2025"/>
    <n v="1"/>
    <n v="6"/>
    <s v="PV_SALVADOR"/>
    <s v="CONAFE"/>
    <s v="SIC 2013/03_2_BS1B_BB_Conafe_Empresa Eléctrica ERNC-1 SpA."/>
    <s v="Empresa Eléctrica ERNC-1 SpA."/>
    <x v="17"/>
    <s v="CGE"/>
    <x v="15"/>
    <x v="16"/>
    <s v="SUMINISTRADOR"/>
    <n v="1"/>
    <n v="4646.4989999999998"/>
    <n v="1"/>
    <s v="Banco de Chile"/>
    <s v="Cuenta Corriente"/>
    <n v="1113025073"/>
    <n v="723235"/>
    <s v="Compañía General de Electricidad S.A."/>
    <s v="76.411.321-7"/>
  </r>
  <r>
    <n v="2025"/>
    <n v="1"/>
    <n v="6"/>
    <s v="PV_SALVADOR"/>
    <s v="CONAFE"/>
    <s v="SIC 2013/03_2_BS1C_BB_Conafe_Empresa Eléctrica ERNC-1 SpA."/>
    <s v="Empresa Eléctrica ERNC-1 SpA."/>
    <x v="17"/>
    <s v="CGE"/>
    <x v="15"/>
    <x v="16"/>
    <s v="SUMINISTRADOR"/>
    <n v="1"/>
    <n v="8501.3469999999998"/>
    <n v="1"/>
    <s v="Banco de Chile"/>
    <s v="Cuenta Corriente"/>
    <n v="1113025073"/>
    <n v="1323249"/>
    <s v="Compañía General de Electricidad S.A."/>
    <s v="76.411.321-7"/>
  </r>
  <r>
    <n v="2025"/>
    <n v="1"/>
    <n v="6"/>
    <s v="PV_SALVADOR"/>
    <s v="COOPELAN"/>
    <s v="SIC 2013/03_2_BS1A_BB_Coopelan_Empresa Eléctrica ERNC-1 SpA."/>
    <s v="Empresa Eléctrica ERNC-1 SpA."/>
    <x v="17"/>
    <s v="COOPELAN"/>
    <x v="15"/>
    <x v="16"/>
    <s v="SUMINISTRADOR"/>
    <n v="1"/>
    <n v="473.47"/>
    <n v="1"/>
    <s v="Banco de Chile"/>
    <s v="Cuenta Corriente"/>
    <n v="1113025073"/>
    <n v="73696"/>
    <s v="Cooperativa Eléctrica Los Angeles LTDA"/>
    <s v="81.585.900-6"/>
  </r>
  <r>
    <n v="2025"/>
    <n v="1"/>
    <n v="6"/>
    <s v="PV_SALVADOR"/>
    <s v="COOPELAN"/>
    <s v="SIC 2013/03_2_BS1B_BB_Coopelan_Empresa Eléctrica ERNC-1 SpA."/>
    <s v="Empresa Eléctrica ERNC-1 SpA."/>
    <x v="17"/>
    <s v="COOPELAN"/>
    <x v="15"/>
    <x v="16"/>
    <s v="SUMINISTRADOR"/>
    <n v="1"/>
    <n v="161.72"/>
    <n v="1"/>
    <s v="Banco de Chile"/>
    <s v="Cuenta Corriente"/>
    <n v="1113025073"/>
    <n v="25172"/>
    <s v="Cooperativa Eléctrica Los Angeles LTDA"/>
    <s v="81.585.900-6"/>
  </r>
  <r>
    <n v="2025"/>
    <n v="1"/>
    <n v="6"/>
    <s v="PV_SALVADOR"/>
    <s v="COOPELAN"/>
    <s v="SIC 2013/03_2_BS1C_BB_Coopelan_Empresa Eléctrica ERNC-1 SpA."/>
    <s v="Empresa Eléctrica ERNC-1 SpA."/>
    <x v="17"/>
    <s v="COOPELAN"/>
    <x v="15"/>
    <x v="16"/>
    <s v="SUMINISTRADOR"/>
    <n v="1"/>
    <n v="202.75"/>
    <n v="1"/>
    <s v="Banco de Chile"/>
    <s v="Cuenta Corriente"/>
    <n v="1113025073"/>
    <n v="31558"/>
    <s v="Cooperativa Eléctrica Los Angeles LTDA"/>
    <s v="81.585.900-6"/>
  </r>
  <r>
    <n v="2025"/>
    <n v="1"/>
    <n v="6"/>
    <s v="PV_SALVADOR"/>
    <s v="COOPREL"/>
    <s v="SIC 2013/03_2_BS1A_BB_Cooprel_Empresa Eléctrica ERNC-1 SpA."/>
    <s v="Empresa Eléctrica ERNC-1 SpA."/>
    <x v="17"/>
    <s v="COOPREL"/>
    <x v="15"/>
    <x v="16"/>
    <s v="SUMINISTRADOR"/>
    <n v="1"/>
    <n v="151.476"/>
    <n v="1"/>
    <s v="Banco de Chile"/>
    <s v="Cuenta Corriente"/>
    <n v="1113025073"/>
    <n v="23577"/>
    <s v="Cooperativa Rural Eléctrica Río Bueno Ltda."/>
    <s v="81.388.600-6"/>
  </r>
  <r>
    <n v="2025"/>
    <n v="1"/>
    <n v="6"/>
    <s v="PV_SALVADOR"/>
    <s v="COOPREL"/>
    <s v="SIC 2013/03_2_BS1B_BB_Cooprel_Empresa Eléctrica ERNC-1 SpA."/>
    <s v="Empresa Eléctrica ERNC-1 SpA."/>
    <x v="17"/>
    <s v="COOPREL"/>
    <x v="15"/>
    <x v="16"/>
    <s v="SUMINISTRADOR"/>
    <n v="1"/>
    <n v="37.417000000000002"/>
    <n v="1"/>
    <s v="Banco de Chile"/>
    <s v="Cuenta Corriente"/>
    <n v="1113025073"/>
    <n v="5824"/>
    <s v="Cooperativa Rural Eléctrica Río Bueno Ltda."/>
    <s v="81.388.600-6"/>
  </r>
  <r>
    <n v="2025"/>
    <n v="1"/>
    <n v="6"/>
    <s v="PV_SALVADOR"/>
    <s v="COOPREL"/>
    <s v="SIC 2013/03_2_BS1C_BB_Cooprel_Empresa Eléctrica ERNC-1 SpA."/>
    <s v="Empresa Eléctrica ERNC-1 SpA."/>
    <x v="17"/>
    <s v="COOPREL"/>
    <x v="15"/>
    <x v="16"/>
    <s v="SUMINISTRADOR"/>
    <n v="1"/>
    <n v="74.501999999999995"/>
    <n v="1"/>
    <s v="Banco de Chile"/>
    <s v="Cuenta Corriente"/>
    <n v="1113025073"/>
    <n v="11596"/>
    <s v="Cooperativa Rural Eléctrica Río Bueno Ltda."/>
    <s v="81.388.600-6"/>
  </r>
  <r>
    <n v="2025"/>
    <n v="1"/>
    <n v="6"/>
    <s v="PV_SALVADOR"/>
    <s v="COPELEC"/>
    <s v="SIC 2013/03_2_BS1A_BB_Copelec_Empresa Eléctrica ERNC-1 SpA."/>
    <s v="Empresa Eléctrica ERNC-1 SpA."/>
    <x v="17"/>
    <s v="COPELEC"/>
    <x v="15"/>
    <x v="16"/>
    <s v="SUMINISTRADOR"/>
    <n v="1"/>
    <n v="1524.6790000000001"/>
    <n v="1"/>
    <s v="Banco de Chile"/>
    <s v="Cuenta Corriente"/>
    <n v="1113025073"/>
    <n v="237319"/>
    <s v="Cooperativa de Consumo de Energía Eléctrica Chillán Ltda."/>
    <s v="80.237.700-2"/>
  </r>
  <r>
    <n v="2025"/>
    <n v="1"/>
    <n v="6"/>
    <s v="PV_SALVADOR"/>
    <s v="COPELEC"/>
    <s v="SIC 2013/03_2_BS1B_BB_Copelec_Empresa Eléctrica ERNC-1 SpA."/>
    <s v="Empresa Eléctrica ERNC-1 SpA."/>
    <x v="17"/>
    <s v="COPELEC"/>
    <x v="15"/>
    <x v="16"/>
    <s v="SUMINISTRADOR"/>
    <n v="1"/>
    <n v="359.48"/>
    <n v="1"/>
    <s v="Banco de Chile"/>
    <s v="Cuenta Corriente"/>
    <n v="1113025073"/>
    <n v="55954"/>
    <s v="Cooperativa de Consumo de Energía Eléctrica Chillán Ltda."/>
    <s v="80.237.700-2"/>
  </r>
  <r>
    <n v="2025"/>
    <n v="1"/>
    <n v="6"/>
    <s v="PV_SALVADOR"/>
    <s v="COPELEC"/>
    <s v="SIC 2013/03_2_BS1C_BB_Copelec_Empresa Eléctrica ERNC-1 SpA."/>
    <s v="Empresa Eléctrica ERNC-1 SpA."/>
    <x v="17"/>
    <s v="COPELEC"/>
    <x v="15"/>
    <x v="16"/>
    <s v="SUMINISTRADOR"/>
    <n v="1"/>
    <n v="540.255"/>
    <n v="1"/>
    <s v="Banco de Chile"/>
    <s v="Cuenta Corriente"/>
    <n v="1113025073"/>
    <n v="84092"/>
    <s v="Cooperativa de Consumo de Energía Eléctrica Chillán Ltda."/>
    <s v="80.237.700-2"/>
  </r>
  <r>
    <n v="2025"/>
    <n v="1"/>
    <n v="6"/>
    <s v="PV_SALVADOR"/>
    <s v="CRELL"/>
    <s v="SIC 2013/03_2_BS1A_BB_Crell_Empresa Eléctrica ERNC-1 SpA."/>
    <s v="Empresa Eléctrica ERNC-1 SpA."/>
    <x v="17"/>
    <s v="CRELL"/>
    <x v="15"/>
    <x v="16"/>
    <s v="SUMINISTRADOR"/>
    <n v="1"/>
    <n v="392.00599999999997"/>
    <n v="1"/>
    <s v="Banco de Chile"/>
    <s v="Cuenta Corriente"/>
    <n v="1113025073"/>
    <n v="61016"/>
    <s v="Cooperativa Regional Eléctrica Llanquihue Ltda"/>
    <s v="81.106.900-0"/>
  </r>
  <r>
    <n v="2025"/>
    <n v="1"/>
    <n v="6"/>
    <s v="PV_SALVADOR"/>
    <s v="CRELL"/>
    <s v="SIC 2013/03_2_BS1B_BB_Crell_Empresa Eléctrica ERNC-1 SpA."/>
    <s v="Empresa Eléctrica ERNC-1 SpA."/>
    <x v="17"/>
    <s v="CRELL"/>
    <x v="15"/>
    <x v="16"/>
    <s v="SUMINISTRADOR"/>
    <n v="1"/>
    <n v="62.591999999999999"/>
    <n v="1"/>
    <s v="Banco de Chile"/>
    <s v="Cuenta Corriente"/>
    <n v="1113025073"/>
    <n v="9743"/>
    <s v="Cooperativa Regional Eléctrica Llanquihue Ltda"/>
    <s v="81.106.900-0"/>
  </r>
  <r>
    <n v="2025"/>
    <n v="1"/>
    <n v="6"/>
    <s v="PV_SALVADOR"/>
    <s v="CRELL"/>
    <s v="SIC 2013/03_2_BS1C_BB_Crell_Empresa Eléctrica ERNC-1 SpA."/>
    <s v="Empresa Eléctrica ERNC-1 SpA."/>
    <x v="17"/>
    <s v="CRELL"/>
    <x v="15"/>
    <x v="16"/>
    <s v="SUMINISTRADOR"/>
    <n v="1"/>
    <n v="219.435"/>
    <n v="1"/>
    <s v="Banco de Chile"/>
    <s v="Cuenta Corriente"/>
    <n v="1113025073"/>
    <n v="34155"/>
    <s v="Cooperativa Regional Eléctrica Llanquihue Ltda"/>
    <s v="81.106.900-0"/>
  </r>
  <r>
    <n v="2025"/>
    <n v="1"/>
    <n v="6"/>
    <s v="PV_SALVADOR"/>
    <s v="EDECSA"/>
    <s v="SIC 2013/03_2_BS1A_BB_EDECSA_Empresa Eléctrica ERNC-1 SpA."/>
    <s v="Empresa Eléctrica ERNC-1 SpA."/>
    <x v="17"/>
    <s v="EDECSA"/>
    <x v="15"/>
    <x v="16"/>
    <s v="SUMINISTRADOR"/>
    <n v="1"/>
    <n v="109.837"/>
    <n v="1"/>
    <s v="Banco de Chile"/>
    <s v="Cuenta Corriente"/>
    <n v="1113025073"/>
    <n v="17096"/>
    <s v="Energía de Casablanca S.A."/>
    <s v="96.766.110-4"/>
  </r>
  <r>
    <n v="2025"/>
    <n v="1"/>
    <n v="6"/>
    <s v="PV_SALVADOR"/>
    <s v="EDECSA"/>
    <s v="SIC 2013/03_2_BS1B_BB_EDECSA_Empresa Eléctrica ERNC-1 SpA."/>
    <s v="Empresa Eléctrica ERNC-1 SpA."/>
    <x v="17"/>
    <s v="EDECSA"/>
    <x v="15"/>
    <x v="16"/>
    <s v="SUMINISTRADOR"/>
    <n v="1"/>
    <n v="23.356000000000002"/>
    <n v="1"/>
    <s v="Banco de Chile"/>
    <s v="Cuenta Corriente"/>
    <n v="1113025073"/>
    <n v="3635"/>
    <s v="Energía de Casablanca S.A."/>
    <s v="96.766.110-4"/>
  </r>
  <r>
    <n v="2025"/>
    <n v="1"/>
    <n v="6"/>
    <s v="PV_SALVADOR"/>
    <s v="EDECSA"/>
    <s v="SIC 2013/03_2_BS1C_BB_EDECSA_Empresa Eléctrica ERNC-1 SpA."/>
    <s v="Empresa Eléctrica ERNC-1 SpA."/>
    <x v="17"/>
    <s v="EDECSA"/>
    <x v="15"/>
    <x v="16"/>
    <s v="SUMINISTRADOR"/>
    <n v="1"/>
    <n v="23.088000000000001"/>
    <n v="1"/>
    <s v="Banco de Chile"/>
    <s v="Cuenta Corriente"/>
    <n v="1113025073"/>
    <n v="3594"/>
    <s v="Energía de Casablanca S.A."/>
    <s v="96.766.110-4"/>
  </r>
  <r>
    <n v="2025"/>
    <n v="1"/>
    <n v="6"/>
    <s v="PV_SALVADOR"/>
    <s v="ELECDA"/>
    <s v="SIC 2013/03_2_BS1A_BB_Elecda_Empresa Eléctrica ERNC-1 SpA."/>
    <s v="Empresa Eléctrica ERNC-1 SpA."/>
    <x v="17"/>
    <s v="CGE"/>
    <x v="15"/>
    <x v="16"/>
    <s v="SUMINISTRADOR"/>
    <n v="1"/>
    <n v="126.14"/>
    <n v="1"/>
    <s v="Banco de Chile"/>
    <s v="Cuenta Corriente"/>
    <n v="1113025073"/>
    <n v="19634"/>
    <s v="Compañía General de Electricidad S.A."/>
    <s v="76.411.321-7"/>
  </r>
  <r>
    <n v="2025"/>
    <n v="1"/>
    <n v="6"/>
    <s v="PV_SALVADOR"/>
    <s v="ELECDA"/>
    <s v="SIC 2013/03_2_BS1B_BB_Elecda_Empresa Eléctrica ERNC-1 SpA."/>
    <s v="Empresa Eléctrica ERNC-1 SpA."/>
    <x v="17"/>
    <s v="CGE"/>
    <x v="15"/>
    <x v="16"/>
    <s v="SUMINISTRADOR"/>
    <n v="1"/>
    <n v="8.3450000000000006"/>
    <n v="1"/>
    <s v="Banco de Chile"/>
    <s v="Cuenta Corriente"/>
    <n v="1113025073"/>
    <n v="1299"/>
    <s v="Compañía General de Electricidad S.A."/>
    <s v="76.411.321-7"/>
  </r>
  <r>
    <n v="2025"/>
    <n v="1"/>
    <n v="6"/>
    <s v="PV_SALVADOR"/>
    <s v="ELECDA"/>
    <s v="SIC 2013/03_2_BS1C_BB_Elecda_Empresa Eléctrica ERNC-1 SpA."/>
    <s v="Empresa Eléctrica ERNC-1 SpA."/>
    <x v="17"/>
    <s v="CGE"/>
    <x v="15"/>
    <x v="16"/>
    <s v="SUMINISTRADOR"/>
    <n v="1"/>
    <n v="36.813000000000002"/>
    <n v="1"/>
    <s v="Banco de Chile"/>
    <s v="Cuenta Corriente"/>
    <n v="1113025073"/>
    <n v="5730"/>
    <s v="Compañía General de Electricidad S.A."/>
    <s v="76.411.321-7"/>
  </r>
  <r>
    <n v="2025"/>
    <n v="1"/>
    <n v="6"/>
    <s v="PV_SALVADOR"/>
    <s v="EMELAT"/>
    <s v="SIC 2013/03_2_BS1A_BB_EMELAT_Empresa Eléctrica ERNC-1 SpA."/>
    <s v="Empresa Eléctrica ERNC-1 SpA."/>
    <x v="17"/>
    <s v="CGE"/>
    <x v="15"/>
    <x v="16"/>
    <s v="SUMINISTRADOR"/>
    <n v="1"/>
    <n v="3298.9490000000001"/>
    <n v="1"/>
    <s v="Banco de Chile"/>
    <s v="Cuenta Corriente"/>
    <n v="1113025073"/>
    <n v="513487"/>
    <s v="Compañía General de Electricidad S.A."/>
    <s v="76.411.321-7"/>
  </r>
  <r>
    <n v="2025"/>
    <n v="1"/>
    <n v="6"/>
    <s v="PV_SALVADOR"/>
    <s v="EMELAT"/>
    <s v="SIC 2013/03_2_BS1B_BB_EMELAT_Empresa Eléctrica ERNC-1 SpA."/>
    <s v="Empresa Eléctrica ERNC-1 SpA."/>
    <x v="17"/>
    <s v="CGE"/>
    <x v="15"/>
    <x v="16"/>
    <s v="SUMINISTRADOR"/>
    <n v="1"/>
    <n v="546.99300000000005"/>
    <n v="1"/>
    <s v="Banco de Chile"/>
    <s v="Cuenta Corriente"/>
    <n v="1113025073"/>
    <n v="85140"/>
    <s v="Compañía General de Electricidad S.A."/>
    <s v="76.411.321-7"/>
  </r>
  <r>
    <n v="2025"/>
    <n v="1"/>
    <n v="6"/>
    <s v="PV_SALVADOR"/>
    <s v="EMELAT"/>
    <s v="SIC 2013/03_2_BS1C_BB_EMELAT_Empresa Eléctrica ERNC-1 SpA."/>
    <s v="Empresa Eléctrica ERNC-1 SpA."/>
    <x v="17"/>
    <s v="CGE"/>
    <x v="15"/>
    <x v="16"/>
    <s v="SUMINISTRADOR"/>
    <n v="1"/>
    <n v="993.06"/>
    <n v="1"/>
    <s v="Banco de Chile"/>
    <s v="Cuenta Corriente"/>
    <n v="1113025073"/>
    <n v="154571"/>
    <s v="Compañía General de Electricidad S.A."/>
    <s v="76.411.321-7"/>
  </r>
  <r>
    <n v="2025"/>
    <n v="1"/>
    <n v="6"/>
    <s v="PV_SALVADOR"/>
    <s v="Enel"/>
    <s v="SIC 2013/03_2_BS1A_BB_Enel Distribución_Empresa Eléctrica ERNC-1 SpA."/>
    <s v="Empresa Eléctrica ERNC-1 SpA."/>
    <x v="17"/>
    <s v="ENEL_DISTRIBUCION"/>
    <x v="15"/>
    <x v="16"/>
    <s v="SUMINISTRADOR"/>
    <n v="1"/>
    <n v="29150.527999999998"/>
    <n v="1"/>
    <s v="Banco de Chile"/>
    <s v="Cuenta Corriente"/>
    <n v="1113025073"/>
    <n v="4537328"/>
    <s v="Enel Distribución Chile S.A."/>
    <s v="96.800.570-7"/>
  </r>
  <r>
    <n v="2025"/>
    <n v="1"/>
    <n v="6"/>
    <s v="PV_SALVADOR"/>
    <s v="Enel"/>
    <s v="SIC 2013/03_2_BS1B_BB_Enel Distribución_Empresa Eléctrica ERNC-1 SpA."/>
    <s v="Empresa Eléctrica ERNC-1 SpA."/>
    <x v="17"/>
    <s v="ENEL_DISTRIBUCION"/>
    <x v="15"/>
    <x v="16"/>
    <s v="SUMINISTRADOR"/>
    <n v="1"/>
    <n v="6754.2240000000002"/>
    <n v="1"/>
    <s v="Banco de Chile"/>
    <s v="Cuenta Corriente"/>
    <n v="1113025073"/>
    <n v="1051306"/>
    <s v="Enel Distribución Chile S.A."/>
    <s v="96.800.570-7"/>
  </r>
  <r>
    <n v="2025"/>
    <n v="1"/>
    <n v="6"/>
    <s v="PV_SALVADOR"/>
    <s v="Enel"/>
    <s v="SIC 2013/03_2_BS1C_BB_Enel Distribución_Empresa Eléctrica ERNC-1 SpA."/>
    <s v="Empresa Eléctrica ERNC-1 SpA."/>
    <x v="17"/>
    <s v="ENEL_DISTRIBUCION"/>
    <x v="15"/>
    <x v="16"/>
    <s v="SUMINISTRADOR"/>
    <n v="1"/>
    <n v="8312.3889999999992"/>
    <n v="1"/>
    <s v="Banco de Chile"/>
    <s v="Cuenta Corriente"/>
    <n v="1113025073"/>
    <n v="1293837"/>
    <s v="Enel Distribución Chile S.A."/>
    <s v="96.800.570-7"/>
  </r>
  <r>
    <n v="2025"/>
    <n v="1"/>
    <n v="6"/>
    <s v="PV_SALVADOR"/>
    <s v="FRONTEL"/>
    <s v="SIC 2013/03_2_BS1A_BB_FRONTEL_Empresa Eléctrica ERNC-1 SpA."/>
    <s v="Empresa Eléctrica ERNC-1 SpA."/>
    <x v="17"/>
    <s v="FRONTEL"/>
    <x v="15"/>
    <x v="16"/>
    <s v="SUMINISTRADOR"/>
    <n v="1"/>
    <n v="2987.2620000000002"/>
    <n v="1"/>
    <s v="Banco de Chile"/>
    <s v="Cuenta Corriente"/>
    <n v="1113025073"/>
    <n v="464972"/>
    <s v="Empresa Eléctrica de la Frontera S.A."/>
    <s v="76.073.164-1"/>
  </r>
  <r>
    <n v="2025"/>
    <n v="1"/>
    <n v="6"/>
    <s v="PV_SALVADOR"/>
    <s v="FRONTEL"/>
    <s v="SIC 2013/03_2_BS1B_BB_FRONTEL_Empresa Eléctrica ERNC-1 SpA."/>
    <s v="Empresa Eléctrica ERNC-1 SpA."/>
    <x v="17"/>
    <s v="FRONTEL"/>
    <x v="15"/>
    <x v="16"/>
    <s v="SUMINISTRADOR"/>
    <n v="1"/>
    <n v="940.76300000000003"/>
    <n v="1"/>
    <s v="Banco de Chile"/>
    <s v="Cuenta Corriente"/>
    <n v="1113025073"/>
    <n v="146431"/>
    <s v="Empresa Eléctrica de la Frontera S.A."/>
    <s v="76.073.164-1"/>
  </r>
  <r>
    <n v="2025"/>
    <n v="1"/>
    <n v="6"/>
    <s v="PV_SALVADOR"/>
    <s v="FRONTEL"/>
    <s v="SIC 2013/03_2_BS1C_BB_FRONTEL_Empresa Eléctrica ERNC-1 SpA."/>
    <s v="Empresa Eléctrica ERNC-1 SpA."/>
    <x v="17"/>
    <s v="FRONTEL"/>
    <x v="15"/>
    <x v="16"/>
    <s v="SUMINISTRADOR"/>
    <n v="1"/>
    <n v="1259.6780000000001"/>
    <n v="1"/>
    <s v="Banco de Chile"/>
    <s v="Cuenta Corriente"/>
    <n v="1113025073"/>
    <n v="196071"/>
    <s v="Empresa Eléctrica de la Frontera S.A."/>
    <s v="76.073.164-1"/>
  </r>
  <r>
    <n v="2025"/>
    <n v="1"/>
    <n v="6"/>
    <s v="PV_SALVADOR"/>
    <s v="LITORAL"/>
    <s v="SIC 2013/03_2_BS1A_BB_LITORAL_Empresa Eléctrica ERNC-1 SpA."/>
    <s v="Empresa Eléctrica ERNC-1 SpA."/>
    <x v="17"/>
    <s v="LITORAL"/>
    <x v="15"/>
    <x v="16"/>
    <s v="SUMINISTRADOR"/>
    <n v="1"/>
    <n v="225.13800000000001"/>
    <n v="1"/>
    <s v="Banco de Chile"/>
    <s v="Cuenta Corriente"/>
    <n v="1113025073"/>
    <n v="35043"/>
    <s v="Compañía Eléctrica del Litoral S.A."/>
    <s v="91.344.000-5"/>
  </r>
  <r>
    <n v="2025"/>
    <n v="1"/>
    <n v="6"/>
    <s v="PV_SALVADOR"/>
    <s v="LITORAL"/>
    <s v="SIC 2013/03_2_BS1B_BB_LITORAL_Empresa Eléctrica ERNC-1 SpA."/>
    <s v="Empresa Eléctrica ERNC-1 SpA."/>
    <x v="17"/>
    <s v="LITORAL"/>
    <x v="15"/>
    <x v="16"/>
    <s v="SUMINISTRADOR"/>
    <n v="1"/>
    <n v="48.033000000000001"/>
    <n v="1"/>
    <s v="Banco de Chile"/>
    <s v="Cuenta Corriente"/>
    <n v="1113025073"/>
    <n v="7476"/>
    <s v="Compañía Eléctrica del Litoral S.A."/>
    <s v="91.344.000-5"/>
  </r>
  <r>
    <n v="2025"/>
    <n v="1"/>
    <n v="6"/>
    <s v="PV_SALVADOR"/>
    <s v="LITORAL"/>
    <s v="SIC 2013/03_2_BS1C_BB_LITORAL_Empresa Eléctrica ERNC-1 SpA."/>
    <s v="Empresa Eléctrica ERNC-1 SpA."/>
    <x v="17"/>
    <s v="LITORAL"/>
    <x v="15"/>
    <x v="16"/>
    <s v="SUMINISTRADOR"/>
    <n v="1"/>
    <n v="69.694999999999993"/>
    <n v="1"/>
    <s v="Banco de Chile"/>
    <s v="Cuenta Corriente"/>
    <n v="1113025073"/>
    <n v="10848"/>
    <s v="Compañía Eléctrica del Litoral S.A."/>
    <s v="91.344.000-5"/>
  </r>
  <r>
    <n v="2025"/>
    <n v="1"/>
    <n v="6"/>
    <s v="PV_SALVADOR"/>
    <s v="LUZ OSORNO"/>
    <s v="SIC 2013/03_2_BS1A_BB_LUZ OSORNO_Empresa Eléctrica ERNC-1 SpA."/>
    <s v="Empresa Eléctrica ERNC-1 SpA."/>
    <x v="17"/>
    <s v="LUZOSORNO"/>
    <x v="15"/>
    <x v="16"/>
    <s v="SUMINISTRADOR"/>
    <n v="1"/>
    <n v="287.88600000000002"/>
    <n v="1"/>
    <s v="Banco de Chile"/>
    <s v="Cuenta Corriente"/>
    <n v="1113025073"/>
    <n v="44810"/>
    <s v="Compañía Eléctrica de Osorno S.A"/>
    <s v="96.531.500-4"/>
  </r>
  <r>
    <n v="2025"/>
    <n v="1"/>
    <n v="6"/>
    <s v="PV_SALVADOR"/>
    <s v="LUZ OSORNO"/>
    <s v="SIC 2013/03_2_BS1B_BB_LUZ OSORNO_Empresa Eléctrica ERNC-1 SpA."/>
    <s v="Empresa Eléctrica ERNC-1 SpA."/>
    <x v="17"/>
    <s v="LUZOSORNO"/>
    <x v="15"/>
    <x v="16"/>
    <s v="SUMINISTRADOR"/>
    <n v="1"/>
    <n v="75.540000000000006"/>
    <n v="1"/>
    <s v="Banco de Chile"/>
    <s v="Cuenta Corriente"/>
    <n v="1113025073"/>
    <n v="11758"/>
    <s v="Compañía Eléctrica de Osorno S.A"/>
    <s v="96.531.500-4"/>
  </r>
  <r>
    <n v="2025"/>
    <n v="1"/>
    <n v="6"/>
    <s v="PV_SALVADOR"/>
    <s v="LUZ OSORNO"/>
    <s v="SIC 2013/03_2_BS1C_BB_LUZ OSORNO_Empresa Eléctrica ERNC-1 SpA."/>
    <s v="Empresa Eléctrica ERNC-1 SpA."/>
    <x v="17"/>
    <s v="LUZOSORNO"/>
    <x v="15"/>
    <x v="16"/>
    <s v="SUMINISTRADOR"/>
    <n v="1"/>
    <n v="197.65199999999999"/>
    <n v="1"/>
    <s v="Banco de Chile"/>
    <s v="Cuenta Corriente"/>
    <n v="1113025073"/>
    <n v="30765"/>
    <s v="Compañía Eléctrica de Osorno S.A"/>
    <s v="96.531.500-4"/>
  </r>
  <r>
    <n v="2025"/>
    <n v="1"/>
    <n v="6"/>
    <s v="PV_SALVADOR"/>
    <s v="LUZLINARES"/>
    <s v="SIC 2013/03_2_BS1A_BB_LuzLinares_Empresa Eléctrica ERNC-1 SpA."/>
    <s v="Empresa Eléctrica ERNC-1 SpA."/>
    <x v="17"/>
    <s v="LUZLINARES"/>
    <x v="15"/>
    <x v="16"/>
    <s v="SUMINISTRADOR"/>
    <n v="1"/>
    <n v="398.25099999999998"/>
    <n v="1"/>
    <s v="Banco de Chile"/>
    <s v="Cuenta Corriente"/>
    <n v="1113025073"/>
    <n v="61988"/>
    <s v="Luzlinares S.A."/>
    <s v="96.884.450-4"/>
  </r>
  <r>
    <n v="2025"/>
    <n v="1"/>
    <n v="6"/>
    <s v="PV_SALVADOR"/>
    <s v="LUZLINARES"/>
    <s v="SIC 2013/03_2_BS1B_BB_LuzLinares_Empresa Eléctrica ERNC-1 SpA."/>
    <s v="Empresa Eléctrica ERNC-1 SpA."/>
    <x v="17"/>
    <s v="LUZLINARES"/>
    <x v="15"/>
    <x v="16"/>
    <s v="SUMINISTRADOR"/>
    <n v="1"/>
    <n v="127.505"/>
    <n v="1"/>
    <s v="Banco de Chile"/>
    <s v="Cuenta Corriente"/>
    <n v="1113025073"/>
    <n v="19846"/>
    <s v="Luzlinares S.A."/>
    <s v="96.884.450-4"/>
  </r>
  <r>
    <n v="2025"/>
    <n v="1"/>
    <n v="6"/>
    <s v="PV_SALVADOR"/>
    <s v="LUZLINARES"/>
    <s v="SIC 2013/03_2_BS1C_BB_LuzLinares_Empresa Eléctrica ERNC-1 SpA."/>
    <s v="Empresa Eléctrica ERNC-1 SpA."/>
    <x v="17"/>
    <s v="LUZLINARES"/>
    <x v="15"/>
    <x v="16"/>
    <s v="SUMINISTRADOR"/>
    <n v="1"/>
    <n v="131.327"/>
    <n v="1"/>
    <s v="Banco de Chile"/>
    <s v="Cuenta Corriente"/>
    <n v="1113025073"/>
    <n v="20441"/>
    <s v="Luzlinares S.A."/>
    <s v="96.884.450-4"/>
  </r>
  <r>
    <n v="2025"/>
    <n v="1"/>
    <n v="6"/>
    <s v="PV_SALVADOR"/>
    <s v="LUZPARRAL"/>
    <s v="SIC 2013/03_2_BS1A_BB_LUZPARRAL_Empresa Eléctrica ERNC-1 SpA."/>
    <s v="Empresa Eléctrica ERNC-1 SpA."/>
    <x v="17"/>
    <s v="LUZPARRAL"/>
    <x v="15"/>
    <x v="16"/>
    <s v="SUMINISTRADOR"/>
    <n v="1"/>
    <n v="90.605999999999995"/>
    <n v="1"/>
    <s v="Banco de Chile"/>
    <s v="Cuenta Corriente"/>
    <n v="1113025073"/>
    <n v="14103"/>
    <s v="Luzparral S.A."/>
    <s v="96.866.680-0"/>
  </r>
  <r>
    <n v="2025"/>
    <n v="1"/>
    <n v="6"/>
    <s v="PV_SALVADOR"/>
    <s v="LUZPARRAL"/>
    <s v="SIC 2013/03_2_BS1B_BB_LUZPARRAL_Empresa Eléctrica ERNC-1 SpA."/>
    <s v="Empresa Eléctrica ERNC-1 SpA."/>
    <x v="17"/>
    <s v="LUZPARRAL"/>
    <x v="15"/>
    <x v="16"/>
    <s v="SUMINISTRADOR"/>
    <n v="1"/>
    <n v="30.634"/>
    <n v="1"/>
    <s v="Banco de Chile"/>
    <s v="Cuenta Corriente"/>
    <n v="1113025073"/>
    <n v="4768"/>
    <s v="Luzparral S.A."/>
    <s v="96.866.680-0"/>
  </r>
  <r>
    <n v="2025"/>
    <n v="1"/>
    <n v="6"/>
    <s v="PV_SALVADOR"/>
    <s v="LUZPARRAL"/>
    <s v="SIC 2013/03_2_BS1C_BB_LUZPARRAL_Empresa Eléctrica ERNC-1 SpA."/>
    <s v="Empresa Eléctrica ERNC-1 SpA."/>
    <x v="17"/>
    <s v="LUZPARRAL"/>
    <x v="15"/>
    <x v="16"/>
    <s v="SUMINISTRADOR"/>
    <n v="1"/>
    <n v="31.65"/>
    <n v="1"/>
    <s v="Banco de Chile"/>
    <s v="Cuenta Corriente"/>
    <n v="1113025073"/>
    <n v="4926"/>
    <s v="Luzparral S.A."/>
    <s v="96.866.680-0"/>
  </r>
  <r>
    <n v="2025"/>
    <n v="1"/>
    <n v="6"/>
    <s v="PV_SALVADOR"/>
    <s v="SAESA"/>
    <s v="SIC 2013/03_2_BS1A_BB_SAESA_Empresa Eléctrica ERNC-1 SpA."/>
    <s v="Empresa Eléctrica ERNC-1 SpA."/>
    <x v="17"/>
    <s v="SAESA"/>
    <x v="15"/>
    <x v="16"/>
    <s v="SUMINISTRADOR"/>
    <n v="1"/>
    <n v="1226.7850000000001"/>
    <n v="1"/>
    <s v="Banco de Chile"/>
    <s v="Cuenta Corriente"/>
    <n v="1113025073"/>
    <n v="190951"/>
    <s v="Sociedad Austral de Electricidad S.A."/>
    <s v="76.073.162-5"/>
  </r>
  <r>
    <n v="2025"/>
    <n v="1"/>
    <n v="6"/>
    <s v="PV_SALVADOR"/>
    <s v="SAESA"/>
    <s v="SIC 2013/03_2_BS1B_BB_SAESA_Empresa Eléctrica ERNC-1 SpA."/>
    <s v="Empresa Eléctrica ERNC-1 SpA."/>
    <x v="17"/>
    <s v="SAESA"/>
    <x v="15"/>
    <x v="16"/>
    <s v="SUMINISTRADOR"/>
    <n v="1"/>
    <n v="534.58399999999995"/>
    <n v="1"/>
    <s v="Banco de Chile"/>
    <s v="Cuenta Corriente"/>
    <n v="1113025073"/>
    <n v="83209"/>
    <s v="Sociedad Austral de Electricidad S.A."/>
    <s v="76.073.162-5"/>
  </r>
  <r>
    <n v="2025"/>
    <n v="1"/>
    <n v="6"/>
    <s v="PV_SALVADOR"/>
    <s v="SAESA"/>
    <s v="SIC 2013/03_2_BS1C_BB_SAESA_Empresa Eléctrica ERNC-1 SpA."/>
    <s v="Empresa Eléctrica ERNC-1 SpA."/>
    <x v="17"/>
    <s v="SAESA"/>
    <x v="15"/>
    <x v="16"/>
    <s v="SUMINISTRADOR"/>
    <n v="1"/>
    <n v="1255.5060000000001"/>
    <n v="1"/>
    <s v="Banco de Chile"/>
    <s v="Cuenta Corriente"/>
    <n v="1113025073"/>
    <n v="195422"/>
    <s v="Sociedad Austral de Electricidad S.A."/>
    <s v="76.073.162-5"/>
  </r>
  <r>
    <n v="2025"/>
    <n v="1"/>
    <n v="6"/>
    <s v="PV_SALVADOR"/>
    <s v="SOCOEPA"/>
    <s v="SIC 2013/03_2_BS1A_BB_SOCOEPA_Empresa Eléctrica ERNC-1 SpA."/>
    <s v="Empresa Eléctrica ERNC-1 SpA."/>
    <x v="17"/>
    <s v="SOCOEPA"/>
    <x v="15"/>
    <x v="16"/>
    <s v="SUMINISTRADOR"/>
    <n v="1"/>
    <n v="104.185"/>
    <n v="1"/>
    <s v="Banco de Chile"/>
    <s v="Cuenta Corriente"/>
    <n v="1113025073"/>
    <n v="16217"/>
    <s v="Cooperativa Eléctrica Paillaco Ltda"/>
    <s v="81.629.800-8"/>
  </r>
  <r>
    <n v="2025"/>
    <n v="1"/>
    <n v="6"/>
    <s v="PV_SALVADOR"/>
    <s v="SOCOEPA"/>
    <s v="SIC 2013/03_2_BS1B_BB_SOCOEPA_Empresa Eléctrica ERNC-1 SpA."/>
    <s v="Empresa Eléctrica ERNC-1 SpA."/>
    <x v="17"/>
    <s v="SOCOEPA"/>
    <x v="15"/>
    <x v="16"/>
    <s v="SUMINISTRADOR"/>
    <n v="1"/>
    <n v="37.076000000000001"/>
    <n v="1"/>
    <s v="Banco de Chile"/>
    <s v="Cuenta Corriente"/>
    <n v="1113025073"/>
    <n v="5771"/>
    <s v="Cooperativa Eléctrica Paillaco Ltda"/>
    <s v="81.629.800-8"/>
  </r>
  <r>
    <n v="2025"/>
    <n v="1"/>
    <n v="6"/>
    <s v="PV_SALVADOR"/>
    <s v="SOCOEPA"/>
    <s v="SIC 2013/03_2_BS1C_BB_SOCOEPA_Empresa Eléctrica ERNC-1 SpA."/>
    <s v="Empresa Eléctrica ERNC-1 SpA."/>
    <x v="17"/>
    <s v="SOCOEPA"/>
    <x v="15"/>
    <x v="16"/>
    <s v="SUMINISTRADOR"/>
    <n v="1"/>
    <n v="237.876"/>
    <n v="1"/>
    <s v="Banco de Chile"/>
    <s v="Cuenta Corriente"/>
    <n v="1113025073"/>
    <n v="37026"/>
    <s v="Cooperativa Eléctrica Paillaco Ltda"/>
    <s v="81.629.800-8"/>
  </r>
  <r>
    <n v="2025"/>
    <n v="1"/>
    <n v="6"/>
    <s v="CABO_LEONES"/>
    <s v="CGE"/>
    <s v="2015/02_BS4A_BB_CGE Distribucion_Ibereolica Cabo Leones I S.A."/>
    <s v="Ibereolica Cabo Leones I S.A."/>
    <x v="18"/>
    <s v="CGE"/>
    <x v="16"/>
    <x v="17"/>
    <s v="SUMINISTRADOR"/>
    <n v="1"/>
    <n v="32919.108999999997"/>
    <n v="1"/>
    <s v="Itau"/>
    <s v="CORRIENTE"/>
    <n v="210745249"/>
    <n v="5123914"/>
    <s v="Compañía General de Electricidad S.A."/>
    <s v="76.411.321-7"/>
  </r>
  <r>
    <n v="2025"/>
    <n v="1"/>
    <n v="6"/>
    <s v="CABO_LEONES"/>
    <s v="CGE"/>
    <s v="2015/02_BS4C_BB_CGE Distribucion_Ibereolica Cabo Leones I S.A."/>
    <s v="Ibereolica Cabo Leones I S.A."/>
    <x v="18"/>
    <s v="CGE"/>
    <x v="16"/>
    <x v="17"/>
    <s v="SUMINISTRADOR"/>
    <n v="1"/>
    <n v="51975.93"/>
    <n v="1"/>
    <s v="Itau"/>
    <s v="CORRIENTE"/>
    <n v="210745249"/>
    <n v="8090140"/>
    <s v="Compañía General de Electricidad S.A."/>
    <s v="76.411.321-7"/>
  </r>
  <r>
    <n v="2025"/>
    <n v="1"/>
    <n v="6"/>
    <s v="CABO_LEONES"/>
    <s v="CHILQUINTA"/>
    <s v="2015/02_BS4A_BB_Chilquinta_Ibereolica Cabo Leones I S.A."/>
    <s v="Ibereolica Cabo Leones I S.A."/>
    <x v="18"/>
    <s v="CHILQUINTA"/>
    <x v="16"/>
    <x v="17"/>
    <s v="SUMINISTRADOR"/>
    <n v="1"/>
    <n v="14996.362999999999"/>
    <n v="1"/>
    <s v="Itau"/>
    <s v="CORRIENTE"/>
    <n v="210745249"/>
    <n v="2334209"/>
    <s v="Chilquinta Distribución S.A."/>
    <s v="96.813.520-1"/>
  </r>
  <r>
    <n v="2025"/>
    <n v="1"/>
    <n v="6"/>
    <s v="CABO_LEONES"/>
    <s v="CHILQUINTA"/>
    <s v="2015/02_BS4C_BB_Chilquinta_Ibereolica Cabo Leones I S.A."/>
    <s v="Ibereolica Cabo Leones I S.A."/>
    <x v="18"/>
    <s v="CHILQUINTA"/>
    <x v="16"/>
    <x v="17"/>
    <s v="SUMINISTRADOR"/>
    <n v="1"/>
    <n v="16572.552"/>
    <n v="1"/>
    <s v="Itau"/>
    <s v="CORRIENTE"/>
    <n v="210745249"/>
    <n v="2579545"/>
    <s v="Chilquinta Distribución S.A."/>
    <s v="96.813.520-1"/>
  </r>
  <r>
    <n v="2025"/>
    <n v="1"/>
    <n v="6"/>
    <s v="CABO_LEONES"/>
    <s v="CODINER"/>
    <s v="2015/02_BS4A_BB_Codiner_Ibereolica Cabo Leones I S.A."/>
    <s v="Ibereolica Cabo Leones I S.A."/>
    <x v="18"/>
    <s v="CODINER"/>
    <x v="16"/>
    <x v="17"/>
    <s v="SUMINISTRADOR"/>
    <n v="1"/>
    <n v="150.392"/>
    <n v="1"/>
    <s v="Itau"/>
    <s v="CORRIENTE"/>
    <n v="210745249"/>
    <n v="23409"/>
    <s v="Compañía Distribuidora de Energía Eléctrica CODINER S.A."/>
    <s v="78.397.530-0"/>
  </r>
  <r>
    <n v="2025"/>
    <n v="1"/>
    <n v="6"/>
    <s v="CABO_LEONES"/>
    <s v="CODINER"/>
    <s v="2015/02_BS4C_BB_Codiner_Ibereolica Cabo Leones I S.A."/>
    <s v="Ibereolica Cabo Leones I S.A."/>
    <x v="18"/>
    <s v="CODINER"/>
    <x v="16"/>
    <x v="17"/>
    <s v="SUMINISTRADOR"/>
    <n v="1"/>
    <n v="186.59700000000001"/>
    <n v="1"/>
    <s v="Itau"/>
    <s v="CORRIENTE"/>
    <n v="210745249"/>
    <n v="29044"/>
    <s v="Compañía Distribuidora de Energía Eléctrica CODINER S.A."/>
    <s v="78.397.530-0"/>
  </r>
  <r>
    <n v="2025"/>
    <n v="1"/>
    <n v="6"/>
    <s v="CABO_LEONES"/>
    <s v="CONAFE"/>
    <s v="2015/02_BS4A_BB_Conafe_Ibereolica Cabo Leones I S.A."/>
    <s v="Ibereolica Cabo Leones I S.A."/>
    <x v="18"/>
    <s v="CGE"/>
    <x v="16"/>
    <x v="17"/>
    <s v="SUMINISTRADOR"/>
    <n v="1"/>
    <n v="135917.815"/>
    <n v="1"/>
    <s v="Itau"/>
    <s v="CORRIENTE"/>
    <n v="210745249"/>
    <n v="21155834"/>
    <s v="Compañía General de Electricidad S.A."/>
    <s v="76.411.321-7"/>
  </r>
  <r>
    <n v="2025"/>
    <n v="1"/>
    <n v="6"/>
    <s v="CABO_LEONES"/>
    <s v="CONAFE"/>
    <s v="2015/02_BS4C_BB_Conafe_Ibereolica Cabo Leones I S.A."/>
    <s v="Ibereolica Cabo Leones I S.A."/>
    <x v="18"/>
    <s v="CGE"/>
    <x v="16"/>
    <x v="17"/>
    <s v="SUMINISTRADOR"/>
    <n v="1"/>
    <n v="196269.83900000001"/>
    <n v="1"/>
    <s v="Itau"/>
    <s v="CORRIENTE"/>
    <n v="210745249"/>
    <n v="30549728"/>
    <s v="Compañía General de Electricidad S.A."/>
    <s v="76.411.321-7"/>
  </r>
  <r>
    <n v="2025"/>
    <n v="1"/>
    <n v="6"/>
    <s v="CABO_LEONES"/>
    <s v="COOPELAN"/>
    <s v="2015/02_BS4A_BB_Coopelan_Ibereolica Cabo Leones I S.A."/>
    <s v="Ibereolica Cabo Leones I S.A."/>
    <x v="18"/>
    <s v="COOPELAN"/>
    <x v="16"/>
    <x v="17"/>
    <s v="SUMINISTRADOR"/>
    <n v="1"/>
    <n v="441.48899999999998"/>
    <n v="1"/>
    <s v="Itau"/>
    <s v="CORRIENTE"/>
    <n v="210745249"/>
    <n v="68718"/>
    <s v="Cooperativa Eléctrica Los Angeles LTDA"/>
    <s v="81.585.900-6"/>
  </r>
  <r>
    <n v="2025"/>
    <n v="1"/>
    <n v="6"/>
    <s v="CABO_LEONES"/>
    <s v="COOPELAN"/>
    <s v="2015/02_BS4C_BB_Coopelan_Ibereolica Cabo Leones I S.A."/>
    <s v="Ibereolica Cabo Leones I S.A."/>
    <x v="18"/>
    <s v="COOPELAN"/>
    <x v="16"/>
    <x v="17"/>
    <s v="SUMINISTRADOR"/>
    <n v="1"/>
    <n v="409.76600000000002"/>
    <n v="1"/>
    <s v="Itau"/>
    <s v="CORRIENTE"/>
    <n v="210745249"/>
    <n v="63781"/>
    <s v="Cooperativa Eléctrica Los Angeles LTDA"/>
    <s v="81.585.900-6"/>
  </r>
  <r>
    <n v="2025"/>
    <n v="1"/>
    <n v="6"/>
    <s v="CABO_LEONES"/>
    <s v="COPELEC"/>
    <s v="2015/02_BS4A_BB_Copelec_Ibereolica Cabo Leones I S.A."/>
    <s v="Ibereolica Cabo Leones I S.A."/>
    <x v="18"/>
    <s v="COPELEC"/>
    <x v="16"/>
    <x v="17"/>
    <s v="SUMINISTRADOR"/>
    <n v="1"/>
    <n v="5726.7960000000003"/>
    <n v="1"/>
    <s v="Itau"/>
    <s v="CORRIENTE"/>
    <n v="210745249"/>
    <n v="891385"/>
    <s v="Cooperativa de Consumo de Energía Eléctrica Chillán Ltda."/>
    <s v="80.237.700-2"/>
  </r>
  <r>
    <n v="2025"/>
    <n v="1"/>
    <n v="6"/>
    <s v="CABO_LEONES"/>
    <s v="COPELEC"/>
    <s v="2015/02_BS4C_BB_Copelec_Ibereolica Cabo Leones I S.A."/>
    <s v="Ibereolica Cabo Leones I S.A."/>
    <x v="18"/>
    <s v="COPELEC"/>
    <x v="16"/>
    <x v="17"/>
    <s v="SUMINISTRADOR"/>
    <n v="1"/>
    <n v="8296.0130000000008"/>
    <n v="1"/>
    <s v="Itau"/>
    <s v="CORRIENTE"/>
    <n v="210745249"/>
    <n v="1291288"/>
    <s v="Cooperativa de Consumo de Energía Eléctrica Chillán Ltda."/>
    <s v="80.237.700-2"/>
  </r>
  <r>
    <n v="2025"/>
    <n v="1"/>
    <n v="6"/>
    <s v="CABO_LEONES"/>
    <s v="ELECDA"/>
    <s v="2015/02_BS4A_BB_Elecda_Ibereolica Cabo Leones I S.A."/>
    <s v="Ibereolica Cabo Leones I S.A."/>
    <x v="18"/>
    <s v="CGE"/>
    <x v="16"/>
    <x v="17"/>
    <s v="SUMINISTRADOR"/>
    <n v="1"/>
    <n v="1068.1949999999999"/>
    <n v="1"/>
    <s v="Itau"/>
    <s v="CORRIENTE"/>
    <n v="210745249"/>
    <n v="166266"/>
    <s v="Compañía General de Electricidad S.A."/>
    <s v="76.411.321-7"/>
  </r>
  <r>
    <n v="2025"/>
    <n v="1"/>
    <n v="6"/>
    <s v="CABO_LEONES"/>
    <s v="ELECDA"/>
    <s v="2015/02_BS4C_BB_Elecda_Ibereolica Cabo Leones I S.A."/>
    <s v="Ibereolica Cabo Leones I S.A."/>
    <x v="18"/>
    <s v="CGE"/>
    <x v="16"/>
    <x v="17"/>
    <s v="SUMINISTRADOR"/>
    <n v="1"/>
    <n v="1858.5250000000001"/>
    <n v="1"/>
    <s v="Itau"/>
    <s v="CORRIENTE"/>
    <n v="210745249"/>
    <n v="289283"/>
    <s v="Compañía General de Electricidad S.A."/>
    <s v="76.411.321-7"/>
  </r>
  <r>
    <n v="2025"/>
    <n v="1"/>
    <n v="6"/>
    <s v="CABO_LEONES"/>
    <s v="EMELARI"/>
    <s v="2015/02_BS4A_BB_EMELARI_Ibereolica Cabo Leones I S.A."/>
    <s v="Ibereolica Cabo Leones I S.A."/>
    <x v="18"/>
    <s v="CGE"/>
    <x v="16"/>
    <x v="17"/>
    <s v="SUMINISTRADOR"/>
    <n v="1"/>
    <n v="4720.6530000000002"/>
    <n v="1"/>
    <s v="Itau"/>
    <s v="CORRIENTE"/>
    <n v="210745249"/>
    <n v="734778"/>
    <s v="Compañía General de Electricidad S.A."/>
    <s v="76.411.321-7"/>
  </r>
  <r>
    <n v="2025"/>
    <n v="1"/>
    <n v="6"/>
    <s v="CABO_LEONES"/>
    <s v="EMELARI"/>
    <s v="2015/02_BS4C_BB_EMELARI_Ibereolica Cabo Leones I S.A."/>
    <s v="Ibereolica Cabo Leones I S.A."/>
    <x v="18"/>
    <s v="CGE"/>
    <x v="16"/>
    <x v="17"/>
    <s v="SUMINISTRADOR"/>
    <n v="1"/>
    <n v="6896.0640000000003"/>
    <n v="1"/>
    <s v="Itau"/>
    <s v="CORRIENTE"/>
    <n v="210745249"/>
    <n v="1073384"/>
    <s v="Compañía General de Electricidad S.A."/>
    <s v="76.411.321-7"/>
  </r>
  <r>
    <n v="2025"/>
    <n v="1"/>
    <n v="6"/>
    <s v="CABO_LEONES"/>
    <s v="Enel"/>
    <s v="2015/02_BS4A_BB_Enel Distribución_Ibereolica Cabo Leones I S.A."/>
    <s v="Ibereolica Cabo Leones I S.A."/>
    <x v="18"/>
    <s v="ENEL_DISTRIBUCION"/>
    <x v="16"/>
    <x v="17"/>
    <s v="SUMINISTRADOR"/>
    <n v="1"/>
    <n v="57599.735000000001"/>
    <n v="1"/>
    <s v="Itau"/>
    <s v="CORRIENTE"/>
    <n v="210745249"/>
    <n v="8965495"/>
    <s v="Enel Distribución Chile S.A."/>
    <s v="96.800.570-7"/>
  </r>
  <r>
    <n v="2025"/>
    <n v="1"/>
    <n v="6"/>
    <s v="CABO_LEONES"/>
    <s v="Enel"/>
    <s v="2015/02_BS4C_BB_Enel Distribución_Ibereolica Cabo Leones I S.A."/>
    <s v="Ibereolica Cabo Leones I S.A."/>
    <x v="18"/>
    <s v="ENEL_DISTRIBUCION"/>
    <x v="16"/>
    <x v="17"/>
    <s v="SUMINISTRADOR"/>
    <n v="1"/>
    <n v="70178.343999999997"/>
    <n v="1"/>
    <s v="Itau"/>
    <s v="CORRIENTE"/>
    <n v="210745249"/>
    <n v="10923376"/>
    <s v="Enel Distribución Chile S.A."/>
    <s v="96.800.570-7"/>
  </r>
  <r>
    <n v="2025"/>
    <n v="1"/>
    <n v="6"/>
    <s v="CABO_LEONES"/>
    <s v="FRONTEL"/>
    <s v="2015/02_BS4A_BB_Frontel_Ibereolica Cabo Leones I S.A."/>
    <s v="Ibereolica Cabo Leones I S.A."/>
    <x v="18"/>
    <s v="FRONTEL"/>
    <x v="16"/>
    <x v="17"/>
    <s v="SUMINISTRADOR"/>
    <n v="1"/>
    <n v="3773.5920000000001"/>
    <n v="1"/>
    <s v="Itau"/>
    <s v="CORRIENTE"/>
    <n v="210745249"/>
    <n v="587366"/>
    <s v="Empresa Eléctrica de la Frontera S.A."/>
    <s v="76.073.164-1"/>
  </r>
  <r>
    <n v="2025"/>
    <n v="1"/>
    <n v="6"/>
    <s v="CABO_LEONES"/>
    <s v="FRONTEL"/>
    <s v="2015/02_BS4C_BB_Frontel_Ibereolica Cabo Leones I S.A."/>
    <s v="Ibereolica Cabo Leones I S.A."/>
    <x v="18"/>
    <s v="FRONTEL"/>
    <x v="16"/>
    <x v="17"/>
    <s v="SUMINISTRADOR"/>
    <n v="1"/>
    <n v="5524.6689999999999"/>
    <n v="1"/>
    <s v="Itau"/>
    <s v="CORRIENTE"/>
    <n v="210745249"/>
    <n v="859924"/>
    <s v="Empresa Eléctrica de la Frontera S.A."/>
    <s v="76.073.164-1"/>
  </r>
  <r>
    <n v="2025"/>
    <n v="1"/>
    <n v="6"/>
    <s v="CABO_LEONES"/>
    <s v="LITORAL"/>
    <s v="2015/02_BS4A_BB_Litoral_Ibereolica Cabo Leones I S.A."/>
    <s v="Ibereolica Cabo Leones I S.A."/>
    <x v="18"/>
    <s v="LITORAL"/>
    <x v="16"/>
    <x v="17"/>
    <s v="SUMINISTRADOR"/>
    <n v="1"/>
    <n v="1226.377"/>
    <n v="1"/>
    <s v="Itau"/>
    <s v="CORRIENTE"/>
    <n v="210745249"/>
    <n v="190888"/>
    <s v="Compañía Eléctrica del Litoral S.A."/>
    <s v="91.344.000-5"/>
  </r>
  <r>
    <n v="2025"/>
    <n v="1"/>
    <n v="6"/>
    <s v="CABO_LEONES"/>
    <s v="LITORAL"/>
    <s v="2015/02_BS4C_BB_Litoral_Ibereolica Cabo Leones I S.A."/>
    <s v="Ibereolica Cabo Leones I S.A."/>
    <x v="18"/>
    <s v="LITORAL"/>
    <x v="16"/>
    <x v="17"/>
    <s v="SUMINISTRADOR"/>
    <n v="1"/>
    <n v="1413.3230000000001"/>
    <n v="1"/>
    <s v="Itau"/>
    <s v="CORRIENTE"/>
    <n v="210745249"/>
    <n v="219986"/>
    <s v="Compañía Eléctrica del Litoral S.A."/>
    <s v="91.344.000-5"/>
  </r>
  <r>
    <n v="2025"/>
    <n v="1"/>
    <n v="6"/>
    <s v="CABO_LEONES"/>
    <s v="LUZ OSORNO"/>
    <s v="2015/02_BS4A_BB_Luz Osorno_Ibereolica Cabo Leones I S.A."/>
    <s v="Ibereolica Cabo Leones I S.A."/>
    <x v="18"/>
    <s v="LUZOSORNO"/>
    <x v="16"/>
    <x v="17"/>
    <s v="SUMINISTRADOR"/>
    <n v="1"/>
    <n v="156.08600000000001"/>
    <n v="1"/>
    <s v="Itau"/>
    <s v="CORRIENTE"/>
    <n v="210745249"/>
    <n v="24295"/>
    <s v="Compañía Eléctrica de Osorno S.A"/>
    <s v="96.531.500-4"/>
  </r>
  <r>
    <n v="2025"/>
    <n v="1"/>
    <n v="6"/>
    <s v="CABO_LEONES"/>
    <s v="LUZ OSORNO"/>
    <s v="2015/02_BS4C_BB_Luz Osorno_Ibereolica Cabo Leones I S.A."/>
    <s v="Ibereolica Cabo Leones I S.A."/>
    <x v="18"/>
    <s v="LUZOSORNO"/>
    <x v="16"/>
    <x v="17"/>
    <s v="SUMINISTRADOR"/>
    <n v="1"/>
    <n v="642.59799999999996"/>
    <n v="1"/>
    <s v="Itau"/>
    <s v="CORRIENTE"/>
    <n v="210745249"/>
    <n v="100021"/>
    <s v="Compañía Eléctrica de Osorno S.A"/>
    <s v="96.531.500-4"/>
  </r>
  <r>
    <n v="2025"/>
    <n v="1"/>
    <n v="6"/>
    <s v="CABO_LEONES"/>
    <s v="LUZLINARES"/>
    <s v="2015/02_BS4A_BB_Luzlinares_Ibereolica Cabo Leones I S.A."/>
    <s v="Ibereolica Cabo Leones I S.A."/>
    <x v="18"/>
    <s v="LUZLINARES"/>
    <x v="16"/>
    <x v="17"/>
    <s v="SUMINISTRADOR"/>
    <n v="1"/>
    <n v="3308.2510000000002"/>
    <n v="1"/>
    <s v="Itau"/>
    <s v="CORRIENTE"/>
    <n v="210745249"/>
    <n v="514935"/>
    <s v="Luzlinares S.A."/>
    <s v="96.884.450-4"/>
  </r>
  <r>
    <n v="2025"/>
    <n v="1"/>
    <n v="6"/>
    <s v="CABO_LEONES"/>
    <s v="LUZLINARES"/>
    <s v="2015/02_BS4C_BB_Luzlinares_Ibereolica Cabo Leones I S.A."/>
    <s v="Ibereolica Cabo Leones I S.A."/>
    <x v="18"/>
    <s v="LUZLINARES"/>
    <x v="16"/>
    <x v="17"/>
    <s v="SUMINISTRADOR"/>
    <n v="1"/>
    <n v="3540"/>
    <n v="1"/>
    <s v="Itau"/>
    <s v="CORRIENTE"/>
    <n v="210745249"/>
    <n v="551007"/>
    <s v="Luzlinares S.A."/>
    <s v="96.884.450-4"/>
  </r>
  <r>
    <n v="2025"/>
    <n v="1"/>
    <n v="6"/>
    <s v="CABO_LEONES"/>
    <s v="LUZPARRAL"/>
    <s v="2015/02_BS4A_BB_Luzparral_Ibereolica Cabo Leones I S.A."/>
    <s v="Ibereolica Cabo Leones I S.A."/>
    <x v="18"/>
    <s v="LUZPARRAL"/>
    <x v="16"/>
    <x v="17"/>
    <s v="SUMINISTRADOR"/>
    <n v="1"/>
    <n v="3500.4250000000002"/>
    <n v="1"/>
    <s v="Itau"/>
    <s v="CORRIENTE"/>
    <n v="210745249"/>
    <n v="544847"/>
    <s v="Luzparral S.A."/>
    <s v="96.866.680-0"/>
  </r>
  <r>
    <n v="2025"/>
    <n v="1"/>
    <n v="6"/>
    <s v="CABO_LEONES"/>
    <s v="LUZPARRAL"/>
    <s v="2015/02_BS4C_BB_Luzparral_Ibereolica Cabo Leones I S.A."/>
    <s v="Ibereolica Cabo Leones I S.A."/>
    <x v="18"/>
    <s v="LUZPARRAL"/>
    <x v="16"/>
    <x v="17"/>
    <s v="SUMINISTRADOR"/>
    <n v="1"/>
    <n v="3998.3150000000001"/>
    <n v="1"/>
    <s v="Itau"/>
    <s v="CORRIENTE"/>
    <n v="210745249"/>
    <n v="622344"/>
    <s v="Luzparral S.A."/>
    <s v="96.866.680-0"/>
  </r>
  <r>
    <n v="2025"/>
    <n v="1"/>
    <n v="6"/>
    <s v="GM_HOLDINGS"/>
    <s v="CEC"/>
    <s v="SIC 2013/03_2_BS4_BB_CEC_El Campesino"/>
    <s v="El Campesino"/>
    <x v="19"/>
    <s v="CEC"/>
    <x v="8"/>
    <x v="11"/>
    <s v="CESIONARIO"/>
    <n v="1"/>
    <n v="18731.879000000001"/>
    <n v="1"/>
    <s v="Banco de Chile"/>
    <s v="CORRIENTE"/>
    <n v="1410401068"/>
    <n v="2915648"/>
    <s v="Cooperativa de Abastecimiento de Energía Eléctrica Curico LTDA."/>
    <s v="70.287.900-0"/>
  </r>
  <r>
    <n v="2025"/>
    <n v="1"/>
    <n v="6"/>
    <s v="GM_HOLDINGS"/>
    <s v="CGE"/>
    <s v="SIC 2013/03_2 (Emelectric)_BS4_BB_CGE Distribucion_El Campesino"/>
    <s v="El Campesino"/>
    <x v="19"/>
    <s v="CGE"/>
    <x v="8"/>
    <x v="11"/>
    <s v="CESIONARIO"/>
    <n v="1"/>
    <n v="263074.05699999997"/>
    <n v="1"/>
    <s v="Banco de Chile"/>
    <s v="CORRIENTE"/>
    <n v="1410401068"/>
    <n v="40947915"/>
    <s v="Compañía General de Electricidad S.A."/>
    <s v="76.411.321-7"/>
  </r>
  <r>
    <n v="2025"/>
    <n v="1"/>
    <n v="6"/>
    <s v="GM_HOLDINGS"/>
    <s v="CGE"/>
    <s v="SIC 2013/03_2 (Emetal)_BS4_BB_CGE Distribucion_El Campesino"/>
    <s v="El Campesino"/>
    <x v="19"/>
    <s v="CGE"/>
    <x v="8"/>
    <x v="11"/>
    <s v="CESIONARIO"/>
    <n v="1"/>
    <n v="32478.129000000001"/>
    <n v="1"/>
    <s v="Banco de Chile"/>
    <s v="CORRIENTE"/>
    <n v="1410401068"/>
    <n v="5055275"/>
    <s v="Compañía General de Electricidad S.A."/>
    <s v="76.411.321-7"/>
  </r>
  <r>
    <n v="2025"/>
    <n v="1"/>
    <n v="6"/>
    <s v="GM_HOLDINGS"/>
    <s v="CGE"/>
    <s v="SIC 2013/03_2_BS4_BB_CGE Distribucion_El Campesino"/>
    <s v="El Campesino"/>
    <x v="19"/>
    <s v="CGE"/>
    <x v="8"/>
    <x v="11"/>
    <s v="CESIONARIO"/>
    <n v="1"/>
    <n v="1570730.6669999999"/>
    <n v="1"/>
    <s v="Banco de Chile"/>
    <s v="CORRIENTE"/>
    <n v="1410401068"/>
    <n v="244486846"/>
    <s v="Compañía General de Electricidad S.A."/>
    <s v="76.411.321-7"/>
  </r>
  <r>
    <n v="2025"/>
    <n v="1"/>
    <n v="6"/>
    <s v="GM_HOLDINGS"/>
    <s v="CHILQUINTA"/>
    <s v="SIC 2013/03_2_BS4_BB_CHILQUINTA_El Campesino"/>
    <s v="El Campesino"/>
    <x v="19"/>
    <s v="CHILQUINTA"/>
    <x v="8"/>
    <x v="11"/>
    <s v="CESIONARIO"/>
    <n v="1"/>
    <n v="145120.09299999999"/>
    <n v="1"/>
    <s v="Banco de Chile"/>
    <s v="CORRIENTE"/>
    <n v="1410401068"/>
    <n v="22588184"/>
    <s v="Chilquinta Distribución S.A."/>
    <s v="96.813.520-1"/>
  </r>
  <r>
    <n v="2025"/>
    <n v="1"/>
    <n v="6"/>
    <s v="GM_HOLDINGS"/>
    <s v="CODINER"/>
    <s v="SIC 2013/03_2_BS4_BB_CODINER_El Campesino"/>
    <s v="El Campesino"/>
    <x v="19"/>
    <s v="CODINER"/>
    <x v="8"/>
    <x v="11"/>
    <s v="CESIONARIO"/>
    <n v="1"/>
    <n v="5598.2629999999999"/>
    <n v="1"/>
    <s v="Banco de Chile"/>
    <s v="CORRIENTE"/>
    <n v="1410401068"/>
    <n v="871379"/>
    <s v="Compañía Distribuidora de Energía Eléctrica CODINER S.A."/>
    <s v="78.397.530-0"/>
  </r>
  <r>
    <n v="2025"/>
    <n v="1"/>
    <n v="6"/>
    <s v="GM_HOLDINGS"/>
    <s v="COELCHA"/>
    <s v="SIC 2013/03_2_BS4_BB_COELCHA_El Campesino"/>
    <s v="El Campesino"/>
    <x v="19"/>
    <s v="COELCHA"/>
    <x v="8"/>
    <x v="11"/>
    <s v="CESIONARIO"/>
    <n v="1"/>
    <n v="16250.871999999999"/>
    <n v="1"/>
    <s v="Banco de Chile"/>
    <s v="CORRIENTE"/>
    <n v="1410401068"/>
    <n v="2529475"/>
    <s v="Cooperativa Eléctrica Charrúa Ltda."/>
    <s v="80.238.000-3"/>
  </r>
  <r>
    <n v="2025"/>
    <n v="1"/>
    <n v="6"/>
    <s v="GM_HOLDINGS"/>
    <s v="CONAFE"/>
    <s v="SIC 2013/03_2 (Enelsa)_BS4_BB_CONAFE_El Campesino"/>
    <s v="El Campesino"/>
    <x v="19"/>
    <s v="CGE"/>
    <x v="8"/>
    <x v="11"/>
    <s v="CESIONARIO"/>
    <n v="1"/>
    <n v="0"/>
    <n v="1"/>
    <s v="Banco de Chile"/>
    <s v="CORRIENTE"/>
    <n v="1410401068"/>
    <n v="0"/>
    <s v="Compañía General de Electricidad S.A."/>
    <s v="76.411.321-7"/>
  </r>
  <r>
    <n v="2025"/>
    <n v="1"/>
    <n v="6"/>
    <s v="GM_HOLDINGS"/>
    <s v="CONAFE"/>
    <s v="SIC 2013/03_2_BS4_BB_CONAFE_El Campesino"/>
    <s v="El Campesino"/>
    <x v="19"/>
    <s v="CGE"/>
    <x v="8"/>
    <x v="11"/>
    <s v="CESIONARIO"/>
    <n v="1"/>
    <n v="768620.28599999996"/>
    <n v="1"/>
    <s v="Banco de Chile"/>
    <s v="CORRIENTE"/>
    <n v="1410401068"/>
    <n v="119637029"/>
    <s v="Compañía General de Electricidad S.A."/>
    <s v="76.411.321-7"/>
  </r>
  <r>
    <n v="2025"/>
    <n v="1"/>
    <n v="6"/>
    <s v="GM_HOLDINGS"/>
    <s v="COOPELAN"/>
    <s v="SIC 2013/03_2_BS4_BB_COOPELAN_El Campesino"/>
    <s v="El Campesino"/>
    <x v="19"/>
    <s v="COOPELAN"/>
    <x v="8"/>
    <x v="11"/>
    <s v="CESIONARIO"/>
    <n v="1"/>
    <n v="19693.738000000001"/>
    <n v="1"/>
    <s v="Banco de Chile"/>
    <s v="CORRIENTE"/>
    <n v="1410401068"/>
    <n v="3065363"/>
    <s v="Cooperativa Eléctrica Los Angeles LTDA"/>
    <s v="81.585.900-6"/>
  </r>
  <r>
    <n v="2025"/>
    <n v="1"/>
    <n v="6"/>
    <s v="GM_HOLDINGS"/>
    <s v="COOPREL"/>
    <s v="SIC 2013/03_2_BS4_BB_COOPREL_El Campesino"/>
    <s v="El Campesino"/>
    <x v="19"/>
    <s v="COOPREL"/>
    <x v="17"/>
    <x v="18"/>
    <s v="SUMINISTRADOR"/>
    <n v="1"/>
    <n v="5678.0810000000001"/>
    <n v="1"/>
    <s v="Banco de Crédito e Inversiones"/>
    <s v="CORRIENTE"/>
    <n v="10677160"/>
    <n v="883803"/>
    <s v="Cooperativa Rural Eléctrica Río Bueno Ltda."/>
    <s v="81.388.600-6"/>
  </r>
  <r>
    <n v="2025"/>
    <n v="1"/>
    <n v="6"/>
    <s v="GM_HOLDINGS"/>
    <s v="COPELEC"/>
    <s v="SIC 2013/03_2_BS4_BB_COPELEC_El Campesino"/>
    <s v="El Campesino"/>
    <x v="19"/>
    <s v="COPELEC"/>
    <x v="8"/>
    <x v="11"/>
    <s v="CESIONARIO"/>
    <n v="1"/>
    <n v="54882.77"/>
    <n v="1"/>
    <s v="Banco de Chile"/>
    <s v="CORRIENTE"/>
    <n v="1410401068"/>
    <n v="8542595"/>
    <s v="Cooperativa de Consumo de Energía Eléctrica Chillán Ltda."/>
    <s v="80.237.700-2"/>
  </r>
  <r>
    <n v="2025"/>
    <n v="1"/>
    <n v="6"/>
    <s v="GM_HOLDINGS"/>
    <s v="CRELL"/>
    <s v="SIC 2013/03_2_BS4_BB_CRELL_El Campesino"/>
    <s v="El Campesino"/>
    <x v="19"/>
    <s v="CRELL"/>
    <x v="8"/>
    <x v="11"/>
    <s v="CESIONARIO"/>
    <n v="1"/>
    <n v="7590.9989999999998"/>
    <n v="1"/>
    <s v="Banco de Chile"/>
    <s v="CORRIENTE"/>
    <n v="1410401068"/>
    <n v="1181552"/>
    <s v="Cooperativa Regional Eléctrica Llanquihue Ltda"/>
    <s v="81.106.900-0"/>
  </r>
  <r>
    <n v="2025"/>
    <n v="1"/>
    <n v="6"/>
    <s v="GM_HOLDINGS"/>
    <s v="EDECSA"/>
    <s v="SIC 2013/03_2_BS4_BB_EDECSA_El Campesino"/>
    <s v="El Campesino"/>
    <x v="19"/>
    <s v="EDECSA"/>
    <x v="8"/>
    <x v="11"/>
    <s v="CESIONARIO"/>
    <n v="1"/>
    <n v="3831.1570000000002"/>
    <n v="1"/>
    <s v="Banco de Chile"/>
    <s v="CORRIENTE"/>
    <n v="1410401068"/>
    <n v="596326"/>
    <s v="Energía de Casablanca S.A."/>
    <s v="96.766.110-4"/>
  </r>
  <r>
    <n v="2025"/>
    <n v="1"/>
    <n v="6"/>
    <s v="GM_HOLDINGS"/>
    <s v="EEC"/>
    <s v="SIC 2013/03_2_BS4_BB_Enel Distribución_El Campesino"/>
    <s v="El Campesino"/>
    <x v="19"/>
    <s v="EEC"/>
    <x v="8"/>
    <x v="11"/>
    <s v="CESIONARIO"/>
    <n v="1"/>
    <n v="0"/>
    <n v="1"/>
    <s v="Banco de Chile"/>
    <s v="CORRIENTE"/>
    <n v="1410401068"/>
    <n v="0"/>
    <s v="Empresa Eléctrica de Colina Ltda."/>
    <s v="96.783.910-8"/>
  </r>
  <r>
    <n v="2025"/>
    <n v="1"/>
    <n v="6"/>
    <s v="GM_HOLDINGS"/>
    <s v="EEPA"/>
    <s v="SIC 2013/03_2_BS4_BB_EEPA_El Campesino"/>
    <s v="El Campesino"/>
    <x v="19"/>
    <s v="EEPA"/>
    <x v="17"/>
    <x v="18"/>
    <s v="SUMINISTRADOR"/>
    <n v="1"/>
    <n v="0"/>
    <n v="1"/>
    <s v="Banco de Crédito e Inversiones"/>
    <s v="CORRIENTE"/>
    <n v="10677160"/>
    <n v="0"/>
    <s v="Empresa Eléctrica Puente Alto S.A."/>
    <s v="80.313.300-k"/>
  </r>
  <r>
    <n v="2025"/>
    <n v="1"/>
    <n v="6"/>
    <s v="GM_HOLDINGS"/>
    <s v="ELECDA"/>
    <s v="SIC 2013/03_2_BS4_BB_ELECDA_El Campesino"/>
    <s v="El Campesino"/>
    <x v="19"/>
    <s v="CGE"/>
    <x v="8"/>
    <x v="11"/>
    <s v="CESIONARIO"/>
    <n v="1"/>
    <n v="2459.6039999999998"/>
    <n v="1"/>
    <s v="Banco de Chile"/>
    <s v="CORRIENTE"/>
    <n v="1410401068"/>
    <n v="382841"/>
    <s v="Compañía General de Electricidad S.A."/>
    <s v="76.411.321-7"/>
  </r>
  <r>
    <n v="2025"/>
    <n v="1"/>
    <n v="6"/>
    <s v="GM_HOLDINGS"/>
    <s v="EMELAT"/>
    <s v="SIC 2013/03_2_BS4_BB_EMELAT_El Campesino"/>
    <s v="El Campesino"/>
    <x v="19"/>
    <s v="CGE"/>
    <x v="8"/>
    <x v="11"/>
    <s v="CESIONARIO"/>
    <n v="1"/>
    <n v="86578.763000000006"/>
    <n v="1"/>
    <s v="Banco de Chile"/>
    <s v="CORRIENTE"/>
    <n v="1410401068"/>
    <n v="13476129"/>
    <s v="Compañía General de Electricidad S.A."/>
    <s v="76.411.321-7"/>
  </r>
  <r>
    <n v="2025"/>
    <n v="1"/>
    <n v="6"/>
    <s v="GM_HOLDINGS"/>
    <s v="EMELCA"/>
    <s v="SIC 2013/03_2_BS4_BB_EMELCA_El Campesino"/>
    <s v="El Campesino"/>
    <x v="19"/>
    <s v="EMELCA"/>
    <x v="17"/>
    <x v="18"/>
    <s v="SUMINISTRADOR"/>
    <n v="1"/>
    <n v="0"/>
    <n v="1"/>
    <s v="Banco de Crédito e Inversiones"/>
    <s v="CORRIENTE"/>
    <n v="10677160"/>
    <n v="0"/>
    <s v="Empresa Eléctrica de Casablanca S.A."/>
    <s v="81.577.400-0"/>
  </r>
  <r>
    <n v="2025"/>
    <n v="1"/>
    <n v="6"/>
    <s v="GM_HOLDINGS"/>
    <s v="Enel"/>
    <s v="SIC 2013/03_2_BS4_BB_Enel Distribución_El Campesino"/>
    <s v="El Campesino"/>
    <x v="19"/>
    <s v="ENEL_DISTRIBUCION"/>
    <x v="8"/>
    <x v="11"/>
    <s v="CESIONARIO"/>
    <n v="1"/>
    <n v="1084681.3929999999"/>
    <n v="1"/>
    <s v="Banco de Chile"/>
    <s v="CORRIENTE"/>
    <n v="1410401068"/>
    <n v="168832467"/>
    <s v="Enel Distribución Chile S.A."/>
    <s v="96.800.570-7"/>
  </r>
  <r>
    <n v="2025"/>
    <n v="1"/>
    <n v="6"/>
    <s v="GM_HOLDINGS"/>
    <s v="FRONTEL"/>
    <s v="SIC 2013/03_2_BS4_BB_FRONTEL_El Campesino"/>
    <s v="El Campesino"/>
    <x v="19"/>
    <s v="FRONTEL"/>
    <x v="8"/>
    <x v="11"/>
    <s v="CESIONARIO"/>
    <n v="1"/>
    <n v="167160.32199999999"/>
    <n v="1"/>
    <s v="Banco de Chile"/>
    <s v="CORRIENTE"/>
    <n v="1410401068"/>
    <n v="26018783"/>
    <s v="Empresa Eléctrica de la Frontera S.A."/>
    <s v="76.073.164-1"/>
  </r>
  <r>
    <n v="2025"/>
    <n v="1"/>
    <n v="6"/>
    <s v="GM_HOLDINGS"/>
    <s v="LITORAL"/>
    <s v="SIC 2013/03_2_BS4_BB_LITORAL_El Campesino"/>
    <s v="El Campesino"/>
    <x v="19"/>
    <s v="LITORAL"/>
    <x v="8"/>
    <x v="11"/>
    <s v="CESIONARIO"/>
    <n v="1"/>
    <n v="10227.864"/>
    <n v="1"/>
    <s v="Banco de Chile"/>
    <s v="CORRIENTE"/>
    <n v="1410401068"/>
    <n v="1591984"/>
    <s v="Compañía Eléctrica del Litoral S.A."/>
    <s v="91.344.000-5"/>
  </r>
  <r>
    <n v="2025"/>
    <n v="1"/>
    <n v="6"/>
    <s v="GM_HOLDINGS"/>
    <s v="LUZ OSORNO"/>
    <s v="SIC 2013/03_2_BS4_BB_LUZ OSORNO_El Campesino"/>
    <s v="El Campesino"/>
    <x v="19"/>
    <s v="LUZOSORNO"/>
    <x v="8"/>
    <x v="11"/>
    <s v="CESIONARIO"/>
    <n v="1"/>
    <n v="8055.116"/>
    <n v="1"/>
    <s v="Banco de Chile"/>
    <s v="CORRIENTE"/>
    <n v="1410401068"/>
    <n v="1253792"/>
    <s v="Compañía Eléctrica de Osorno S.A"/>
    <s v="96.531.500-4"/>
  </r>
  <r>
    <n v="2025"/>
    <n v="1"/>
    <n v="6"/>
    <s v="GM_HOLDINGS"/>
    <s v="LUZLINARES"/>
    <s v="SIC 2013/03_2_BS4_BB_LUZLINARES_El Campesino"/>
    <s v="El Campesino"/>
    <x v="19"/>
    <s v="LUZLINARES"/>
    <x v="8"/>
    <x v="11"/>
    <s v="CESIONARIO"/>
    <n v="1"/>
    <n v="14826.347"/>
    <n v="1"/>
    <s v="Banco de Chile"/>
    <s v="CORRIENTE"/>
    <n v="1410401068"/>
    <n v="2307746"/>
    <s v="Luzlinares S.A."/>
    <s v="96.884.450-4"/>
  </r>
  <r>
    <n v="2025"/>
    <n v="1"/>
    <n v="6"/>
    <s v="GM_HOLDINGS"/>
    <s v="LUZPARRAL"/>
    <s v="SIC 2013/03_2_BS4_BB_LUZPARRAL_El Campesino"/>
    <s v="El Campesino"/>
    <x v="19"/>
    <s v="LUZPARRAL"/>
    <x v="8"/>
    <x v="11"/>
    <s v="CESIONARIO"/>
    <n v="1"/>
    <n v="4455.2569999999996"/>
    <n v="1"/>
    <s v="Banco de Chile"/>
    <s v="CORRIENTE"/>
    <n v="1410401068"/>
    <n v="693468"/>
    <s v="Luzparral S.A."/>
    <s v="96.866.680-0"/>
  </r>
  <r>
    <n v="2025"/>
    <n v="1"/>
    <n v="6"/>
    <s v="GM_HOLDINGS"/>
    <s v="Mataquito"/>
    <s v="SIC 2013/03_2_BS4_BB_COELCHA_El Campesino"/>
    <s v="El Campesino"/>
    <x v="19"/>
    <s v="MATAQUITO"/>
    <x v="17"/>
    <x v="18"/>
    <s v="SUMINISTRADOR"/>
    <n v="1"/>
    <n v="0"/>
    <n v="1"/>
    <s v="Banco de Crédito e Inversiones"/>
    <s v="CORRIENTE"/>
    <n v="10677160"/>
    <n v="0"/>
    <s v="Distribuidora de Energia Electrica Mataquito S.A."/>
    <s v="76.808.157-3"/>
  </r>
  <r>
    <n v="2025"/>
    <n v="1"/>
    <n v="6"/>
    <s v="GM_HOLDINGS"/>
    <s v="Mataquito"/>
    <s v="SIC 2013/03_2_BS4_BB_Enel Distribución_El Campesino"/>
    <s v="El Campesino"/>
    <x v="19"/>
    <s v="MATAQUITO"/>
    <x v="17"/>
    <x v="18"/>
    <s v="SUMINISTRADOR"/>
    <n v="1"/>
    <n v="0"/>
    <n v="1"/>
    <s v="Banco de Crédito e Inversiones"/>
    <s v="CORRIENTE"/>
    <n v="10677160"/>
    <n v="0"/>
    <s v="Distribuidora de Energia Electrica Mataquito S.A."/>
    <s v="76.808.157-3"/>
  </r>
  <r>
    <n v="2025"/>
    <n v="1"/>
    <n v="6"/>
    <s v="GM_HOLDINGS"/>
    <s v="SAESA"/>
    <s v="SIC 2013/03_2_BS4_BB_SAESA_El Campesino"/>
    <s v="El Campesino"/>
    <x v="19"/>
    <s v="SAESA"/>
    <x v="8"/>
    <x v="11"/>
    <s v="CESIONARIO"/>
    <n v="1"/>
    <n v="121915.38"/>
    <n v="1"/>
    <s v="Banco de Chile"/>
    <s v="CORRIENTE"/>
    <n v="1410401068"/>
    <n v="18976332"/>
    <s v="Sociedad Austral de Electricidad S.A."/>
    <s v="76.073.162-5"/>
  </r>
  <r>
    <n v="2025"/>
    <n v="1"/>
    <n v="6"/>
    <s v="GM_HOLDINGS"/>
    <s v="SOCOEPA"/>
    <s v="SIC 2013/03_2_BS4_BB_SOCOEPA_El Campesino"/>
    <s v="El Campesino"/>
    <x v="19"/>
    <s v="SOCOEPA"/>
    <x v="17"/>
    <x v="18"/>
    <s v="SUMINISTRADOR"/>
    <n v="1"/>
    <n v="6050.63"/>
    <n v="1"/>
    <s v="Banco de Crédito e Inversiones"/>
    <s v="CORRIENTE"/>
    <n v="10677160"/>
    <n v="941791"/>
    <s v="Cooperativa Eléctrica Paillaco Ltda"/>
    <s v="81.629.800-8"/>
  </r>
  <r>
    <n v="2025"/>
    <n v="1"/>
    <n v="6"/>
    <s v="GM_HOLDINGS"/>
    <s v="TIL TIL"/>
    <s v="SIC 2013/03_2_BS4_BB_Enel Distribución_El Campesino"/>
    <s v="El Campesino"/>
    <x v="19"/>
    <s v="TIL TIL"/>
    <x v="8"/>
    <x v="11"/>
    <s v="CESIONARIO"/>
    <n v="1"/>
    <n v="0"/>
    <n v="1"/>
    <s v="Banco de Chile"/>
    <s v="CORRIENTE"/>
    <n v="1410401068"/>
    <n v="0"/>
    <s v="Empresa Eléctrica Municipalidad de Til Til"/>
    <s v="70.849.500-K"/>
  </r>
  <r>
    <n v="2025"/>
    <n v="1"/>
    <n v="6"/>
    <s v="GM_HOLDINGS"/>
    <s v="CGE"/>
    <s v="SIC 2013/03_2 (Enelsa)_BS4_BB_Conafe_El Campesino"/>
    <s v="El Campesino"/>
    <x v="19"/>
    <s v="CGE"/>
    <x v="8"/>
    <x v="11"/>
    <s v="CESIONARIO"/>
    <n v="1"/>
    <n v="257.25700000000001"/>
    <n v="1"/>
    <s v="Banco de Chile"/>
    <s v="CORRIENTE"/>
    <n v="1410401068"/>
    <n v="40042"/>
    <s v="Compañía General de Electricidad S.A."/>
    <s v="76.411.321-7"/>
  </r>
  <r>
    <n v="2025"/>
    <n v="1"/>
    <n v="6"/>
    <s v="AES_GENER"/>
    <s v="CGE"/>
    <s v="EMEL-SIC 2006/01-2 (Emelectric)_BB_Sur_BB_CGE Distribucion_AES GENER"/>
    <s v="AES GENER"/>
    <x v="20"/>
    <s v="CGE"/>
    <x v="3"/>
    <x v="3"/>
    <s v="CESIONARIO"/>
    <n v="1"/>
    <n v="332988.11300000001"/>
    <n v="1"/>
    <s v="Banco de Chile"/>
    <s v="Cuenta Corriente"/>
    <s v="1112650098 -Initial Collection Account #AES Gener"/>
    <n v="51830155"/>
    <s v="Compañía General de Electricidad S.A."/>
    <s v="76.411.321-7"/>
  </r>
  <r>
    <n v="2025"/>
    <n v="1"/>
    <n v="6"/>
    <s v="AES_GENER"/>
    <s v="CGE"/>
    <s v="EMEL-SIC 2006/01-2 (Emetal)_BB_Sur_BB_CGE Distribucion_AES GENER"/>
    <s v="AES GENER"/>
    <x v="20"/>
    <s v="CGE"/>
    <x v="3"/>
    <x v="3"/>
    <s v="CESIONARIO"/>
    <n v="1"/>
    <n v="46131.54"/>
    <n v="1"/>
    <s v="Banco de Chile"/>
    <s v="Cuenta Corriente"/>
    <s v="1112650098 -Initial Collection Account #AES Gener"/>
    <n v="7180451"/>
    <s v="Compañía General de Electricidad S.A."/>
    <s v="76.411.321-7"/>
  </r>
  <r>
    <n v="2025"/>
    <n v="1"/>
    <n v="6"/>
    <s v="AES_GENER"/>
    <s v="CHILQUINTA"/>
    <s v="CHQ 2006/01_BB1_BB_Chilquinta_AES GENER"/>
    <s v="AES GENER"/>
    <x v="20"/>
    <s v="CHILQUINTA"/>
    <x v="3"/>
    <x v="3"/>
    <s v="CESIONARIO"/>
    <n v="1"/>
    <n v="158414.68"/>
    <n v="1"/>
    <s v="Banco de Chile"/>
    <s v="Cuenta Corriente"/>
    <s v="1112650098 -Initial Collection Account #AES Gener"/>
    <n v="24657509"/>
    <s v="Chilquinta Distribución S.A."/>
    <s v="96.813.520-1"/>
  </r>
  <r>
    <n v="2025"/>
    <n v="1"/>
    <n v="6"/>
    <s v="AES_GENER"/>
    <s v="CHILQUINTA"/>
    <s v="CHQ 2008/01_BS1_BB_Chilquinta_AES GENER"/>
    <s v="AES GENER"/>
    <x v="20"/>
    <s v="CHILQUINTA"/>
    <x v="3"/>
    <x v="3"/>
    <s v="CESIONARIO"/>
    <n v="1"/>
    <n v="2575591.6889999998"/>
    <n v="1"/>
    <s v="Banco de Chile"/>
    <s v="Cuenta Corriente"/>
    <s v="1112650098 -Initial Collection Account #AES Gener"/>
    <n v="400895139"/>
    <s v="Chilquinta Distribución S.A."/>
    <s v="96.813.520-1"/>
  </r>
  <r>
    <n v="2025"/>
    <n v="1"/>
    <n v="6"/>
    <s v="AES_GENER"/>
    <s v="EDECSA"/>
    <s v="CHQ 2006/01_BB1_BB_EDECSA_AES GENER"/>
    <s v="AES GENER"/>
    <x v="20"/>
    <s v="EDECSA"/>
    <x v="3"/>
    <x v="3"/>
    <s v="CESIONARIO"/>
    <n v="1"/>
    <n v="3093.2150000000001"/>
    <n v="1"/>
    <s v="Banco de Chile"/>
    <s v="Cuenta Corriente"/>
    <s v="1112650098 -Initial Collection Account #AES Gener"/>
    <n v="481464"/>
    <s v="Energía de Casablanca S.A."/>
    <s v="96.766.110-4"/>
  </r>
  <r>
    <n v="2025"/>
    <n v="1"/>
    <n v="6"/>
    <s v="AES_GENER"/>
    <s v="EDECSA"/>
    <s v="CHQ 2008/01_BS1_BB_EDECSA_AES GENER"/>
    <s v="AES GENER"/>
    <x v="20"/>
    <s v="EDECSA"/>
    <x v="3"/>
    <x v="3"/>
    <s v="CESIONARIO"/>
    <n v="1"/>
    <n v="89767.788"/>
    <n v="1"/>
    <s v="Banco de Chile"/>
    <s v="Cuenta Corriente"/>
    <s v="1112650098 -Initial Collection Account #AES Gener"/>
    <n v="13972506"/>
    <s v="Energía de Casablanca S.A."/>
    <s v="96.766.110-4"/>
  </r>
  <r>
    <n v="2025"/>
    <n v="1"/>
    <n v="6"/>
    <s v="AES_GENER"/>
    <s v="EEPA"/>
    <s v="CHL 2006/01_BB1_BB_EEPA_AES GENER"/>
    <s v="AES GENER"/>
    <x v="20"/>
    <s v="EEPA"/>
    <x v="3"/>
    <x v="3"/>
    <s v="CESIONARIO"/>
    <n v="1"/>
    <n v="17274.166000000001"/>
    <n v="1"/>
    <s v="Banco de Chile"/>
    <s v="Cuenta Corriente"/>
    <s v="1112650098 -Initial Collection Account #AES Gener"/>
    <n v="2688753"/>
    <s v="Empresa Eléctrica Puente Alto S.A."/>
    <s v="80.313.300-k"/>
  </r>
  <r>
    <n v="2025"/>
    <n v="1"/>
    <n v="6"/>
    <s v="AES_GENER"/>
    <s v="EEPA"/>
    <s v="CHL 2006/01_BB2_BB_EEPA_AES GENER"/>
    <s v="AES GENER"/>
    <x v="20"/>
    <s v="EEPA"/>
    <x v="3"/>
    <x v="3"/>
    <s v="CESIONARIO"/>
    <n v="1"/>
    <n v="51618.999000000003"/>
    <n v="1"/>
    <s v="Banco de Chile"/>
    <s v="Cuenta Corriente"/>
    <s v="1112650098 -Initial Collection Account #AES Gener"/>
    <n v="8034583"/>
    <s v="Empresa Eléctrica Puente Alto S.A."/>
    <s v="80.313.300-k"/>
  </r>
  <r>
    <n v="2025"/>
    <n v="1"/>
    <n v="6"/>
    <s v="AES_GENER"/>
    <s v="EEPA"/>
    <s v="CHL 2006/02-2_BB1_BB_EEPA_AES GENER"/>
    <s v="AES GENER"/>
    <x v="20"/>
    <s v="EEPA"/>
    <x v="3"/>
    <x v="3"/>
    <s v="CESIONARIO"/>
    <n v="1"/>
    <n v="43386.499000000003"/>
    <n v="1"/>
    <s v="Banco de Chile"/>
    <s v="Cuenta Corriente"/>
    <s v="1112650098 -Initial Collection Account #AES Gener"/>
    <n v="6753181"/>
    <s v="Empresa Eléctrica Puente Alto S.A."/>
    <s v="80.313.300-k"/>
  </r>
  <r>
    <n v="2025"/>
    <n v="1"/>
    <n v="6"/>
    <s v="AES_GENER"/>
    <s v="EMELAT"/>
    <s v="EMEL-SIC 2006/01-2_BB_Norte_BB_Emelat_AES GENER"/>
    <s v="AES GENER"/>
    <x v="20"/>
    <s v="CGE"/>
    <x v="3"/>
    <x v="3"/>
    <s v="CESIONARIO"/>
    <n v="1"/>
    <n v="35371.749000000003"/>
    <n v="1"/>
    <s v="Banco de Chile"/>
    <s v="Cuenta Corriente"/>
    <s v="1112650098 -Initial Collection Account #AES Gener"/>
    <n v="5505672"/>
    <s v="Compañía General de Electricidad S.A."/>
    <s v="76.411.321-7"/>
  </r>
  <r>
    <n v="2025"/>
    <n v="1"/>
    <n v="6"/>
    <s v="AES_GENER"/>
    <s v="EMELCA"/>
    <s v="CHQ 2008/01_BS1_BB_EMELCA_AES GENER"/>
    <s v="AES GENER"/>
    <x v="20"/>
    <s v="EMELCA"/>
    <x v="3"/>
    <x v="3"/>
    <s v="CESIONARIO"/>
    <n v="1"/>
    <n v="40613.671999999999"/>
    <n v="1"/>
    <s v="Banco de Chile"/>
    <s v="Cuenta Corriente"/>
    <s v="1112650098 -Initial Collection Account #AES Gener"/>
    <n v="6321586"/>
    <s v="Empresa Eléctrica de Casablanca S.A."/>
    <s v="81.577.400-0"/>
  </r>
  <r>
    <n v="2025"/>
    <n v="1"/>
    <n v="6"/>
    <s v="AES_GENER"/>
    <s v="EMELCA"/>
    <s v="CHQ 2008/01_BS1_BV_EMELCA_AES GENER"/>
    <s v="AES GENER"/>
    <x v="20"/>
    <s v="EMELCA"/>
    <x v="3"/>
    <x v="3"/>
    <s v="CESIONARIO"/>
    <n v="1"/>
    <n v="2605.261"/>
    <n v="1"/>
    <s v="Banco de Chile"/>
    <s v="Cuenta Corriente"/>
    <s v="1112650098 -Initial Collection Account #AES Gener"/>
    <n v="405513"/>
    <s v="Empresa Eléctrica de Casablanca S.A."/>
    <s v="81.577.400-0"/>
  </r>
  <r>
    <n v="2025"/>
    <n v="1"/>
    <n v="6"/>
    <s v="AES_GENER"/>
    <s v="Enel"/>
    <s v="CHL 2006/01_BB1_BB_Enel Distribución_AES GENER"/>
    <s v="AES GENER"/>
    <x v="20"/>
    <s v="ENEL_DISTRIBUCION"/>
    <x v="3"/>
    <x v="3"/>
    <s v="CESIONARIO"/>
    <n v="1"/>
    <n v="352407.929"/>
    <n v="1"/>
    <s v="Banco de Chile"/>
    <s v="Cuenta Corriente"/>
    <s v="1112650098 -Initial Collection Account #AES Gener"/>
    <n v="54852881"/>
    <s v="Enel Distribución Chile S.A."/>
    <s v="96.800.570-7"/>
  </r>
  <r>
    <n v="2025"/>
    <n v="1"/>
    <n v="6"/>
    <s v="AES_GENER"/>
    <s v="Enel"/>
    <s v="CHL 2006/01_BB2_BB_Enel Distribución_AES GENER"/>
    <s v="AES GENER"/>
    <x v="20"/>
    <s v="ENEL_DISTRIBUCION"/>
    <x v="3"/>
    <x v="3"/>
    <s v="CESIONARIO"/>
    <n v="1"/>
    <n v="1250983.2279999999"/>
    <n v="1"/>
    <s v="Banco de Chile"/>
    <s v="Cuenta Corriente"/>
    <s v="1112650098 -Initial Collection Account #AES Gener"/>
    <n v="194717624"/>
    <s v="Enel Distribución Chile S.A."/>
    <s v="96.800.570-7"/>
  </r>
  <r>
    <n v="2025"/>
    <n v="1"/>
    <n v="6"/>
    <s v="AES_GENER"/>
    <s v="Enel"/>
    <s v="CHL 2006/02-2_BB1_BB_Enel Distribución_AES GENER"/>
    <s v="AES GENER"/>
    <x v="20"/>
    <s v="ENEL_DISTRIBUCION"/>
    <x v="3"/>
    <x v="3"/>
    <s v="CESIONARIO"/>
    <n v="1"/>
    <n v="4261185.5329999998"/>
    <n v="1"/>
    <s v="Banco de Chile"/>
    <s v="Cuenta Corriente"/>
    <s v="1112650098 -Initial Collection Account #AES Gener"/>
    <n v="663260630"/>
    <s v="Enel Distribución Chile S.A."/>
    <s v="96.800.570-7"/>
  </r>
  <r>
    <n v="2025"/>
    <n v="1"/>
    <n v="6"/>
    <s v="AES_GENER"/>
    <s v="LITORAL"/>
    <s v="CHQ 2006/01_BB1_BB_Litoral_AES GENER"/>
    <s v="AES GENER"/>
    <x v="20"/>
    <s v="LITORAL"/>
    <x v="3"/>
    <x v="3"/>
    <s v="CESIONARIO"/>
    <n v="1"/>
    <n v="9979.857"/>
    <n v="1"/>
    <s v="Banco de Chile"/>
    <s v="Cuenta Corriente"/>
    <s v="1112650098 -Initial Collection Account #AES Gener"/>
    <n v="1553381"/>
    <s v="Compañía Eléctrica del Litoral S.A."/>
    <s v="91.344.000-5"/>
  </r>
  <r>
    <n v="2025"/>
    <n v="1"/>
    <n v="6"/>
    <s v="AES_GENER"/>
    <s v="LITORAL"/>
    <s v="CHQ 2008/01_BS1_BB_Litoral_AES GENER"/>
    <s v="AES GENER"/>
    <x v="20"/>
    <s v="LITORAL"/>
    <x v="3"/>
    <x v="3"/>
    <s v="CESIONARIO"/>
    <n v="1"/>
    <n v="144569.43400000001"/>
    <n v="1"/>
    <s v="Banco de Chile"/>
    <s v="Cuenta Corriente"/>
    <s v="1112650098 -Initial Collection Account #AES Gener"/>
    <n v="22502473"/>
    <s v="Compañía Eléctrica del Litoral S.A."/>
    <s v="91.344.000-5"/>
  </r>
  <r>
    <n v="2025"/>
    <n v="1"/>
    <n v="6"/>
    <s v="AES_GENER"/>
    <s v="LUZLINARES"/>
    <s v="CHQ 2006/01_BB1_BB_LuzLinares_AES GENER"/>
    <s v="AES GENER"/>
    <x v="20"/>
    <s v="LUZLINARES"/>
    <x v="3"/>
    <x v="3"/>
    <s v="CESIONARIO"/>
    <n v="1"/>
    <n v="14399.379000000001"/>
    <n v="1"/>
    <s v="Banco de Chile"/>
    <s v="Cuenta Corriente"/>
    <s v="1112650098 -Initial Collection Account #AES Gener"/>
    <n v="2241287"/>
    <s v="Luzlinares S.A."/>
    <s v="96.884.450-4"/>
  </r>
  <r>
    <n v="2025"/>
    <n v="1"/>
    <n v="6"/>
    <s v="AES_GENER"/>
    <s v="LUZLINARES"/>
    <s v="CHQ 2008/01_BS1_BB_LuzLinares_AES GENER"/>
    <s v="AES GENER"/>
    <x v="20"/>
    <s v="LUZLINARES"/>
    <x v="3"/>
    <x v="3"/>
    <s v="CESIONARIO"/>
    <n v="1"/>
    <n v="196938.51199999999"/>
    <n v="1"/>
    <s v="Banco de Chile"/>
    <s v="Cuenta Corriente"/>
    <s v="1112650098 -Initial Collection Account #AES Gener"/>
    <n v="30653808"/>
    <s v="Luzlinares S.A."/>
    <s v="96.884.450-4"/>
  </r>
  <r>
    <n v="2025"/>
    <n v="1"/>
    <n v="6"/>
    <s v="AES_GENER"/>
    <s v="LUZPARRAL"/>
    <s v="CHQ 2006/01_BB1_BB_LuzParral_AES GENER"/>
    <s v="AES GENER"/>
    <x v="20"/>
    <s v="LUZPARRAL"/>
    <x v="3"/>
    <x v="3"/>
    <s v="CESIONARIO"/>
    <n v="1"/>
    <n v="9765.8850000000002"/>
    <n v="1"/>
    <s v="Banco de Chile"/>
    <s v="Cuenta Corriente"/>
    <s v="1112650098 -Initial Collection Account #AES Gener"/>
    <n v="1520076"/>
    <s v="Luzparral S.A."/>
    <s v="96.866.680-0"/>
  </r>
  <r>
    <n v="2025"/>
    <n v="1"/>
    <n v="6"/>
    <s v="AES_GENER"/>
    <s v="LUZPARRAL"/>
    <s v="CHQ 2008/01_BS1_BB_LuzParral_AES GENER"/>
    <s v="AES GENER"/>
    <x v="20"/>
    <s v="LUZPARRAL"/>
    <x v="3"/>
    <x v="3"/>
    <s v="CESIONARIO"/>
    <n v="1"/>
    <n v="214595.83199999999"/>
    <n v="1"/>
    <s v="Banco de Chile"/>
    <s v="Cuenta Corriente"/>
    <s v="1112650098 -Initial Collection Account #AES Gener"/>
    <n v="33402199"/>
    <s v="Luzparral S.A."/>
    <s v="96.866.680-0"/>
  </r>
  <r>
    <n v="2025"/>
    <n v="1"/>
    <n v="6"/>
    <s v="CAREN"/>
    <s v="CEC"/>
    <s v="SIC 2013/03_2_BS1A_BB_CEC_Empresa Eléctrica Carén S.A."/>
    <s v="Empresa Eléctrica Carén S.A."/>
    <x v="21"/>
    <s v="CEC"/>
    <x v="8"/>
    <x v="11"/>
    <s v="CESIONARIO"/>
    <n v="1"/>
    <n v="145.88"/>
    <n v="1"/>
    <s v="Banco de Chile"/>
    <s v="Cuenta Corriente"/>
    <n v="1410401068"/>
    <n v="22706"/>
    <s v="Cooperativa de Abastecimiento de Energía Eléctrica Curico LTDA."/>
    <s v="70.287.900-0"/>
  </r>
  <r>
    <n v="2025"/>
    <n v="1"/>
    <n v="6"/>
    <s v="CAREN"/>
    <s v="CEC"/>
    <s v="SIC 2013/03_2_BS1B_BB_CEC_Empresa Eléctrica Carén S.A."/>
    <s v="Empresa Eléctrica Carén S.A."/>
    <x v="21"/>
    <s v="CEC"/>
    <x v="8"/>
    <x v="11"/>
    <s v="CESIONARIO"/>
    <n v="1"/>
    <n v="117.904"/>
    <n v="1"/>
    <s v="Banco de Chile"/>
    <s v="Cuenta Corriente"/>
    <n v="1410401068"/>
    <n v="18352"/>
    <s v="Cooperativa de Abastecimiento de Energía Eléctrica Curico LTDA."/>
    <s v="70.287.900-0"/>
  </r>
  <r>
    <n v="2025"/>
    <n v="1"/>
    <n v="6"/>
    <s v="CAREN"/>
    <s v="CEC"/>
    <s v="SIC 2013/03_2_BS1C_BB_CEC_Empresa Eléctrica Carén S.A."/>
    <s v="Empresa Eléctrica Carén S.A."/>
    <x v="21"/>
    <s v="CEC"/>
    <x v="8"/>
    <x v="11"/>
    <s v="CESIONARIO"/>
    <n v="1"/>
    <n v="81.611000000000004"/>
    <n v="1"/>
    <s v="Banco de Chile"/>
    <s v="Cuenta Corriente"/>
    <n v="1410401068"/>
    <n v="12703"/>
    <s v="Cooperativa de Abastecimiento de Energía Eléctrica Curico LTDA."/>
    <s v="70.287.900-0"/>
  </r>
  <r>
    <n v="2025"/>
    <n v="1"/>
    <n v="6"/>
    <s v="CAREN"/>
    <s v="CEC"/>
    <s v="SIC 2013/03_2_BS3_BB_CEC_Empresa Eléctrica Carén S.A."/>
    <s v="Empresa Eléctrica Carén S.A."/>
    <x v="21"/>
    <s v="CEC"/>
    <x v="8"/>
    <x v="11"/>
    <s v="CESIONARIO"/>
    <n v="1"/>
    <n v="647.28499999999997"/>
    <n v="1"/>
    <s v="Banco de Chile"/>
    <s v="Cuenta Corriente"/>
    <n v="1410401068"/>
    <n v="100751"/>
    <s v="Cooperativa de Abastecimiento de Energía Eléctrica Curico LTDA."/>
    <s v="70.287.900-0"/>
  </r>
  <r>
    <n v="2025"/>
    <n v="1"/>
    <n v="6"/>
    <s v="CAREN"/>
    <s v="CGE"/>
    <s v="SIC 2013/03_2 (Emelectric)_BS1A_BB_CGE Distribucion_Empresa Eléctrica Carén S.A."/>
    <s v="Empresa Eléctrica Carén S.A."/>
    <x v="21"/>
    <s v="CGE"/>
    <x v="8"/>
    <x v="11"/>
    <s v="CESIONARIO"/>
    <n v="1"/>
    <n v="2204.3130000000001"/>
    <n v="1"/>
    <s v="Banco de Chile"/>
    <s v="Cuenta Corriente"/>
    <n v="1410401068"/>
    <n v="343105"/>
    <s v="Compañía General de Electricidad S.A."/>
    <s v="76.411.321-7"/>
  </r>
  <r>
    <n v="2025"/>
    <n v="1"/>
    <n v="6"/>
    <s v="CAREN"/>
    <s v="CGE"/>
    <s v="SIC 2013/03_2 (Emelectric)_BS1B_BB_CGE Distribucion_Empresa Eléctrica Carén S.A."/>
    <s v="Empresa Eléctrica Carén S.A."/>
    <x v="21"/>
    <s v="CGE"/>
    <x v="8"/>
    <x v="11"/>
    <s v="CESIONARIO"/>
    <n v="1"/>
    <n v="2189.2069999999999"/>
    <n v="1"/>
    <s v="Banco de Chile"/>
    <s v="Cuenta Corriente"/>
    <n v="1410401068"/>
    <n v="340754"/>
    <s v="Compañía General de Electricidad S.A."/>
    <s v="76.411.321-7"/>
  </r>
  <r>
    <n v="2025"/>
    <n v="1"/>
    <n v="6"/>
    <s v="CAREN"/>
    <s v="CGE"/>
    <s v="SIC 2013/03_2 (Emelectric)_BS1C_BB_CGE Distribucion_Empresa Eléctrica Carén S.A."/>
    <s v="Empresa Eléctrica Carén S.A."/>
    <x v="21"/>
    <s v="CGE"/>
    <x v="8"/>
    <x v="11"/>
    <s v="CESIONARIO"/>
    <n v="1"/>
    <n v="1475.134"/>
    <n v="1"/>
    <s v="Banco de Chile"/>
    <s v="Cuenta Corriente"/>
    <n v="1410401068"/>
    <n v="229607"/>
    <s v="Compañía General de Electricidad S.A."/>
    <s v="76.411.321-7"/>
  </r>
  <r>
    <n v="2025"/>
    <n v="1"/>
    <n v="6"/>
    <s v="CAREN"/>
    <s v="CGE"/>
    <s v="SIC 2013/03_2 (emelectric)_BS3_BB_CGE Distribucion_Empresa Eléctrica Carén S.A."/>
    <s v="Empresa Eléctrica Carén S.A."/>
    <x v="21"/>
    <s v="CGE"/>
    <x v="8"/>
    <x v="11"/>
    <s v="CESIONARIO"/>
    <n v="1"/>
    <n v="10082.423000000001"/>
    <n v="1"/>
    <s v="Banco de Chile"/>
    <s v="Cuenta Corriente"/>
    <n v="1410401068"/>
    <n v="1569346"/>
    <s v="Compañía General de Electricidad S.A."/>
    <s v="76.411.321-7"/>
  </r>
  <r>
    <n v="2025"/>
    <n v="1"/>
    <n v="6"/>
    <s v="CAREN"/>
    <s v="CGE"/>
    <s v="SIC 2013/03_2 (Emetal)_BS1A_BB_CGE Distribucion_Empresa Eléctrica Carén S.A."/>
    <s v="Empresa Eléctrica Carén S.A."/>
    <x v="21"/>
    <s v="CGE"/>
    <x v="8"/>
    <x v="11"/>
    <s v="CESIONARIO"/>
    <n v="1"/>
    <n v="556.79"/>
    <n v="1"/>
    <s v="Banco de Chile"/>
    <s v="Cuenta Corriente"/>
    <n v="1410401068"/>
    <n v="86665"/>
    <s v="Compañía General de Electricidad S.A."/>
    <s v="76.411.321-7"/>
  </r>
  <r>
    <n v="2025"/>
    <n v="1"/>
    <n v="6"/>
    <s v="CAREN"/>
    <s v="CGE"/>
    <s v="SIC 2013/03_2 (Emetal)_BS1B_BB_CGE Distribucion_Empresa Eléctrica Carén S.A."/>
    <s v="Empresa Eléctrica Carén S.A."/>
    <x v="21"/>
    <s v="CGE"/>
    <x v="8"/>
    <x v="11"/>
    <s v="CESIONARIO"/>
    <n v="1"/>
    <n v="61.655000000000001"/>
    <n v="1"/>
    <s v="Banco de Chile"/>
    <s v="Cuenta Corriente"/>
    <n v="1410401068"/>
    <n v="9597"/>
    <s v="Compañía General de Electricidad S.A."/>
    <s v="76.411.321-7"/>
  </r>
  <r>
    <n v="2025"/>
    <n v="1"/>
    <n v="6"/>
    <s v="CAREN"/>
    <s v="CGE"/>
    <s v="SIC 2013/03_2 (Emetal)_BS1C_BB_CGE Distribucion_Empresa Eléctrica Carén S.A."/>
    <s v="Empresa Eléctrica Carén S.A."/>
    <x v="21"/>
    <s v="CGE"/>
    <x v="8"/>
    <x v="11"/>
    <s v="CESIONARIO"/>
    <n v="1"/>
    <n v="19.526"/>
    <n v="1"/>
    <s v="Banco de Chile"/>
    <s v="Cuenta Corriente"/>
    <n v="1410401068"/>
    <n v="3039"/>
    <s v="Compañía General de Electricidad S.A."/>
    <s v="76.411.321-7"/>
  </r>
  <r>
    <n v="2025"/>
    <n v="1"/>
    <n v="6"/>
    <s v="CAREN"/>
    <s v="CGE"/>
    <s v="SIC 2013/03_2 (emetal)_BS3_BB_CGE Distribucion_Empresa Eléctrica Carén S.A."/>
    <s v="Empresa Eléctrica Carén S.A."/>
    <x v="21"/>
    <s v="CGE"/>
    <x v="8"/>
    <x v="11"/>
    <s v="CESIONARIO"/>
    <n v="1"/>
    <n v="1209.7439999999999"/>
    <n v="1"/>
    <s v="Banco de Chile"/>
    <s v="Cuenta Corriente"/>
    <n v="1410401068"/>
    <n v="188299"/>
    <s v="Compañía General de Electricidad S.A."/>
    <s v="76.411.321-7"/>
  </r>
  <r>
    <n v="2025"/>
    <n v="1"/>
    <n v="6"/>
    <s v="CAREN"/>
    <s v="CGE"/>
    <s v="SIC 2013/03_2_BS1A_BB_CGE Distribucion_Empresa Eléctrica Carén S.A."/>
    <s v="Empresa Eléctrica Carén S.A."/>
    <x v="21"/>
    <s v="CGE"/>
    <x v="8"/>
    <x v="11"/>
    <s v="CESIONARIO"/>
    <n v="1"/>
    <n v="10377.589"/>
    <n v="1"/>
    <s v="Banco de Chile"/>
    <s v="Cuenta Corriente"/>
    <n v="1410401068"/>
    <n v="1615289"/>
    <s v="Compañía General de Electricidad S.A."/>
    <s v="76.411.321-7"/>
  </r>
  <r>
    <n v="2025"/>
    <n v="1"/>
    <n v="6"/>
    <s v="CAREN"/>
    <s v="CGE"/>
    <s v="SIC 2013/03_2_BS1B_BB_CGE Distribucion_Empresa Eléctrica Carén S.A."/>
    <s v="Empresa Eléctrica Carén S.A."/>
    <x v="21"/>
    <s v="CGE"/>
    <x v="8"/>
    <x v="11"/>
    <s v="CESIONARIO"/>
    <n v="1"/>
    <n v="8215.8089999999993"/>
    <n v="1"/>
    <s v="Banco de Chile"/>
    <s v="Cuenta Corriente"/>
    <n v="1410401068"/>
    <n v="1278804"/>
    <s v="Compañía General de Electricidad S.A."/>
    <s v="76.411.321-7"/>
  </r>
  <r>
    <n v="2025"/>
    <n v="1"/>
    <n v="6"/>
    <s v="CAREN"/>
    <s v="CGE"/>
    <s v="SIC 2013/03_2_BS1C_BB_CGE Distribucion_Empresa Eléctrica Carén S.A."/>
    <s v="Empresa Eléctrica Carén S.A."/>
    <x v="21"/>
    <s v="CGE"/>
    <x v="8"/>
    <x v="11"/>
    <s v="CESIONARIO"/>
    <n v="1"/>
    <n v="7684.6580000000004"/>
    <n v="1"/>
    <s v="Banco de Chile"/>
    <s v="Cuenta Corriente"/>
    <n v="1410401068"/>
    <n v="1196130"/>
    <s v="Compañía General de Electricidad S.A."/>
    <s v="76.411.321-7"/>
  </r>
  <r>
    <n v="2025"/>
    <n v="1"/>
    <n v="6"/>
    <s v="CAREN"/>
    <s v="CGE"/>
    <s v="SIC 2013/03_2_BS3_BB_CGE Distribucion_Empresa Eléctrica Carén S.A."/>
    <s v="Empresa Eléctrica Carén S.A."/>
    <x v="21"/>
    <s v="CGE"/>
    <x v="8"/>
    <x v="11"/>
    <s v="CESIONARIO"/>
    <n v="1"/>
    <n v="50457.491000000002"/>
    <n v="1"/>
    <s v="Banco de Chile"/>
    <s v="Cuenta Corriente"/>
    <n v="1410401068"/>
    <n v="7853793"/>
    <s v="Compañía General de Electricidad S.A."/>
    <s v="76.411.321-7"/>
  </r>
  <r>
    <n v="2025"/>
    <n v="1"/>
    <n v="6"/>
    <s v="CAREN"/>
    <s v="CHILQUINTA"/>
    <s v="SIC 2013/03_2_BS1A_BB_CHILQUINTA_Empresa Eléctrica Carén S.A."/>
    <s v="Empresa Eléctrica Carén S.A."/>
    <x v="21"/>
    <s v="CHILQUINTA"/>
    <x v="8"/>
    <x v="11"/>
    <s v="CESIONARIO"/>
    <n v="1"/>
    <n v="825.68499999999995"/>
    <n v="1"/>
    <s v="Banco de Chile"/>
    <s v="Cuenta Corriente"/>
    <n v="1410401068"/>
    <n v="128519"/>
    <s v="Chilquinta Distribución S.A."/>
    <s v="96.813.520-1"/>
  </r>
  <r>
    <n v="2025"/>
    <n v="1"/>
    <n v="6"/>
    <s v="CAREN"/>
    <s v="CHILQUINTA"/>
    <s v="SIC 2013/03_2_BS1B_BB_CHILQUINTA_Empresa Eléctrica Carén S.A."/>
    <s v="Empresa Eléctrica Carén S.A."/>
    <x v="21"/>
    <s v="CHILQUINTA"/>
    <x v="8"/>
    <x v="11"/>
    <s v="CESIONARIO"/>
    <n v="1"/>
    <n v="731.88499999999999"/>
    <n v="1"/>
    <s v="Banco de Chile"/>
    <s v="Cuenta Corriente"/>
    <n v="1410401068"/>
    <n v="113919"/>
    <s v="Chilquinta Distribución S.A."/>
    <s v="96.813.520-1"/>
  </r>
  <r>
    <n v="2025"/>
    <n v="1"/>
    <n v="6"/>
    <s v="CAREN"/>
    <s v="CHILQUINTA"/>
    <s v="SIC 2013/03_2_BS1C_BB_CHILQUINTA_Empresa Eléctrica Carén S.A."/>
    <s v="Empresa Eléctrica Carén S.A."/>
    <x v="21"/>
    <s v="CHILQUINTA"/>
    <x v="8"/>
    <x v="11"/>
    <s v="CESIONARIO"/>
    <n v="1"/>
    <n v="476.83800000000002"/>
    <n v="1"/>
    <s v="Banco de Chile"/>
    <s v="Cuenta Corriente"/>
    <n v="1410401068"/>
    <n v="74221"/>
    <s v="Chilquinta Distribución S.A."/>
    <s v="96.813.520-1"/>
  </r>
  <r>
    <n v="2025"/>
    <n v="1"/>
    <n v="6"/>
    <s v="CAREN"/>
    <s v="CHILQUINTA"/>
    <s v="SIC 2013/03_2_BS3_BB_CHILQUINTA_Empresa Eléctrica Carén S.A."/>
    <s v="Empresa Eléctrica Carén S.A."/>
    <x v="21"/>
    <s v="CHILQUINTA"/>
    <x v="8"/>
    <x v="11"/>
    <s v="CESIONARIO"/>
    <n v="1"/>
    <n v="4497.0039999999999"/>
    <n v="1"/>
    <s v="Banco de Chile"/>
    <s v="Cuenta Corriente"/>
    <n v="1410401068"/>
    <n v="699966"/>
    <s v="Chilquinta Distribución S.A."/>
    <s v="96.813.520-1"/>
  </r>
  <r>
    <n v="2025"/>
    <n v="1"/>
    <n v="6"/>
    <s v="CAREN"/>
    <s v="CODINER"/>
    <s v="SIC 2013/03_2_BS1A_BB_CODINER_Empresa Eléctrica Carén S.A."/>
    <s v="Empresa Eléctrica Carén S.A."/>
    <x v="21"/>
    <s v="CODINER"/>
    <x v="8"/>
    <x v="11"/>
    <s v="CESIONARIO"/>
    <n v="1"/>
    <n v="49.119"/>
    <n v="1"/>
    <s v="Banco de Chile"/>
    <s v="Cuenta Corriente"/>
    <n v="1410401068"/>
    <n v="7645"/>
    <s v="Compañía Distribuidora de Energía Eléctrica CODINER S.A."/>
    <s v="78.397.530-0"/>
  </r>
  <r>
    <n v="2025"/>
    <n v="1"/>
    <n v="6"/>
    <s v="CAREN"/>
    <s v="CODINER"/>
    <s v="SIC 2013/03_2_BS1B_BB_CODINER_Empresa Eléctrica Carén S.A."/>
    <s v="Empresa Eléctrica Carén S.A."/>
    <x v="21"/>
    <s v="CODINER"/>
    <x v="8"/>
    <x v="11"/>
    <s v="CESIONARIO"/>
    <n v="1"/>
    <n v="70.507000000000005"/>
    <n v="1"/>
    <s v="Banco de Chile"/>
    <s v="Cuenta Corriente"/>
    <n v="1410401068"/>
    <n v="10975"/>
    <s v="Compañía Distribuidora de Energía Eléctrica CODINER S.A."/>
    <s v="78.397.530-0"/>
  </r>
  <r>
    <n v="2025"/>
    <n v="1"/>
    <n v="6"/>
    <s v="CAREN"/>
    <s v="CODINER"/>
    <s v="SIC 2013/03_2_BS1C_BB_CODINER_Empresa Eléctrica Carén S.A."/>
    <s v="Empresa Eléctrica Carén S.A."/>
    <x v="21"/>
    <s v="CODINER"/>
    <x v="8"/>
    <x v="11"/>
    <s v="CESIONARIO"/>
    <n v="1"/>
    <n v="42.331000000000003"/>
    <n v="1"/>
    <s v="Banco de Chile"/>
    <s v="Cuenta Corriente"/>
    <n v="1410401068"/>
    <n v="6589"/>
    <s v="Compañía Distribuidora de Energía Eléctrica CODINER S.A."/>
    <s v="78.397.530-0"/>
  </r>
  <r>
    <n v="2025"/>
    <n v="1"/>
    <n v="6"/>
    <s v="CAREN"/>
    <s v="CODINER"/>
    <s v="SIC 2013/03_2_BS3_BB_CODINER_Empresa Eléctrica Carén S.A."/>
    <s v="Empresa Eléctrica Carén S.A."/>
    <x v="21"/>
    <s v="CODINER"/>
    <x v="8"/>
    <x v="11"/>
    <s v="CESIONARIO"/>
    <n v="1"/>
    <n v="267.928"/>
    <n v="1"/>
    <s v="Banco de Chile"/>
    <s v="Cuenta Corriente"/>
    <n v="1410401068"/>
    <n v="41703"/>
    <s v="Compañía Distribuidora de Energía Eléctrica CODINER S.A."/>
    <s v="78.397.530-0"/>
  </r>
  <r>
    <n v="2025"/>
    <n v="1"/>
    <n v="6"/>
    <s v="CAREN"/>
    <s v="COELCHA"/>
    <s v="SIC 2013/03_2_BS1A_BB_COELCHA_Empresa Eléctrica Carén S.A."/>
    <s v="Empresa Eléctrica Carén S.A."/>
    <x v="21"/>
    <s v="COELCHA"/>
    <x v="8"/>
    <x v="11"/>
    <s v="CESIONARIO"/>
    <n v="1"/>
    <n v="148.37799999999999"/>
    <n v="1"/>
    <s v="Banco de Chile"/>
    <s v="Cuenta Corriente"/>
    <n v="1410401068"/>
    <n v="23095"/>
    <s v="Cooperativa Eléctrica Charrúa Ltda."/>
    <s v="80.238.000-3"/>
  </r>
  <r>
    <n v="2025"/>
    <n v="1"/>
    <n v="6"/>
    <s v="CAREN"/>
    <s v="COELCHA"/>
    <s v="SIC 2013/03_2_BS1B_BB_COELCHA_Empresa Eléctrica Carén S.A."/>
    <s v="Empresa Eléctrica Carén S.A."/>
    <x v="21"/>
    <s v="COELCHA"/>
    <x v="8"/>
    <x v="11"/>
    <s v="CESIONARIO"/>
    <n v="1"/>
    <n v="103.20699999999999"/>
    <n v="1"/>
    <s v="Banco de Chile"/>
    <s v="Cuenta Corriente"/>
    <n v="1410401068"/>
    <n v="16064"/>
    <s v="Cooperativa Eléctrica Charrúa Ltda."/>
    <s v="80.238.000-3"/>
  </r>
  <r>
    <n v="2025"/>
    <n v="1"/>
    <n v="6"/>
    <s v="CAREN"/>
    <s v="COELCHA"/>
    <s v="SIC 2013/03_2_BS1C_BB_COELCHA_Empresa Eléctrica Carén S.A."/>
    <s v="Empresa Eléctrica Carén S.A."/>
    <x v="21"/>
    <s v="COELCHA"/>
    <x v="8"/>
    <x v="11"/>
    <s v="CESIONARIO"/>
    <n v="1"/>
    <n v="92.055999999999997"/>
    <n v="1"/>
    <s v="Banco de Chile"/>
    <s v="Cuenta Corriente"/>
    <n v="1410401068"/>
    <n v="14329"/>
    <s v="Cooperativa Eléctrica Charrúa Ltda."/>
    <s v="80.238.000-3"/>
  </r>
  <r>
    <n v="2025"/>
    <n v="1"/>
    <n v="6"/>
    <s v="CAREN"/>
    <s v="COELCHA"/>
    <s v="SIC 2013/03_2_BS3_BB_COELCHA_Empresa Eléctrica Carén S.A."/>
    <s v="Empresa Eléctrica Carén S.A."/>
    <x v="21"/>
    <s v="COELCHA"/>
    <x v="8"/>
    <x v="11"/>
    <s v="CESIONARIO"/>
    <n v="1"/>
    <n v="590.76199999999994"/>
    <n v="1"/>
    <s v="Banco de Chile"/>
    <s v="Cuenta Corriente"/>
    <n v="1410401068"/>
    <n v="91953"/>
    <s v="Cooperativa Eléctrica Charrúa Ltda."/>
    <s v="80.238.000-3"/>
  </r>
  <r>
    <n v="2025"/>
    <n v="1"/>
    <n v="6"/>
    <s v="CAREN"/>
    <s v="CONAFE"/>
    <s v="SIC 2013/03_2 (Enelsa)_BS1A_BB_Conafe_Empresa Eléctrica Carén S.A."/>
    <s v="Empresa Eléctrica Carén S.A."/>
    <x v="21"/>
    <s v="CGE"/>
    <x v="8"/>
    <x v="11"/>
    <s v="CESIONARIO"/>
    <n v="1"/>
    <n v="11.252000000000001"/>
    <n v="1"/>
    <s v="Banco de Chile"/>
    <s v="Cuenta Corriente"/>
    <n v="1410401068"/>
    <n v="1751"/>
    <s v="Compañía General de Electricidad S.A."/>
    <s v="76.411.321-7"/>
  </r>
  <r>
    <n v="2025"/>
    <n v="1"/>
    <n v="6"/>
    <s v="CAREN"/>
    <s v="CONAFE"/>
    <s v="SIC 2013/03_2 (Enelsa)_BS1B_BB_Conafe_Empresa Eléctrica Carén S.A."/>
    <s v="Empresa Eléctrica Carén S.A."/>
    <x v="21"/>
    <s v="CGE"/>
    <x v="8"/>
    <x v="11"/>
    <s v="CESIONARIO"/>
    <n v="1"/>
    <n v="7.5570000000000004"/>
    <n v="1"/>
    <s v="Banco de Chile"/>
    <s v="Cuenta Corriente"/>
    <n v="1410401068"/>
    <n v="1176"/>
    <s v="Compañía General de Electricidad S.A."/>
    <s v="76.411.321-7"/>
  </r>
  <r>
    <n v="2025"/>
    <n v="1"/>
    <n v="6"/>
    <s v="CAREN"/>
    <s v="CONAFE"/>
    <s v="SIC 2013/03_2 (Enelsa)_BS1C_BB_Conafe_Empresa Eléctrica Carén S.A."/>
    <s v="Empresa Eléctrica Carén S.A."/>
    <x v="21"/>
    <s v="CGE"/>
    <x v="8"/>
    <x v="11"/>
    <s v="CESIONARIO"/>
    <n v="1"/>
    <n v="6.8339999999999996"/>
    <n v="1"/>
    <s v="Banco de Chile"/>
    <s v="Cuenta Corriente"/>
    <n v="1410401068"/>
    <n v="1064"/>
    <s v="Compañía General de Electricidad S.A."/>
    <s v="76.411.321-7"/>
  </r>
  <r>
    <n v="2025"/>
    <n v="1"/>
    <n v="6"/>
    <s v="CAREN"/>
    <s v="CONAFE"/>
    <s v="SIC 2013/03_2 (enelsa)_BS3_BB_CONAFE_Empresa Eléctrica Carén S.A."/>
    <s v="Empresa Eléctrica Carén S.A."/>
    <x v="21"/>
    <s v="CGE"/>
    <x v="8"/>
    <x v="11"/>
    <s v="CESIONARIO"/>
    <n v="1"/>
    <n v="61.514000000000003"/>
    <n v="1"/>
    <s v="Banco de Chile"/>
    <s v="Cuenta Corriente"/>
    <n v="1410401068"/>
    <n v="9575"/>
    <s v="Compañía General de Electricidad S.A."/>
    <s v="76.411.321-7"/>
  </r>
  <r>
    <n v="2025"/>
    <n v="1"/>
    <n v="6"/>
    <s v="CAREN"/>
    <s v="CONAFE"/>
    <s v="SIC 2013/03_2_BS1A_BB_Conafe_Empresa Eléctrica Carén S.A."/>
    <s v="Empresa Eléctrica Carén S.A."/>
    <x v="21"/>
    <s v="CGE"/>
    <x v="8"/>
    <x v="11"/>
    <s v="CESIONARIO"/>
    <n v="1"/>
    <n v="5671.4059999999999"/>
    <n v="1"/>
    <s v="Banco de Chile"/>
    <s v="Cuenta Corriente"/>
    <n v="1410401068"/>
    <n v="882764"/>
    <s v="Compañía General de Electricidad S.A."/>
    <s v="76.411.321-7"/>
  </r>
  <r>
    <n v="2025"/>
    <n v="1"/>
    <n v="6"/>
    <s v="CAREN"/>
    <s v="CONAFE"/>
    <s v="SIC 2013/03_2_BS1B_BB_Conafe_Empresa Eléctrica Carén S.A."/>
    <s v="Empresa Eléctrica Carén S.A."/>
    <x v="21"/>
    <s v="CGE"/>
    <x v="8"/>
    <x v="11"/>
    <s v="CESIONARIO"/>
    <n v="1"/>
    <n v="4306.0940000000001"/>
    <n v="1"/>
    <s v="Banco de Chile"/>
    <s v="Cuenta Corriente"/>
    <n v="1410401068"/>
    <n v="670251"/>
    <s v="Compañía General de Electricidad S.A."/>
    <s v="76.411.321-7"/>
  </r>
  <r>
    <n v="2025"/>
    <n v="1"/>
    <n v="6"/>
    <s v="CAREN"/>
    <s v="CONAFE"/>
    <s v="SIC 2013/03_2_BS1C_BB_Conafe_Empresa Eléctrica Carén S.A."/>
    <s v="Empresa Eléctrica Carén S.A."/>
    <x v="21"/>
    <s v="CGE"/>
    <x v="8"/>
    <x v="11"/>
    <s v="CESIONARIO"/>
    <n v="1"/>
    <n v="4056.32"/>
    <n v="1"/>
    <s v="Banco de Chile"/>
    <s v="Cuenta Corriente"/>
    <n v="1410401068"/>
    <n v="631373"/>
    <s v="Compañía General de Electricidad S.A."/>
    <s v="76.411.321-7"/>
  </r>
  <r>
    <n v="2025"/>
    <n v="1"/>
    <n v="6"/>
    <s v="CAREN"/>
    <s v="CONAFE"/>
    <s v="SIC 2013/03_2_BS3_BB_CONAFE_Empresa Eléctrica Carén S.A."/>
    <s v="Empresa Eléctrica Carén S.A."/>
    <x v="21"/>
    <s v="CGE"/>
    <x v="8"/>
    <x v="11"/>
    <s v="CESIONARIO"/>
    <n v="1"/>
    <n v="26311.205000000002"/>
    <n v="1"/>
    <s v="Banco de Chile"/>
    <s v="Cuenta Corriente"/>
    <n v="1410401068"/>
    <n v="4095383"/>
    <s v="Compañía General de Electricidad S.A."/>
    <s v="76.411.321-7"/>
  </r>
  <r>
    <n v="2025"/>
    <n v="1"/>
    <n v="6"/>
    <s v="CAREN"/>
    <s v="COOPELAN"/>
    <s v="SIC 2013/03_2_BS1A_BB_Coopelan_Empresa Eléctrica Carén S.A."/>
    <s v="Empresa Eléctrica Carén S.A."/>
    <x v="21"/>
    <s v="COOPELAN"/>
    <x v="8"/>
    <x v="11"/>
    <s v="CESIONARIO"/>
    <n v="1"/>
    <n v="143.37"/>
    <n v="1"/>
    <s v="Banco de Chile"/>
    <s v="Cuenta Corriente"/>
    <n v="1410401068"/>
    <n v="22316"/>
    <s v="Cooperativa Eléctrica Los Angeles LTDA"/>
    <s v="81.585.900-6"/>
  </r>
  <r>
    <n v="2025"/>
    <n v="1"/>
    <n v="6"/>
    <s v="CAREN"/>
    <s v="COOPELAN"/>
    <s v="SIC 2013/03_2_BS1B_BB_Coopelan_Empresa Eléctrica Carén S.A."/>
    <s v="Empresa Eléctrica Carén S.A."/>
    <x v="21"/>
    <s v="COOPELAN"/>
    <x v="8"/>
    <x v="11"/>
    <s v="CESIONARIO"/>
    <n v="1"/>
    <n v="147.499"/>
    <n v="1"/>
    <s v="Banco de Chile"/>
    <s v="Cuenta Corriente"/>
    <n v="1410401068"/>
    <n v="22958"/>
    <s v="Cooperativa Eléctrica Los Angeles LTDA"/>
    <s v="81.585.900-6"/>
  </r>
  <r>
    <n v="2025"/>
    <n v="1"/>
    <n v="6"/>
    <s v="CAREN"/>
    <s v="COOPELAN"/>
    <s v="SIC 2013/03_2_BS1C_BB_Coopelan_Empresa Eléctrica Carén S.A."/>
    <s v="Empresa Eléctrica Carén S.A."/>
    <x v="21"/>
    <s v="COOPELAN"/>
    <x v="8"/>
    <x v="11"/>
    <s v="CESIONARIO"/>
    <n v="1"/>
    <n v="95.081000000000003"/>
    <n v="1"/>
    <s v="Banco de Chile"/>
    <s v="Cuenta Corriente"/>
    <n v="1410401068"/>
    <n v="14800"/>
    <s v="Cooperativa Eléctrica Los Angeles LTDA"/>
    <s v="81.585.900-6"/>
  </r>
  <r>
    <n v="2025"/>
    <n v="1"/>
    <n v="6"/>
    <s v="CAREN"/>
    <s v="COOPELAN"/>
    <s v="SIC 2013/03_2_BS3_BB_COOPELAN_Empresa Eléctrica Carén S.A."/>
    <s v="Empresa Eléctrica Carén S.A."/>
    <x v="21"/>
    <s v="COOPELAN"/>
    <x v="8"/>
    <x v="11"/>
    <s v="CESIONARIO"/>
    <n v="1"/>
    <n v="668.01800000000003"/>
    <n v="1"/>
    <s v="Banco de Chile"/>
    <s v="Cuenta Corriente"/>
    <n v="1410401068"/>
    <n v="103978"/>
    <s v="Cooperativa Eléctrica Los Angeles LTDA"/>
    <s v="81.585.900-6"/>
  </r>
  <r>
    <n v="2025"/>
    <n v="1"/>
    <n v="6"/>
    <s v="CAREN"/>
    <s v="COOPREL"/>
    <s v="SIC 2013/03_2_BS1A_BB_Cooprel_Empresa Eléctrica Carén S.A."/>
    <s v="Empresa Eléctrica Carén S.A."/>
    <x v="21"/>
    <s v="COOPREL"/>
    <x v="18"/>
    <x v="19"/>
    <s v="SUMINISTRADOR"/>
    <n v="1"/>
    <n v="38.125999999999998"/>
    <n v="1"/>
    <s v="Banco ITAU Chile"/>
    <s v="Cuenta Corriente"/>
    <n v="206706707"/>
    <n v="5934"/>
    <s v="Cooperativa Rural Eléctrica Río Bueno Ltda."/>
    <s v="81.388.600-6"/>
  </r>
  <r>
    <n v="2025"/>
    <n v="1"/>
    <n v="6"/>
    <s v="CAREN"/>
    <s v="COOPREL"/>
    <s v="SIC 2013/03_2_BS1B_BB_Cooprel_Empresa Eléctrica Carén S.A."/>
    <s v="Empresa Eléctrica Carén S.A."/>
    <x v="21"/>
    <s v="COOPREL"/>
    <x v="18"/>
    <x v="19"/>
    <s v="SUMINISTRADOR"/>
    <n v="1"/>
    <n v="35.613999999999997"/>
    <n v="1"/>
    <s v="Banco ITAU Chile"/>
    <s v="Cuenta Corriente"/>
    <n v="206706707"/>
    <n v="5543"/>
    <s v="Cooperativa Rural Eléctrica Río Bueno Ltda."/>
    <s v="81.388.600-6"/>
  </r>
  <r>
    <n v="2025"/>
    <n v="1"/>
    <n v="6"/>
    <s v="CAREN"/>
    <s v="COOPREL"/>
    <s v="SIC 2013/03_2_BS1C_BB_Cooprel_Empresa Eléctrica Carén S.A."/>
    <s v="Empresa Eléctrica Carén S.A."/>
    <x v="21"/>
    <s v="COOPREL"/>
    <x v="18"/>
    <x v="19"/>
    <s v="SUMINISTRADOR"/>
    <n v="1"/>
    <n v="36.308999999999997"/>
    <n v="1"/>
    <s v="Banco ITAU Chile"/>
    <s v="Cuenta Corriente"/>
    <n v="206706707"/>
    <n v="5652"/>
    <s v="Cooperativa Rural Eléctrica Río Bueno Ltda."/>
    <s v="81.388.600-6"/>
  </r>
  <r>
    <n v="2025"/>
    <n v="1"/>
    <n v="6"/>
    <s v="CAREN"/>
    <s v="COOPREL"/>
    <s v="SIC 2013/03_2_BS3_BB_COOPREL_Empresa Eléctrica Carén S.A."/>
    <s v="Empresa Eléctrica Carén S.A."/>
    <x v="21"/>
    <s v="COOPREL"/>
    <x v="18"/>
    <x v="19"/>
    <s v="SUMINISTRADOR"/>
    <n v="1"/>
    <n v="184.74799999999999"/>
    <n v="1"/>
    <s v="Banco ITAU Chile"/>
    <s v="Cuenta Corriente"/>
    <n v="206706707"/>
    <n v="28756"/>
    <s v="Cooperativa Rural Eléctrica Río Bueno Ltda."/>
    <s v="81.388.600-6"/>
  </r>
  <r>
    <n v="2025"/>
    <n v="1"/>
    <n v="6"/>
    <s v="CAREN"/>
    <s v="COPELEC"/>
    <s v="SIC 2013/03_2_BS1A_BB_Copelec_Empresa Eléctrica Carén S.A."/>
    <s v="Empresa Eléctrica Carén S.A."/>
    <x v="21"/>
    <s v="COPELEC"/>
    <x v="8"/>
    <x v="11"/>
    <s v="CESIONARIO"/>
    <n v="1"/>
    <n v="384.83499999999998"/>
    <n v="1"/>
    <s v="Banco de Chile"/>
    <s v="Cuenta Corriente"/>
    <n v="1410401068"/>
    <n v="59900"/>
    <s v="Cooperativa de Consumo de Energía Eléctrica Chillán Ltda."/>
    <s v="80.237.700-2"/>
  </r>
  <r>
    <n v="2025"/>
    <n v="1"/>
    <n v="6"/>
    <s v="CAREN"/>
    <s v="COPELEC"/>
    <s v="SIC 2013/03_2_BS1B_BB_Copelec_Empresa Eléctrica Carén S.A."/>
    <s v="Empresa Eléctrica Carén S.A."/>
    <x v="21"/>
    <s v="COPELEC"/>
    <x v="8"/>
    <x v="11"/>
    <s v="CESIONARIO"/>
    <n v="1"/>
    <n v="335.61"/>
    <n v="1"/>
    <s v="Banco de Chile"/>
    <s v="Cuenta Corriente"/>
    <n v="1410401068"/>
    <n v="52238"/>
    <s v="Cooperativa de Consumo de Energía Eléctrica Chillán Ltda."/>
    <s v="80.237.700-2"/>
  </r>
  <r>
    <n v="2025"/>
    <n v="1"/>
    <n v="6"/>
    <s v="CAREN"/>
    <s v="COPELEC"/>
    <s v="SIC 2013/03_2_BS1C_BB_Copelec_Empresa Eléctrica Carén S.A."/>
    <s v="Empresa Eléctrica Carén S.A."/>
    <x v="21"/>
    <s v="COPELEC"/>
    <x v="8"/>
    <x v="11"/>
    <s v="CESIONARIO"/>
    <n v="1"/>
    <n v="259.30500000000001"/>
    <n v="1"/>
    <s v="Banco de Chile"/>
    <s v="Cuenta Corriente"/>
    <n v="1410401068"/>
    <n v="40361"/>
    <s v="Cooperativa de Consumo de Energía Eléctrica Chillán Ltda."/>
    <s v="80.237.700-2"/>
  </r>
  <r>
    <n v="2025"/>
    <n v="1"/>
    <n v="6"/>
    <s v="CAREN"/>
    <s v="COPELEC"/>
    <s v="SIC 2013/03_2_BS3_BB_COPELEC_Empresa Eléctrica Carén S.A."/>
    <s v="Empresa Eléctrica Carén S.A."/>
    <x v="21"/>
    <s v="COPELEC"/>
    <x v="8"/>
    <x v="11"/>
    <s v="CESIONARIO"/>
    <n v="1"/>
    <n v="1866.0050000000001"/>
    <n v="1"/>
    <s v="Banco de Chile"/>
    <s v="Cuenta Corriente"/>
    <n v="1410401068"/>
    <n v="290447"/>
    <s v="Cooperativa de Consumo de Energía Eléctrica Chillán Ltda."/>
    <s v="80.237.700-2"/>
  </r>
  <r>
    <n v="2025"/>
    <n v="1"/>
    <n v="6"/>
    <s v="CAREN"/>
    <s v="CRELL"/>
    <s v="SIC 2013/03_2_BS1A_BB_Crell_Empresa Eléctrica Carén S.A."/>
    <s v="Empresa Eléctrica Carén S.A."/>
    <x v="21"/>
    <s v="CRELL"/>
    <x v="8"/>
    <x v="11"/>
    <s v="CESIONARIO"/>
    <n v="1"/>
    <n v="102.758"/>
    <n v="1"/>
    <s v="Banco de Chile"/>
    <s v="Cuenta Corriente"/>
    <n v="1410401068"/>
    <n v="15994"/>
    <s v="Cooperativa Regional Eléctrica Llanquihue Ltda"/>
    <s v="81.106.900-0"/>
  </r>
  <r>
    <n v="2025"/>
    <n v="1"/>
    <n v="6"/>
    <s v="CAREN"/>
    <s v="CRELL"/>
    <s v="SIC 2013/03_2_BS1B_BB_Crell_Empresa Eléctrica Carén S.A."/>
    <s v="Empresa Eléctrica Carén S.A."/>
    <x v="21"/>
    <s v="CRELL"/>
    <x v="8"/>
    <x v="11"/>
    <s v="CESIONARIO"/>
    <n v="1"/>
    <n v="87.352000000000004"/>
    <n v="1"/>
    <s v="Banco de Chile"/>
    <s v="Cuenta Corriente"/>
    <n v="1410401068"/>
    <n v="13596"/>
    <s v="Cooperativa Regional Eléctrica Llanquihue Ltda"/>
    <s v="81.106.900-0"/>
  </r>
  <r>
    <n v="2025"/>
    <n v="1"/>
    <n v="6"/>
    <s v="CAREN"/>
    <s v="CRELL"/>
    <s v="SIC 2013/03_2_BS1C_BB_Crell_Empresa Eléctrica Carén S.A."/>
    <s v="Empresa Eléctrica Carén S.A."/>
    <x v="21"/>
    <s v="CRELL"/>
    <x v="8"/>
    <x v="11"/>
    <s v="CESIONARIO"/>
    <n v="1"/>
    <n v="106.467"/>
    <n v="1"/>
    <s v="Banco de Chile"/>
    <s v="Cuenta Corriente"/>
    <n v="1410401068"/>
    <n v="16572"/>
    <s v="Cooperativa Regional Eléctrica Llanquihue Ltda"/>
    <s v="81.106.900-0"/>
  </r>
  <r>
    <n v="2025"/>
    <n v="1"/>
    <n v="6"/>
    <s v="CAREN"/>
    <s v="CRELL"/>
    <s v="SIC 2013/03_2_BS3_BB_CRELL_Empresa Eléctrica Carén S.A."/>
    <s v="Empresa Eléctrica Carén S.A."/>
    <x v="21"/>
    <s v="CRELL"/>
    <x v="8"/>
    <x v="11"/>
    <s v="CESIONARIO"/>
    <n v="1"/>
    <n v="649.6"/>
    <n v="1"/>
    <s v="Banco de Chile"/>
    <s v="Cuenta Corriente"/>
    <n v="1410401068"/>
    <n v="101111"/>
    <s v="Cooperativa Regional Eléctrica Llanquihue Ltda"/>
    <s v="81.106.900-0"/>
  </r>
  <r>
    <n v="2025"/>
    <n v="1"/>
    <n v="6"/>
    <s v="CAREN"/>
    <s v="EDECSA"/>
    <s v="SIC 2013/03_2_BS1A_BB_EDECSA_Empresa Eléctrica Carén S.A."/>
    <s v="Empresa Eléctrica Carén S.A."/>
    <x v="21"/>
    <s v="EDECSA"/>
    <x v="8"/>
    <x v="11"/>
    <s v="CESIONARIO"/>
    <n v="1"/>
    <n v="27.526"/>
    <n v="1"/>
    <s v="Banco de Chile"/>
    <s v="Cuenta Corriente"/>
    <n v="1410401068"/>
    <n v="4284"/>
    <s v="Energía de Casablanca S.A."/>
    <s v="96.766.110-4"/>
  </r>
  <r>
    <n v="2025"/>
    <n v="1"/>
    <n v="6"/>
    <s v="CAREN"/>
    <s v="EDECSA"/>
    <s v="SIC 2013/03_2_BS1B_BB_EDECSA_Empresa Eléctrica Carén S.A."/>
    <s v="Empresa Eléctrica Carén S.A."/>
    <x v="21"/>
    <s v="EDECSA"/>
    <x v="8"/>
    <x v="11"/>
    <s v="CESIONARIO"/>
    <n v="1"/>
    <n v="21.667999999999999"/>
    <n v="1"/>
    <s v="Banco de Chile"/>
    <s v="Cuenta Corriente"/>
    <n v="1410401068"/>
    <n v="3373"/>
    <s v="Energía de Casablanca S.A."/>
    <s v="96.766.110-4"/>
  </r>
  <r>
    <n v="2025"/>
    <n v="1"/>
    <n v="6"/>
    <s v="CAREN"/>
    <s v="EDECSA"/>
    <s v="SIC 2013/03_2_BS1C_BB_EDECSA_Empresa Eléctrica Carén S.A."/>
    <s v="Empresa Eléctrica Carén S.A."/>
    <x v="21"/>
    <s v="EDECSA"/>
    <x v="8"/>
    <x v="11"/>
    <s v="CESIONARIO"/>
    <n v="1"/>
    <n v="10.782"/>
    <n v="1"/>
    <s v="Banco de Chile"/>
    <s v="Cuenta Corriente"/>
    <n v="1410401068"/>
    <n v="1678"/>
    <s v="Energía de Casablanca S.A."/>
    <s v="96.766.110-4"/>
  </r>
  <r>
    <n v="2025"/>
    <n v="1"/>
    <n v="6"/>
    <s v="CAREN"/>
    <s v="EDECSA"/>
    <s v="SIC 2013/03_2_BS3_BB_EDECSA_Empresa Eléctrica Carén S.A."/>
    <s v="Empresa Eléctrica Carén S.A."/>
    <x v="21"/>
    <s v="EDECSA"/>
    <x v="8"/>
    <x v="11"/>
    <s v="CESIONARIO"/>
    <n v="1"/>
    <n v="122.56"/>
    <n v="1"/>
    <s v="Banco de Chile"/>
    <s v="Cuenta Corriente"/>
    <n v="1410401068"/>
    <n v="19077"/>
    <s v="Energía de Casablanca S.A."/>
    <s v="96.766.110-4"/>
  </r>
  <r>
    <n v="2025"/>
    <n v="1"/>
    <n v="6"/>
    <s v="CAREN"/>
    <s v="EEC"/>
    <s v="SIC 2013/03_2_BS1A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6"/>
    <s v="CAREN"/>
    <s v="EEC"/>
    <s v="SIC 2013/03_2_BS1B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6"/>
    <s v="CAREN"/>
    <s v="EEC"/>
    <s v="SIC 2013/03_2_BS1C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6"/>
    <s v="CAREN"/>
    <s v="EEC"/>
    <s v="SIC 2013/03_2_BS3_BB_Enel Distribución_Empresa Eléctrica Carén S.A."/>
    <s v="Empresa Eléctrica Carén S.A."/>
    <x v="21"/>
    <s v="EEC"/>
    <x v="8"/>
    <x v="11"/>
    <s v="CESIONARIO"/>
    <n v="1"/>
    <n v="0"/>
    <n v="1"/>
    <s v="Banco de Chile"/>
    <s v="Cuenta Corriente"/>
    <n v="1410401068"/>
    <n v="0"/>
    <s v="Empresa Eléctrica de Colina Ltda."/>
    <s v="96.783.910-8"/>
  </r>
  <r>
    <n v="2025"/>
    <n v="1"/>
    <n v="6"/>
    <s v="CAREN"/>
    <s v="EEPA"/>
    <s v="SIC 2013/03_2_BS1A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6"/>
    <s v="CAREN"/>
    <s v="EEPA"/>
    <s v="SIC 2013/03_2_BS1B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6"/>
    <s v="CAREN"/>
    <s v="EEPA"/>
    <s v="SIC 2013/03_2_BS1C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6"/>
    <s v="CAREN"/>
    <s v="EEPA"/>
    <s v="SIC 2013/03_2_BS3_BB_EEPA_Empresa Eléctrica Carén S.A."/>
    <s v="Empresa Eléctrica Carén S.A."/>
    <x v="21"/>
    <s v="EEPA"/>
    <x v="8"/>
    <x v="11"/>
    <s v="CESIONARIO"/>
    <n v="1"/>
    <n v="0"/>
    <n v="1"/>
    <s v="Banco de Chile"/>
    <s v="Cuenta Corriente"/>
    <n v="1410401068"/>
    <n v="0"/>
    <s v="Empresa Eléctrica Puente Alto S.A."/>
    <s v="80.313.300-k"/>
  </r>
  <r>
    <n v="2025"/>
    <n v="1"/>
    <n v="6"/>
    <s v="CAREN"/>
    <s v="ELECDA"/>
    <s v="SIC 2013/03_2_BS1A_BB_Elecda_Empresa Eléctrica Carén S.A."/>
    <s v="Empresa Eléctrica Carén S.A."/>
    <x v="21"/>
    <s v="CGE"/>
    <x v="8"/>
    <x v="11"/>
    <s v="CESIONARIO"/>
    <n v="1"/>
    <n v="30.866"/>
    <n v="1"/>
    <s v="Banco de Chile"/>
    <s v="Cuenta Corriente"/>
    <n v="1410401068"/>
    <n v="4804"/>
    <s v="Compañía General de Electricidad S.A."/>
    <s v="76.411.321-7"/>
  </r>
  <r>
    <n v="2025"/>
    <n v="1"/>
    <n v="6"/>
    <s v="CAREN"/>
    <s v="ELECDA"/>
    <s v="SIC 2013/03_2_BS1B_BB_Elecda_Empresa Eléctrica Carén S.A."/>
    <s v="Empresa Eléctrica Carén S.A."/>
    <x v="21"/>
    <s v="CGE"/>
    <x v="8"/>
    <x v="11"/>
    <s v="CESIONARIO"/>
    <n v="1"/>
    <n v="7.1680000000000001"/>
    <n v="1"/>
    <s v="Banco de Chile"/>
    <s v="Cuenta Corriente"/>
    <n v="1410401068"/>
    <n v="1116"/>
    <s v="Compañía General de Electricidad S.A."/>
    <s v="76.411.321-7"/>
  </r>
  <r>
    <n v="2025"/>
    <n v="1"/>
    <n v="6"/>
    <s v="CAREN"/>
    <s v="ELECDA"/>
    <s v="SIC 2013/03_2_BS1C_BB_Elecda_Empresa Eléctrica Carén S.A."/>
    <s v="Empresa Eléctrica Carén S.A."/>
    <x v="21"/>
    <s v="CGE"/>
    <x v="8"/>
    <x v="11"/>
    <s v="CESIONARIO"/>
    <n v="1"/>
    <n v="19.649000000000001"/>
    <n v="1"/>
    <s v="Banco de Chile"/>
    <s v="Cuenta Corriente"/>
    <n v="1410401068"/>
    <n v="3058"/>
    <s v="Compañía General de Electricidad S.A."/>
    <s v="76.411.321-7"/>
  </r>
  <r>
    <n v="2025"/>
    <n v="1"/>
    <n v="6"/>
    <s v="CAREN"/>
    <s v="ELECDA"/>
    <s v="SIC 2013/03_2_BS3_BB_Elecda_Empresa Eléctrica Carén S.A."/>
    <s v="Empresa Eléctrica Carén S.A."/>
    <x v="21"/>
    <s v="CGE"/>
    <x v="8"/>
    <x v="11"/>
    <s v="CESIONARIO"/>
    <n v="1"/>
    <n v="88.105000000000004"/>
    <n v="1"/>
    <s v="Banco de Chile"/>
    <s v="Cuenta Corriente"/>
    <n v="1410401068"/>
    <n v="13714"/>
    <s v="Compañía General de Electricidad S.A."/>
    <s v="76.411.321-7"/>
  </r>
  <r>
    <n v="2025"/>
    <n v="1"/>
    <n v="6"/>
    <s v="CAREN"/>
    <s v="EMELAT"/>
    <s v="SIC 2013/03_2_BS1A_BB_EMELAT_Empresa Eléctrica Carén S.A."/>
    <s v="Empresa Eléctrica Carén S.A."/>
    <x v="21"/>
    <s v="CGE"/>
    <x v="8"/>
    <x v="11"/>
    <s v="CESIONARIO"/>
    <n v="1"/>
    <n v="834.01099999999997"/>
    <n v="1"/>
    <s v="Banco de Chile"/>
    <s v="Cuenta Corriente"/>
    <n v="1410401068"/>
    <n v="129815"/>
    <s v="Compañía General de Electricidad S.A."/>
    <s v="76.411.321-7"/>
  </r>
  <r>
    <n v="2025"/>
    <n v="1"/>
    <n v="6"/>
    <s v="CAREN"/>
    <s v="EMELAT"/>
    <s v="SIC 2013/03_2_BS1B_BB_EMELAT_Empresa Eléctrica Carén S.A."/>
    <s v="Empresa Eléctrica Carén S.A."/>
    <x v="21"/>
    <s v="CGE"/>
    <x v="8"/>
    <x v="11"/>
    <s v="CESIONARIO"/>
    <n v="1"/>
    <n v="505.13499999999999"/>
    <n v="1"/>
    <s v="Banco de Chile"/>
    <s v="Cuenta Corriente"/>
    <n v="1410401068"/>
    <n v="78625"/>
    <s v="Compañía General de Electricidad S.A."/>
    <s v="76.411.321-7"/>
  </r>
  <r>
    <n v="2025"/>
    <n v="1"/>
    <n v="6"/>
    <s v="CAREN"/>
    <s v="EMELAT"/>
    <s v="SIC 2013/03_2_BS1C_BB_EMELAT_Empresa Eléctrica Carén S.A."/>
    <s v="Empresa Eléctrica Carén S.A."/>
    <x v="21"/>
    <s v="CGE"/>
    <x v="8"/>
    <x v="11"/>
    <s v="CESIONARIO"/>
    <n v="1"/>
    <n v="471.76400000000001"/>
    <n v="1"/>
    <s v="Banco de Chile"/>
    <s v="Cuenta Corriente"/>
    <n v="1410401068"/>
    <n v="73431"/>
    <s v="Compañía General de Electricidad S.A."/>
    <s v="76.411.321-7"/>
  </r>
  <r>
    <n v="2025"/>
    <n v="1"/>
    <n v="6"/>
    <s v="CAREN"/>
    <s v="EMELAT"/>
    <s v="SIC 2013/03_2_BS3_BB_EMELAT_Empresa Eléctrica Carén S.A."/>
    <s v="Empresa Eléctrica Carén S.A."/>
    <x v="21"/>
    <s v="CGE"/>
    <x v="8"/>
    <x v="11"/>
    <s v="CESIONARIO"/>
    <n v="1"/>
    <n v="3058.08"/>
    <n v="1"/>
    <s v="Banco de Chile"/>
    <s v="Cuenta Corriente"/>
    <n v="1410401068"/>
    <n v="475995"/>
    <s v="Compañía General de Electricidad S.A."/>
    <s v="76.411.321-7"/>
  </r>
  <r>
    <n v="2025"/>
    <n v="1"/>
    <n v="6"/>
    <s v="CAREN"/>
    <s v="EMELCA"/>
    <s v="SIC 2013/03_2_BS1A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6"/>
    <s v="CAREN"/>
    <s v="EMELCA"/>
    <s v="SIC 2013/03_2_BS1B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6"/>
    <s v="CAREN"/>
    <s v="EMELCA"/>
    <s v="SIC 2013/03_2_BS1C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6"/>
    <s v="CAREN"/>
    <s v="EMELCA"/>
    <s v="SIC 2013/03_2_BS3_BB_EMELCA_Empresa Eléctrica Carén S.A."/>
    <s v="Empresa Eléctrica Carén S.A."/>
    <x v="21"/>
    <s v="EMELCA"/>
    <x v="8"/>
    <x v="11"/>
    <s v="CESIONARIO"/>
    <n v="1"/>
    <n v="0"/>
    <n v="1"/>
    <s v="Banco de Chile"/>
    <s v="Cuenta Corriente"/>
    <n v="1410401068"/>
    <n v="0"/>
    <s v="Empresa Eléctrica de Casablanca S.A."/>
    <s v="81.577.400-0"/>
  </r>
  <r>
    <n v="2025"/>
    <n v="1"/>
    <n v="6"/>
    <s v="CAREN"/>
    <s v="Enel"/>
    <s v="SIC 2013/03_2_BS1A_BB_Enel Distribución_Empresa Eléctrica Carén S.A."/>
    <s v="Empresa Eléctrica Carén S.A."/>
    <x v="21"/>
    <s v="ENEL_DISTRIBUCION"/>
    <x v="8"/>
    <x v="11"/>
    <s v="CESIONARIO"/>
    <n v="1"/>
    <n v="7360.7389999999996"/>
    <n v="1"/>
    <s v="Banco de Chile"/>
    <s v="Cuenta Corriente"/>
    <n v="1410401068"/>
    <n v="1145711"/>
    <s v="Enel Distribución Chile S.A."/>
    <s v="96.800.570-7"/>
  </r>
  <r>
    <n v="2025"/>
    <n v="1"/>
    <n v="6"/>
    <s v="CAREN"/>
    <s v="Enel"/>
    <s v="SIC 2013/03_2_BS1B_BB_Enel Distribución_Empresa Eléctrica Carén S.A."/>
    <s v="Empresa Eléctrica Carén S.A."/>
    <x v="21"/>
    <s v="ENEL_DISTRIBUCION"/>
    <x v="8"/>
    <x v="11"/>
    <s v="CESIONARIO"/>
    <n v="1"/>
    <n v="6297.99"/>
    <n v="1"/>
    <s v="Banco de Chile"/>
    <s v="Cuenta Corriente"/>
    <n v="1410401068"/>
    <n v="980293"/>
    <s v="Enel Distribución Chile S.A."/>
    <s v="96.800.570-7"/>
  </r>
  <r>
    <n v="2025"/>
    <n v="1"/>
    <n v="6"/>
    <s v="CAREN"/>
    <s v="Enel"/>
    <s v="SIC 2013/03_2_BS1C_BB_Enel Distribución_Empresa Eléctrica Carén S.A."/>
    <s v="Empresa Eléctrica Carén S.A."/>
    <x v="21"/>
    <s v="ENEL_DISTRIBUCION"/>
    <x v="8"/>
    <x v="11"/>
    <s v="CESIONARIO"/>
    <n v="1"/>
    <n v="3912.1239999999998"/>
    <n v="1"/>
    <s v="Banco de Chile"/>
    <s v="Cuenta Corriente"/>
    <n v="1410401068"/>
    <n v="608929"/>
    <s v="Enel Distribución Chile S.A."/>
    <s v="96.800.570-7"/>
  </r>
  <r>
    <n v="2025"/>
    <n v="1"/>
    <n v="6"/>
    <s v="CAREN"/>
    <s v="Enel"/>
    <s v="SIC 2013/03_2_BS3_BB_Enel Distribución_Empresa Eléctrica Carén S.A."/>
    <s v="Empresa Eléctrica Carén S.A."/>
    <x v="21"/>
    <s v="ENEL_DISTRIBUCION"/>
    <x v="8"/>
    <x v="11"/>
    <s v="CESIONARIO"/>
    <n v="1"/>
    <n v="36342.785000000003"/>
    <n v="1"/>
    <s v="Banco de Chile"/>
    <s v="Cuenta Corriente"/>
    <n v="1410401068"/>
    <n v="5656815"/>
    <s v="Enel Distribución Chile S.A."/>
    <s v="96.800.570-7"/>
  </r>
  <r>
    <n v="2025"/>
    <n v="1"/>
    <n v="6"/>
    <s v="CAREN"/>
    <s v="FRONTEL"/>
    <s v="SIC 2013/03_2_BS1A_BB_FRONTEL_Empresa Eléctrica Carén S.A."/>
    <s v="Empresa Eléctrica Carén S.A."/>
    <x v="21"/>
    <s v="FRONTEL"/>
    <x v="8"/>
    <x v="11"/>
    <s v="CESIONARIO"/>
    <n v="1"/>
    <n v="754.18299999999999"/>
    <n v="1"/>
    <s v="Banco de Chile"/>
    <s v="Cuenta Corriente"/>
    <n v="1410401068"/>
    <n v="117390"/>
    <s v="Empresa Eléctrica de la Frontera S.A."/>
    <s v="76.073.164-1"/>
  </r>
  <r>
    <n v="2025"/>
    <n v="1"/>
    <n v="6"/>
    <s v="CAREN"/>
    <s v="FRONTEL"/>
    <s v="SIC 2013/03_2_BS1B_BB_FRONTEL_Empresa Eléctrica Carén S.A."/>
    <s v="Empresa Eléctrica Carén S.A."/>
    <x v="21"/>
    <s v="FRONTEL"/>
    <x v="8"/>
    <x v="11"/>
    <s v="CESIONARIO"/>
    <n v="1"/>
    <n v="877.34699999999998"/>
    <n v="1"/>
    <s v="Banco de Chile"/>
    <s v="Cuenta Corriente"/>
    <n v="1410401068"/>
    <n v="136561"/>
    <s v="Empresa Eléctrica de la Frontera S.A."/>
    <s v="76.073.164-1"/>
  </r>
  <r>
    <n v="2025"/>
    <n v="1"/>
    <n v="6"/>
    <s v="CAREN"/>
    <s v="FRONTEL"/>
    <s v="SIC 2013/03_2_BS1C_BB_FRONTEL_Empresa Eléctrica Carén S.A."/>
    <s v="Empresa Eléctrica Carén S.A."/>
    <x v="21"/>
    <s v="FRONTEL"/>
    <x v="8"/>
    <x v="11"/>
    <s v="CESIONARIO"/>
    <n v="1"/>
    <n v="2924.85"/>
    <n v="1"/>
    <s v="Banco de Chile"/>
    <s v="Cuenta Corriente"/>
    <n v="1410401068"/>
    <n v="455258"/>
    <s v="Empresa Eléctrica de la Frontera S.A."/>
    <s v="76.073.164-1"/>
  </r>
  <r>
    <n v="2025"/>
    <n v="1"/>
    <n v="6"/>
    <s v="CAREN"/>
    <s v="FRONTEL"/>
    <s v="SIC 2013/03_2_BS3_BB_FRONTEL_Empresa Eléctrica Carén S.A."/>
    <s v="Empresa Eléctrica Carén S.A."/>
    <x v="21"/>
    <s v="FRONTEL"/>
    <x v="8"/>
    <x v="11"/>
    <s v="CESIONARIO"/>
    <n v="1"/>
    <n v="3480.424"/>
    <n v="1"/>
    <s v="Banco de Chile"/>
    <s v="Cuenta Corriente"/>
    <n v="1410401068"/>
    <n v="541734"/>
    <s v="Empresa Eléctrica de la Frontera S.A."/>
    <s v="76.073.164-1"/>
  </r>
  <r>
    <n v="2025"/>
    <n v="1"/>
    <n v="6"/>
    <s v="CAREN"/>
    <s v="LITORAL"/>
    <s v="SIC 2013/03_2_BS1A_BB_LITORAL_Empresa Eléctrica Carén S.A."/>
    <s v="Empresa Eléctrica Carén S.A."/>
    <x v="21"/>
    <s v="LITORAL"/>
    <x v="8"/>
    <x v="11"/>
    <s v="CESIONARIO"/>
    <n v="1"/>
    <n v="56.47"/>
    <n v="1"/>
    <s v="Banco de Chile"/>
    <s v="Cuenta Corriente"/>
    <n v="1410401068"/>
    <n v="8790"/>
    <s v="Compañía Eléctrica del Litoral S.A."/>
    <s v="91.344.000-5"/>
  </r>
  <r>
    <n v="2025"/>
    <n v="1"/>
    <n v="6"/>
    <s v="CAREN"/>
    <s v="LITORAL"/>
    <s v="SIC 2013/03_2_BS1B_BB_LITORAL_Empresa Eléctrica Carén S.A."/>
    <s v="Empresa Eléctrica Carén S.A."/>
    <x v="21"/>
    <s v="LITORAL"/>
    <x v="8"/>
    <x v="11"/>
    <s v="CESIONARIO"/>
    <n v="1"/>
    <n v="44.75"/>
    <n v="1"/>
    <s v="Banco de Chile"/>
    <s v="Cuenta Corriente"/>
    <n v="1410401068"/>
    <n v="6965"/>
    <s v="Compañía Eléctrica del Litoral S.A."/>
    <s v="91.344.000-5"/>
  </r>
  <r>
    <n v="2025"/>
    <n v="1"/>
    <n v="6"/>
    <s v="CAREN"/>
    <s v="LITORAL"/>
    <s v="SIC 2013/03_2_BS1C_BB_LITORAL_Empresa Eléctrica Carén S.A."/>
    <s v="Empresa Eléctrica Carén S.A."/>
    <x v="21"/>
    <s v="LITORAL"/>
    <x v="8"/>
    <x v="11"/>
    <s v="CESIONARIO"/>
    <n v="1"/>
    <n v="32.561999999999998"/>
    <n v="1"/>
    <s v="Banco de Chile"/>
    <s v="Cuenta Corriente"/>
    <n v="1410401068"/>
    <n v="5068"/>
    <s v="Compañía Eléctrica del Litoral S.A."/>
    <s v="91.344.000-5"/>
  </r>
  <r>
    <n v="2025"/>
    <n v="1"/>
    <n v="6"/>
    <s v="CAREN"/>
    <s v="LITORAL"/>
    <s v="SIC 2013/03_2_BS3_BB_LITORAL_Empresa Eléctrica Carén S.A."/>
    <s v="Empresa Eléctrica Carén S.A."/>
    <x v="21"/>
    <s v="LITORAL"/>
    <x v="8"/>
    <x v="11"/>
    <s v="CESIONARIO"/>
    <n v="1"/>
    <n v="308.875"/>
    <n v="1"/>
    <s v="Banco de Chile"/>
    <s v="Cuenta Corriente"/>
    <n v="1410401068"/>
    <n v="48077"/>
    <s v="Compañía Eléctrica del Litoral S.A."/>
    <s v="91.344.000-5"/>
  </r>
  <r>
    <n v="2025"/>
    <n v="1"/>
    <n v="6"/>
    <s v="CAREN"/>
    <s v="LUZ OSORNO"/>
    <s v="SIC 2013/03_2_BS1A_BB_LUZ OSORNO_Empresa Eléctrica Carén S.A."/>
    <s v="Empresa Eléctrica Carén S.A."/>
    <x v="21"/>
    <s v="LUZOSORNO"/>
    <x v="8"/>
    <x v="11"/>
    <s v="CESIONARIO"/>
    <n v="1"/>
    <n v="72.787999999999997"/>
    <n v="1"/>
    <s v="Banco de Chile"/>
    <s v="Cuenta Corriente"/>
    <n v="1410401068"/>
    <n v="11330"/>
    <s v="Compañía Eléctrica de Osorno S.A"/>
    <s v="96.531.500-4"/>
  </r>
  <r>
    <n v="2025"/>
    <n v="1"/>
    <n v="6"/>
    <s v="CAREN"/>
    <s v="LUZ OSORNO"/>
    <s v="SIC 2013/03_2_BS1B_BB_LUZ OSORNO_Empresa Eléctrica Carén S.A."/>
    <s v="Empresa Eléctrica Carén S.A."/>
    <x v="21"/>
    <s v="LUZOSORNO"/>
    <x v="8"/>
    <x v="11"/>
    <s v="CESIONARIO"/>
    <n v="1"/>
    <n v="69.992000000000004"/>
    <n v="1"/>
    <s v="Banco de Chile"/>
    <s v="Cuenta Corriente"/>
    <n v="1410401068"/>
    <n v="10894"/>
    <s v="Compañía Eléctrica de Osorno S.A"/>
    <s v="96.531.500-4"/>
  </r>
  <r>
    <n v="2025"/>
    <n v="1"/>
    <n v="6"/>
    <s v="CAREN"/>
    <s v="LUZ OSORNO"/>
    <s v="SIC 2013/03_2_BS1C_BB_LUZ OSORNO_Empresa Eléctrica Carén S.A."/>
    <s v="Empresa Eléctrica Carén S.A."/>
    <x v="21"/>
    <s v="LUZOSORNO"/>
    <x v="8"/>
    <x v="11"/>
    <s v="CESIONARIO"/>
    <n v="1"/>
    <n v="153.739"/>
    <n v="1"/>
    <s v="Banco de Chile"/>
    <s v="Cuenta Corriente"/>
    <n v="1410401068"/>
    <n v="23930"/>
    <s v="Compañía Eléctrica de Osorno S.A"/>
    <s v="96.531.500-4"/>
  </r>
  <r>
    <n v="2025"/>
    <n v="1"/>
    <n v="6"/>
    <s v="CAREN"/>
    <s v="LUZ OSORNO"/>
    <s v="SIC 2013/03_2_BS3_BB_LUZ OSORNO_Empresa Eléctrica Carén S.A."/>
    <s v="Empresa Eléctrica Carén S.A."/>
    <x v="21"/>
    <s v="LUZOSORNO"/>
    <x v="8"/>
    <x v="11"/>
    <s v="CESIONARIO"/>
    <n v="1"/>
    <n v="126.633"/>
    <n v="1"/>
    <s v="Banco de Chile"/>
    <s v="Cuenta Corriente"/>
    <n v="1410401068"/>
    <n v="19711"/>
    <s v="Compañía Eléctrica de Osorno S.A"/>
    <s v="96.531.500-4"/>
  </r>
  <r>
    <n v="2025"/>
    <n v="1"/>
    <n v="6"/>
    <s v="CAREN"/>
    <s v="LUZLINARES"/>
    <s v="SIC 2013/03_2_BS1A_BB_LuzLinares_Empresa Eléctrica Carén S.A."/>
    <s v="Empresa Eléctrica Carén S.A."/>
    <x v="21"/>
    <s v="LUZLINARES"/>
    <x v="8"/>
    <x v="11"/>
    <s v="CESIONARIO"/>
    <n v="1"/>
    <n v="99.438999999999993"/>
    <n v="1"/>
    <s v="Banco de Chile"/>
    <s v="Cuenta Corriente"/>
    <n v="1410401068"/>
    <n v="15478"/>
    <s v="Luzlinares S.A."/>
    <s v="96.884.450-4"/>
  </r>
  <r>
    <n v="2025"/>
    <n v="1"/>
    <n v="6"/>
    <s v="CAREN"/>
    <s v="LUZLINARES"/>
    <s v="SIC 2013/03_2_BS1B_BB_LuzLinares_Empresa Eléctrica Carén S.A."/>
    <s v="Empresa Eléctrica Carén S.A."/>
    <x v="21"/>
    <s v="LUZLINARES"/>
    <x v="8"/>
    <x v="11"/>
    <s v="CESIONARIO"/>
    <n v="1"/>
    <n v="119.90600000000001"/>
    <n v="1"/>
    <s v="Banco de Chile"/>
    <s v="Cuenta Corriente"/>
    <n v="1410401068"/>
    <n v="18664"/>
    <s v="Luzlinares S.A."/>
    <s v="96.884.450-4"/>
  </r>
  <r>
    <n v="2025"/>
    <n v="1"/>
    <n v="6"/>
    <s v="CAREN"/>
    <s v="LUZLINARES"/>
    <s v="SIC 2013/03_2_BS1C_BB_LuzLinares_Empresa Eléctrica Carén S.A."/>
    <s v="Empresa Eléctrica Carén S.A."/>
    <x v="21"/>
    <s v="LUZLINARES"/>
    <x v="8"/>
    <x v="11"/>
    <s v="CESIONARIO"/>
    <n v="1"/>
    <n v="61.22"/>
    <n v="1"/>
    <s v="Banco de Chile"/>
    <s v="Cuenta Corriente"/>
    <n v="1410401068"/>
    <n v="9529"/>
    <s v="Luzlinares S.A."/>
    <s v="96.884.450-4"/>
  </r>
  <r>
    <n v="2025"/>
    <n v="1"/>
    <n v="6"/>
    <s v="CAREN"/>
    <s v="LUZLINARES"/>
    <s v="SIC 2013/03_2_BS3_BB_LUZLINARES_Empresa Eléctrica Carén S.A."/>
    <s v="Empresa Eléctrica Carén S.A."/>
    <x v="21"/>
    <s v="LUZLINARES"/>
    <x v="8"/>
    <x v="11"/>
    <s v="CESIONARIO"/>
    <n v="1"/>
    <n v="541.46199999999999"/>
    <n v="1"/>
    <s v="Banco de Chile"/>
    <s v="Cuenta Corriente"/>
    <n v="1410401068"/>
    <n v="84279"/>
    <s v="Luzlinares S.A."/>
    <s v="96.884.450-4"/>
  </r>
  <r>
    <n v="2025"/>
    <n v="1"/>
    <n v="6"/>
    <s v="CAREN"/>
    <s v="LUZPARRAL"/>
    <s v="SIC 2013/03_2_BS1A_BB_LUZPARRAL_Empresa Eléctrica Carén S.A."/>
    <s v="Empresa Eléctrica Carén S.A."/>
    <x v="21"/>
    <s v="LUZPARRAL"/>
    <x v="8"/>
    <x v="11"/>
    <s v="CESIONARIO"/>
    <n v="1"/>
    <n v="22.635999999999999"/>
    <n v="1"/>
    <s v="Banco de Chile"/>
    <s v="Cuenta Corriente"/>
    <n v="1410401068"/>
    <n v="3523"/>
    <s v="Luzparral S.A."/>
    <s v="96.866.680-0"/>
  </r>
  <r>
    <n v="2025"/>
    <n v="1"/>
    <n v="6"/>
    <s v="CAREN"/>
    <s v="LUZPARRAL"/>
    <s v="SIC 2013/03_2_BS1B_BB_LUZPARRAL_Empresa Eléctrica Carén S.A."/>
    <s v="Empresa Eléctrica Carén S.A."/>
    <x v="21"/>
    <s v="LUZPARRAL"/>
    <x v="8"/>
    <x v="11"/>
    <s v="CESIONARIO"/>
    <n v="1"/>
    <n v="28.93"/>
    <n v="1"/>
    <s v="Banco de Chile"/>
    <s v="Cuenta Corriente"/>
    <n v="1410401068"/>
    <n v="4503"/>
    <s v="Luzparral S.A."/>
    <s v="96.866.680-0"/>
  </r>
  <r>
    <n v="2025"/>
    <n v="1"/>
    <n v="6"/>
    <s v="CAREN"/>
    <s v="LUZPARRAL"/>
    <s v="SIC 2013/03_2_BS1C_BB_LUZPARRAL_Empresa Eléctrica Carén S.A."/>
    <s v="Empresa Eléctrica Carén S.A."/>
    <x v="21"/>
    <s v="LUZPARRAL"/>
    <x v="8"/>
    <x v="11"/>
    <s v="CESIONARIO"/>
    <n v="1"/>
    <n v="14.836"/>
    <n v="1"/>
    <s v="Banco de Chile"/>
    <s v="Cuenta Corriente"/>
    <n v="1410401068"/>
    <n v="2309"/>
    <s v="Luzparral S.A."/>
    <s v="96.866.680-0"/>
  </r>
  <r>
    <n v="2025"/>
    <n v="1"/>
    <n v="6"/>
    <s v="CAREN"/>
    <s v="LUZPARRAL"/>
    <s v="SIC 2013/03_2_BS3_BB_LUZPARRAL_Empresa Eléctrica Carén S.A."/>
    <s v="Empresa Eléctrica Carén S.A."/>
    <x v="21"/>
    <s v="LUZPARRAL"/>
    <x v="8"/>
    <x v="11"/>
    <s v="CESIONARIO"/>
    <n v="1"/>
    <n v="146.721"/>
    <n v="1"/>
    <s v="Banco de Chile"/>
    <s v="Cuenta Corriente"/>
    <n v="1410401068"/>
    <n v="22837"/>
    <s v="Luzparral S.A."/>
    <s v="96.866.680-0"/>
  </r>
  <r>
    <n v="2025"/>
    <n v="1"/>
    <n v="6"/>
    <s v="CAREN"/>
    <s v="Mataquito"/>
    <s v="SIC 2013/03_2_BS1A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1A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1B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1B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1C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1C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3_BB_COELCHA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Mataquito"/>
    <s v="SIC 2013/03_2_BS3_BB_Enel Distribución_Empresa Eléctrica Carén S.A."/>
    <s v="Empresa Eléctrica Carén S.A."/>
    <x v="21"/>
    <s v="MATAQUITO"/>
    <x v="8"/>
    <x v="11"/>
    <s v="CESIONARIO"/>
    <n v="1"/>
    <n v="0"/>
    <n v="1"/>
    <s v="Banco de Chile"/>
    <s v="Cuenta Corriente"/>
    <n v="1410401068"/>
    <n v="0"/>
    <s v="Distribuidora de Energia Electrica Mataquito S.A."/>
    <s v="76.808.157-3"/>
  </r>
  <r>
    <n v="2025"/>
    <n v="1"/>
    <n v="6"/>
    <s v="CAREN"/>
    <s v="SAESA"/>
    <s v="SIC 2013/03_2_BS1A_BB_SAESA_Empresa Eléctrica Carén S.A."/>
    <s v="Empresa Eléctrica Carén S.A."/>
    <x v="21"/>
    <s v="SAESA"/>
    <x v="8"/>
    <x v="11"/>
    <s v="CESIONARIO"/>
    <n v="1"/>
    <n v="309.07"/>
    <n v="1"/>
    <s v="Banco de Chile"/>
    <s v="Cuenta Corriente"/>
    <n v="1410401068"/>
    <n v="48107"/>
    <s v="Sociedad Austral de Electricidad S.A."/>
    <s v="76.073.162-5"/>
  </r>
  <r>
    <n v="2025"/>
    <n v="1"/>
    <n v="6"/>
    <s v="CAREN"/>
    <s v="SAESA"/>
    <s v="SIC 2013/03_2_BS1B_BB_SAESA_Empresa Eléctrica Carén S.A."/>
    <s v="Empresa Eléctrica Carén S.A."/>
    <x v="21"/>
    <s v="SAESA"/>
    <x v="8"/>
    <x v="11"/>
    <s v="CESIONARIO"/>
    <n v="1"/>
    <n v="505.50599999999997"/>
    <n v="1"/>
    <s v="Banco de Chile"/>
    <s v="Cuenta Corriente"/>
    <n v="1410401068"/>
    <n v="78683"/>
    <s v="Sociedad Austral de Electricidad S.A."/>
    <s v="76.073.162-5"/>
  </r>
  <r>
    <n v="2025"/>
    <n v="1"/>
    <n v="6"/>
    <s v="CAREN"/>
    <s v="SAESA"/>
    <s v="SIC 2013/03_2_BS1C_BB_SAESA_Empresa Eléctrica Carén S.A."/>
    <s v="Empresa Eléctrica Carén S.A."/>
    <x v="21"/>
    <s v="SAESA"/>
    <x v="8"/>
    <x v="11"/>
    <s v="CESIONARIO"/>
    <n v="1"/>
    <n v="3132.0529999999999"/>
    <n v="1"/>
    <s v="Banco de Chile"/>
    <s v="Cuenta Corriente"/>
    <n v="1410401068"/>
    <n v="487509"/>
    <s v="Sociedad Austral de Electricidad S.A."/>
    <s v="76.073.162-5"/>
  </r>
  <r>
    <n v="2025"/>
    <n v="1"/>
    <n v="6"/>
    <s v="CAREN"/>
    <s v="SAESA"/>
    <s v="SIC 2013/03_2_BS3_BB_SAESA_Empresa Eléctrica Carén S.A."/>
    <s v="Empresa Eléctrica Carén S.A."/>
    <x v="21"/>
    <s v="SAESA"/>
    <x v="8"/>
    <x v="11"/>
    <s v="CESIONARIO"/>
    <n v="1"/>
    <n v="1567.1289999999999"/>
    <n v="1"/>
    <s v="Banco de Chile"/>
    <s v="Cuenta Corriente"/>
    <n v="1410401068"/>
    <n v="243926"/>
    <s v="Sociedad Austral de Electricidad S.A."/>
    <s v="76.073.162-5"/>
  </r>
  <r>
    <n v="2025"/>
    <n v="1"/>
    <n v="6"/>
    <s v="CAREN"/>
    <s v="SOCOEPA"/>
    <s v="SIC 2013/03_2_BS1A_BB_SOCOEPA_Empresa Eléctrica Carén S.A."/>
    <s v="Empresa Eléctrica Carén S.A."/>
    <x v="21"/>
    <s v="SOCOEPA"/>
    <x v="18"/>
    <x v="19"/>
    <s v="SUMINISTRADOR"/>
    <n v="1"/>
    <n v="26.015000000000001"/>
    <n v="1"/>
    <s v="Banco ITAU Chile"/>
    <s v="Cuenta Corriente"/>
    <n v="206706707"/>
    <n v="4049"/>
    <s v="Cooperativa Eléctrica Paillaco Ltda"/>
    <s v="81.629.800-8"/>
  </r>
  <r>
    <n v="2025"/>
    <n v="1"/>
    <n v="6"/>
    <s v="CAREN"/>
    <s v="SOCOEPA"/>
    <s v="SIC 2013/03_2_BS1B_BB_SOCOEPA_Empresa Eléctrica Carén S.A."/>
    <s v="Empresa Eléctrica Carén S.A."/>
    <x v="21"/>
    <s v="SOCOEPA"/>
    <x v="18"/>
    <x v="19"/>
    <s v="SUMINISTRADOR"/>
    <n v="1"/>
    <n v="35.710999999999999"/>
    <n v="1"/>
    <s v="Banco ITAU Chile"/>
    <s v="Cuenta Corriente"/>
    <n v="206706707"/>
    <n v="5558"/>
    <s v="Cooperativa Eléctrica Paillaco Ltda"/>
    <s v="81.629.800-8"/>
  </r>
  <r>
    <n v="2025"/>
    <n v="1"/>
    <n v="6"/>
    <s v="CAREN"/>
    <s v="SOCOEPA"/>
    <s v="SIC 2013/03_2_BS1C_BB_SOCOEPA_Empresa Eléctrica Carén S.A."/>
    <s v="Empresa Eléctrica Carén S.A."/>
    <x v="21"/>
    <s v="SOCOEPA"/>
    <x v="18"/>
    <x v="19"/>
    <s v="SUMINISTRADOR"/>
    <n v="1"/>
    <n v="128.42400000000001"/>
    <n v="1"/>
    <s v="Banco ITAU Chile"/>
    <s v="Cuenta Corriente"/>
    <n v="206706707"/>
    <n v="19989"/>
    <s v="Cooperativa Eléctrica Paillaco Ltda"/>
    <s v="81.629.800-8"/>
  </r>
  <r>
    <n v="2025"/>
    <n v="1"/>
    <n v="6"/>
    <s v="CAREN"/>
    <s v="SOCOEPA"/>
    <s v="SIC 2013/03_2_BS3_BB_SOCOEPA_Empresa Eléctrica Carén S.A."/>
    <s v="Empresa Eléctrica Carén S.A."/>
    <x v="21"/>
    <s v="SOCOEPA"/>
    <x v="18"/>
    <x v="19"/>
    <s v="SUMINISTRADOR"/>
    <n v="1"/>
    <n v="192.98400000000001"/>
    <n v="1"/>
    <s v="Banco ITAU Chile"/>
    <s v="Cuenta Corriente"/>
    <n v="206706707"/>
    <n v="30038"/>
    <s v="Cooperativa Eléctrica Paillaco Ltda"/>
    <s v="81.629.800-8"/>
  </r>
  <r>
    <n v="2025"/>
    <n v="1"/>
    <n v="6"/>
    <s v="CAREN"/>
    <s v="TIL TIL"/>
    <s v="SIC 2013/03_2_BS1A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6"/>
    <s v="CAREN"/>
    <s v="TIL TIL"/>
    <s v="SIC 2013/03_2_BS1B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6"/>
    <s v="CAREN"/>
    <s v="TIL TIL"/>
    <s v="SIC 2013/03_2_BS1C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6"/>
    <s v="CAREN"/>
    <s v="TIL TIL"/>
    <s v="SIC 2013/03_2_BS3_BB_Enel Distribución_Empresa Eléctrica Carén S.A."/>
    <s v="Empresa Eléctrica Carén S.A."/>
    <x v="21"/>
    <s v="TIL TIL"/>
    <x v="8"/>
    <x v="11"/>
    <s v="CESIONARIO"/>
    <n v="1"/>
    <n v="0"/>
    <n v="1"/>
    <s v="Banco de Chile"/>
    <s v="Cuenta Corriente"/>
    <n v="1410401068"/>
    <n v="0"/>
    <s v="Empresa Eléctrica Municipalidad de Til Til"/>
    <s v="70.849.500-K"/>
  </r>
  <r>
    <n v="2025"/>
    <n v="1"/>
    <n v="6"/>
    <s v="CAREN"/>
    <s v="COOPELAN"/>
    <s v="SIC 2013/03_2_BS1A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6"/>
    <s v="CAREN"/>
    <s v="COOPELAN"/>
    <s v="SIC 2013/03_2_BS1B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6"/>
    <s v="CAREN"/>
    <s v="COOPELAN"/>
    <s v="SIC 2013/03_2_BS1C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6"/>
    <s v="CAREN"/>
    <s v="COOPELAN"/>
    <s v="SIC 2013/03_2_BS3_BB_Coelcha_Empresa Eléctrica Carén S.A."/>
    <s v="Empresa Eléctrica Carén S.A."/>
    <x v="21"/>
    <s v="COOPELAN"/>
    <x v="8"/>
    <x v="11"/>
    <s v="CESIONARIO"/>
    <n v="1"/>
    <n v="0"/>
    <n v="1"/>
    <s v="Banco de Chile"/>
    <s v="Cuenta Corriente"/>
    <n v="1410401068"/>
    <n v="0"/>
    <s v="Cooperativa Eléctrica Los Angeles LTDA"/>
    <s v="81.585.900-6"/>
  </r>
  <r>
    <n v="2025"/>
    <n v="1"/>
    <n v="6"/>
    <s v="RUCATAYO"/>
    <s v="CEC"/>
    <s v="2015/02_BS4A_BB_CEC_Consorcio Abengoa Chile S.A., Abengoa Solar Chile SpA y Abengoa Solar S.A."/>
    <s v="Consorcio Abengoa Chile S.A., Abengoa Solar Chile SpA y Abengoa Solar S.A."/>
    <x v="22"/>
    <s v="CEC"/>
    <x v="19"/>
    <x v="20"/>
    <s v="SUMINISTRADOR"/>
    <n v="1"/>
    <n v="0"/>
    <n v="1"/>
    <s v="Banco Santander"/>
    <s v="CUENTA CORRIENTE CLP"/>
    <s v="0-000-8649121-4"/>
    <n v="0"/>
    <s v="Cooperativa de Abastecimiento de Energía Eléctrica Curico LTDA."/>
    <s v="70.287.900-0"/>
  </r>
  <r>
    <n v="2025"/>
    <n v="1"/>
    <n v="6"/>
    <s v="RUCATAYO"/>
    <s v="CEC"/>
    <s v="2015/02_BS4C_BB_CEC_Consorcio Abengoa Chile S.A., Abengoa Solar Chile SpA y Abengoa Solar S.A."/>
    <s v="Consorcio Abengoa Chile S.A., Abengoa Solar Chile SpA y Abengoa Solar S.A."/>
    <x v="22"/>
    <s v="CEC"/>
    <x v="19"/>
    <x v="20"/>
    <s v="SUMINISTRADOR"/>
    <n v="1"/>
    <n v="0"/>
    <n v="1"/>
    <s v="Banco Santander"/>
    <s v="CUENTA CORRIENTE CLP"/>
    <s v="0-000-8649121-4"/>
    <n v="0"/>
    <s v="Cooperativa de Abastecimiento de Energía Eléctrica Curico LTDA."/>
    <s v="70.287.900-0"/>
  </r>
  <r>
    <n v="2025"/>
    <n v="1"/>
    <n v="6"/>
    <s v="RUCATAYO"/>
    <s v="CGE"/>
    <s v="2015/02_BS4A_BB_CGE Distribucion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7532.1689999999999"/>
    <n v="1"/>
    <s v="Banco Santander"/>
    <s v="CUENTA CORRIENTE CLP"/>
    <s v="0-000-8649121-4"/>
    <n v="1172395"/>
    <s v="Compañía General de Electricidad S.A."/>
    <s v="76.411.321-7"/>
  </r>
  <r>
    <n v="2025"/>
    <n v="1"/>
    <n v="6"/>
    <s v="RUCATAYO"/>
    <s v="CGE"/>
    <s v="2015/02_BS4C_BB_CGE Distribucion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0519.705"/>
    <n v="1"/>
    <s v="Banco Santander"/>
    <s v="CUENTA CORRIENTE CLP"/>
    <s v="0-000-8649121-4"/>
    <n v="1637410"/>
    <s v="Compañía General de Electricidad S.A."/>
    <s v="76.411.321-7"/>
  </r>
  <r>
    <n v="2025"/>
    <n v="1"/>
    <n v="6"/>
    <s v="RUCATAYO"/>
    <s v="CHILQUINTA"/>
    <s v="2015/02_BS4C_BB_Chilquinta_Consorcio Abengoa Chile S.A., Abengoa Solar Chile SpA y Abengoa Solar S.A."/>
    <s v="Consorcio Abengoa Chile S.A., Abengoa Solar Chile SpA y Abengoa Solar S.A."/>
    <x v="22"/>
    <s v="CHILQUINTA"/>
    <x v="19"/>
    <x v="20"/>
    <s v="SUMINISTRADOR"/>
    <n v="1"/>
    <n v="3372.6060000000002"/>
    <n v="1"/>
    <s v="Banco Santander"/>
    <s v="CUENTA CORRIENTE CLP"/>
    <s v="0-000-8649121-4"/>
    <n v="524952"/>
    <s v="Chilquinta Distribución S.A."/>
    <s v="96.813.520-1"/>
  </r>
  <r>
    <n v="2025"/>
    <n v="1"/>
    <n v="6"/>
    <s v="RUCATAYO"/>
    <s v="CHILQUINTA"/>
    <s v="2015/02_BS4A_BB_Chilquinta_Consorcio Abengoa Chile S.A., Abengoa Solar Chile SpA y Abengoa Solar S.A."/>
    <s v="Consorcio Abengoa Chile S.A., Abengoa Solar Chile SpA y Abengoa Solar S.A."/>
    <x v="22"/>
    <s v="CHILQUINTA"/>
    <x v="19"/>
    <x v="20"/>
    <s v="SUMINISTRADOR"/>
    <n v="1"/>
    <n v="3429.4349999999999"/>
    <n v="1"/>
    <s v="Banco Santander"/>
    <s v="CUENTA CORRIENTE CLP"/>
    <s v="0-000-8649121-4"/>
    <n v="533797"/>
    <s v="Chilquinta Distribución S.A."/>
    <s v="96.813.520-1"/>
  </r>
  <r>
    <n v="2025"/>
    <n v="1"/>
    <n v="6"/>
    <s v="RUCATAYO"/>
    <s v="CODINER"/>
    <s v="2015/02_BS4A_BB_Codiner_Consorcio Abengoa Chile S.A., Abengoa Solar Chile SpA y Abengoa Solar S.A."/>
    <s v="Consorcio Abengoa Chile S.A., Abengoa Solar Chile SpA y Abengoa Solar S.A."/>
    <x v="22"/>
    <s v="CODINER"/>
    <x v="19"/>
    <x v="20"/>
    <s v="SUMINISTRADOR"/>
    <n v="1"/>
    <n v="34.765999999999998"/>
    <n v="1"/>
    <s v="Banco Santander"/>
    <s v="CUENTA CORRIENTE CLP"/>
    <s v="0-000-8649121-4"/>
    <n v="5411"/>
    <s v="Compañía Distribuidora de Energía Eléctrica CODINER S.A."/>
    <s v="78.397.530-0"/>
  </r>
  <r>
    <n v="2025"/>
    <n v="1"/>
    <n v="6"/>
    <s v="RUCATAYO"/>
    <s v="CODINER"/>
    <s v="2015/02_BS4C_BB_Codiner_Consorcio Abengoa Chile S.A., Abengoa Solar Chile SpA y Abengoa Solar S.A."/>
    <s v="Consorcio Abengoa Chile S.A., Abengoa Solar Chile SpA y Abengoa Solar S.A."/>
    <x v="22"/>
    <s v="CODINER"/>
    <x v="19"/>
    <x v="20"/>
    <s v="SUMINISTRADOR"/>
    <n v="1"/>
    <n v="38.055999999999997"/>
    <n v="1"/>
    <s v="Banco Santander"/>
    <s v="CUENTA CORRIENTE CLP"/>
    <s v="0-000-8649121-4"/>
    <n v="5923"/>
    <s v="Compañía Distribuidora de Energía Eléctrica CODINER S.A."/>
    <s v="78.397.530-0"/>
  </r>
  <r>
    <n v="2025"/>
    <n v="1"/>
    <n v="6"/>
    <s v="RUCATAYO"/>
    <s v="COELCHA"/>
    <s v="2015/02_BS4A_BB_Coelcha_Consorcio Abengoa Chile S.A., Abengoa Solar Chile SpA y Abengoa Solar S.A."/>
    <s v="Consorcio Abengoa Chile S.A., Abengoa Solar Chile SpA y Abengoa Solar S.A."/>
    <x v="22"/>
    <s v="COELCHA"/>
    <x v="19"/>
    <x v="20"/>
    <s v="SUMINISTRADOR"/>
    <n v="1"/>
    <n v="0"/>
    <n v="1"/>
    <s v="Banco Santander"/>
    <s v="CUENTA CORRIENTE CLP"/>
    <s v="0-000-8649121-4"/>
    <n v="0"/>
    <s v="Cooperativa Eléctrica Charrúa Ltda."/>
    <s v="80.238.000-3"/>
  </r>
  <r>
    <n v="2025"/>
    <n v="1"/>
    <n v="6"/>
    <s v="RUCATAYO"/>
    <s v="COELCHA"/>
    <s v="2015/02_BS4C_BB_Coelcha_Consorcio Abengoa Chile S.A., Abengoa Solar Chile SpA y Abengoa Solar S.A."/>
    <s v="Consorcio Abengoa Chile S.A., Abengoa Solar Chile SpA y Abengoa Solar S.A."/>
    <x v="22"/>
    <s v="COELCHA"/>
    <x v="19"/>
    <x v="20"/>
    <s v="SUMINISTRADOR"/>
    <n v="1"/>
    <n v="223.58699999999999"/>
    <n v="1"/>
    <s v="Banco Santander"/>
    <s v="CUENTA CORRIENTE CLP"/>
    <s v="0-000-8649121-4"/>
    <n v="34802"/>
    <s v="Cooperativa Eléctrica Charrúa Ltda."/>
    <s v="80.238.000-3"/>
  </r>
  <r>
    <n v="2025"/>
    <n v="1"/>
    <n v="6"/>
    <s v="RUCATAYO"/>
    <s v="CONAFE"/>
    <s v="2015/02_BS4A_BB_Conafe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0893.195"/>
    <n v="1"/>
    <s v="Banco Santander"/>
    <s v="CUENTA CORRIENTE CLP"/>
    <s v="0-000-8649121-4"/>
    <n v="4808577"/>
    <s v="Compañía General de Electricidad S.A."/>
    <s v="76.411.321-7"/>
  </r>
  <r>
    <n v="2025"/>
    <n v="1"/>
    <n v="6"/>
    <s v="RUCATAYO"/>
    <s v="CONAFE"/>
    <s v="2015/02_BS4C_BB_Conafe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9738.125999999997"/>
    <n v="1"/>
    <s v="Banco Santander"/>
    <s v="CUENTA CORRIENTE CLP"/>
    <s v="0-000-8649121-4"/>
    <n v="6185306"/>
    <s v="Compañía General de Electricidad S.A."/>
    <s v="76.411.321-7"/>
  </r>
  <r>
    <n v="2025"/>
    <n v="1"/>
    <n v="6"/>
    <s v="RUCATAYO"/>
    <s v="COOPELAN"/>
    <s v="2015/02_BS4A_BB_Coopelan_Consorcio Abengoa Chile S.A., Abengoa Solar Chile SpA y Abengoa Solar S.A."/>
    <s v="Consorcio Abengoa Chile S.A., Abengoa Solar Chile SpA y Abengoa Solar S.A."/>
    <x v="22"/>
    <s v="COOPELAN"/>
    <x v="19"/>
    <x v="20"/>
    <s v="SUMINISTRADOR"/>
    <n v="1"/>
    <n v="106.804"/>
    <n v="1"/>
    <s v="Banco Santander"/>
    <s v="CUENTA CORRIENTE CLP"/>
    <s v="0-000-8649121-4"/>
    <n v="16624"/>
    <s v="Cooperativa Eléctrica Los Angeles LTDA"/>
    <s v="81.585.900-6"/>
  </r>
  <r>
    <n v="2025"/>
    <n v="1"/>
    <n v="6"/>
    <s v="RUCATAYO"/>
    <s v="COOPELAN"/>
    <s v="2015/02_BS4C_BB_Coopelan_Consorcio Abengoa Chile S.A., Abengoa Solar Chile SpA y Abengoa Solar S.A."/>
    <s v="Consorcio Abengoa Chile S.A., Abengoa Solar Chile SpA y Abengoa Solar S.A."/>
    <x v="22"/>
    <s v="COOPELAN"/>
    <x v="19"/>
    <x v="20"/>
    <s v="SUMINISTRADOR"/>
    <n v="1"/>
    <n v="83.926000000000002"/>
    <n v="1"/>
    <s v="Banco Santander"/>
    <s v="CUENTA CORRIENTE CLP"/>
    <s v="0-000-8649121-4"/>
    <n v="13063"/>
    <s v="Cooperativa Eléctrica Los Angeles LTDA"/>
    <s v="81.585.900-6"/>
  </r>
  <r>
    <n v="2025"/>
    <n v="1"/>
    <n v="6"/>
    <s v="RUCATAYO"/>
    <s v="COOPREL"/>
    <s v="2015/02_BS4A_BB_Cooprel_Consorcio Abengoa Chile S.A., Abengoa Solar Chile SpA y Abengoa Solar S.A."/>
    <s v="Consorcio Abengoa Chile S.A., Abengoa Solar Chile SpA y Abengoa Solar S.A."/>
    <x v="22"/>
    <s v="COOPREL"/>
    <x v="19"/>
    <x v="20"/>
    <s v="SUMINISTRADOR"/>
    <n v="1"/>
    <n v="0"/>
    <n v="1"/>
    <s v="Banco Santander"/>
    <s v="CUENTA CORRIENTE CLP"/>
    <s v="0-000-8649121-4"/>
    <n v="0"/>
    <s v="Cooperativa Rural Eléctrica Río Bueno Ltda."/>
    <s v="81.388.600-6"/>
  </r>
  <r>
    <n v="2025"/>
    <n v="1"/>
    <n v="6"/>
    <s v="RUCATAYO"/>
    <s v="COOPREL"/>
    <s v="2015/02_BS4C_BB_Cooprel_Consorcio Abengoa Chile S.A., Abengoa Solar Chile SpA y Abengoa Solar S.A."/>
    <s v="Consorcio Abengoa Chile S.A., Abengoa Solar Chile SpA y Abengoa Solar S.A."/>
    <x v="22"/>
    <s v="COOPREL"/>
    <x v="19"/>
    <x v="20"/>
    <s v="SUMINISTRADOR"/>
    <n v="1"/>
    <n v="0"/>
    <n v="1"/>
    <s v="Banco Santander"/>
    <s v="CUENTA CORRIENTE CLP"/>
    <s v="0-000-8649121-4"/>
    <n v="0"/>
    <s v="Cooperativa Rural Eléctrica Río Bueno Ltda."/>
    <s v="81.388.600-6"/>
  </r>
  <r>
    <n v="2025"/>
    <n v="1"/>
    <n v="6"/>
    <s v="RUCATAYO"/>
    <s v="COPELEC"/>
    <s v="2015/02_BS4A_BB_Copelec_Consorcio Abengoa Chile S.A., Abengoa Solar Chile SpA y Abengoa Solar S.A."/>
    <s v="Consorcio Abengoa Chile S.A., Abengoa Solar Chile SpA y Abengoa Solar S.A."/>
    <x v="22"/>
    <s v="COPELEC"/>
    <x v="19"/>
    <x v="20"/>
    <s v="SUMINISTRADOR"/>
    <n v="1"/>
    <n v="1305.261"/>
    <n v="1"/>
    <s v="Banco Santander"/>
    <s v="CUENTA CORRIENTE CLP"/>
    <s v="0-000-8649121-4"/>
    <n v="203166"/>
    <s v="Cooperativa de Consumo de Energía Eléctrica Chillán Ltda."/>
    <s v="80.237.700-2"/>
  </r>
  <r>
    <n v="2025"/>
    <n v="1"/>
    <n v="6"/>
    <s v="RUCATAYO"/>
    <s v="COPELEC"/>
    <s v="2015/02_BS4C_BB_Copelec_Consorcio Abengoa Chile S.A., Abengoa Solar Chile SpA y Abengoa Solar S.A."/>
    <s v="Consorcio Abengoa Chile S.A., Abengoa Solar Chile SpA y Abengoa Solar S.A."/>
    <x v="22"/>
    <s v="COPELEC"/>
    <x v="19"/>
    <x v="20"/>
    <s v="SUMINISTRADOR"/>
    <n v="1"/>
    <n v="1680.5250000000001"/>
    <n v="1"/>
    <s v="Banco Santander"/>
    <s v="CUENTA CORRIENTE CLP"/>
    <s v="0-000-8649121-4"/>
    <n v="261577"/>
    <s v="Cooperativa de Consumo de Energía Eléctrica Chillán Ltda."/>
    <s v="80.237.700-2"/>
  </r>
  <r>
    <n v="2025"/>
    <n v="1"/>
    <n v="6"/>
    <s v="RUCATAYO"/>
    <s v="CRELL"/>
    <s v="2015/02_BS4C_BB_Crell_Consorcio Abengoa Chile S.A., Abengoa Solar Chile SpA y Abengoa Solar S.A."/>
    <s v="Consorcio Abengoa Chile S.A., Abengoa Solar Chile SpA y Abengoa Solar S.A."/>
    <x v="22"/>
    <s v="CRELL"/>
    <x v="19"/>
    <x v="20"/>
    <s v="SUMINISTRADOR"/>
    <n v="1"/>
    <n v="0"/>
    <n v="1"/>
    <s v="Banco Santander"/>
    <s v="CUENTA CORRIENTE CLP"/>
    <s v="0-000-8649121-4"/>
    <n v="0"/>
    <s v="Cooperativa Regional Eléctrica Llanquihue Ltda"/>
    <s v="81.106.900-0"/>
  </r>
  <r>
    <n v="2025"/>
    <n v="1"/>
    <n v="6"/>
    <s v="RUCATAYO"/>
    <s v="CRELL"/>
    <s v="2015/02_BS4A_BB_Crell_Consorcio Abengoa Chile S.A., Abengoa Solar Chile SpA y Abengoa Solar S.A."/>
    <s v="Consorcio Abengoa Chile S.A., Abengoa Solar Chile SpA y Abengoa Solar S.A."/>
    <x v="22"/>
    <s v="CRELL"/>
    <x v="19"/>
    <x v="20"/>
    <s v="SUMINISTRADOR"/>
    <n v="1"/>
    <n v="0"/>
    <n v="1"/>
    <s v="Banco Santander"/>
    <s v="CUENTA CORRIENTE CLP"/>
    <s v="0-000-8649121-4"/>
    <n v="0"/>
    <s v="Cooperativa Regional Eléctrica Llanquihue Ltda"/>
    <s v="81.106.900-0"/>
  </r>
  <r>
    <n v="2025"/>
    <n v="1"/>
    <n v="6"/>
    <s v="RUCATAYO"/>
    <s v="EDECSA"/>
    <s v="2015/02_BS4C_BB_Edecsa_Consorcio Abengoa Chile S.A., Abengoa Solar Chile SpA y Abengoa Solar S.A."/>
    <s v="Consorcio Abengoa Chile S.A., Abengoa Solar Chile SpA y Abengoa Solar S.A."/>
    <x v="22"/>
    <s v="EDECSA"/>
    <x v="19"/>
    <x v="20"/>
    <s v="SUMINISTRADOR"/>
    <n v="1"/>
    <n v="0"/>
    <n v="1"/>
    <s v="Banco Santander"/>
    <s v="CUENTA CORRIENTE CLP"/>
    <s v="0-000-8649121-4"/>
    <n v="0"/>
    <s v="Energía de Casablanca S.A."/>
    <s v="96.766.110-4"/>
  </r>
  <r>
    <n v="2025"/>
    <n v="1"/>
    <n v="6"/>
    <s v="RUCATAYO"/>
    <s v="EDECSA"/>
    <s v="2015/02_BS4A_BB_Edecsa_Consorcio Abengoa Chile S.A., Abengoa Solar Chile SpA y Abengoa Solar S.A."/>
    <s v="Consorcio Abengoa Chile S.A., Abengoa Solar Chile SpA y Abengoa Solar S.A."/>
    <x v="22"/>
    <s v="EDECSA"/>
    <x v="19"/>
    <x v="20"/>
    <s v="SUMINISTRADOR"/>
    <n v="1"/>
    <n v="0"/>
    <n v="1"/>
    <s v="Banco Santander"/>
    <s v="CUENTA CORRIENTE CLP"/>
    <s v="0-000-8649121-4"/>
    <n v="0"/>
    <s v="Energía de Casablanca S.A."/>
    <s v="96.766.110-4"/>
  </r>
  <r>
    <n v="2025"/>
    <n v="1"/>
    <n v="6"/>
    <s v="RUCATAYO"/>
    <s v="EEPA"/>
    <s v="2015/02_BS4A_BB_EEPA_Consorcio Abengoa Chile S.A., Abengoa Solar Chile SpA y Abengoa Solar S.A."/>
    <s v="Consorcio Abengoa Chile S.A., Abengoa Solar Chile SpA y Abengoa Solar S.A."/>
    <x v="22"/>
    <s v="EEPA"/>
    <x v="19"/>
    <x v="20"/>
    <s v="SUMINISTRADOR"/>
    <n v="1"/>
    <n v="0"/>
    <n v="1"/>
    <s v="Banco Santander"/>
    <s v="CUENTA CORRIENTE CLP"/>
    <s v="0-000-8649121-4"/>
    <n v="0"/>
    <s v="Empresa Eléctrica Puente Alto S.A."/>
    <s v="80.313.300-k"/>
  </r>
  <r>
    <n v="2025"/>
    <n v="1"/>
    <n v="6"/>
    <s v="RUCATAYO"/>
    <s v="EEPA"/>
    <s v="2015/02_BS4C_BB_EEPA_Consorcio Abengoa Chile S.A., Abengoa Solar Chile SpA y Abengoa Solar S.A."/>
    <s v="Consorcio Abengoa Chile S.A., Abengoa Solar Chile SpA y Abengoa Solar S.A."/>
    <x v="22"/>
    <s v="EEPA"/>
    <x v="19"/>
    <x v="20"/>
    <s v="SUMINISTRADOR"/>
    <n v="1"/>
    <n v="0"/>
    <n v="1"/>
    <s v="Banco Santander"/>
    <s v="CUENTA CORRIENTE CLP"/>
    <s v="0-000-8649121-4"/>
    <n v="0"/>
    <s v="Empresa Eléctrica Puente Alto S.A."/>
    <s v="80.313.300-k"/>
  </r>
  <r>
    <n v="2025"/>
    <n v="1"/>
    <n v="6"/>
    <s v="RUCATAYO"/>
    <s v="ELECDA"/>
    <s v="2015/02_BS4A_BB_Elecd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251.68"/>
    <n v="1"/>
    <s v="Banco Santander"/>
    <s v="CUENTA CORRIENTE CLP"/>
    <s v="0-000-8649121-4"/>
    <n v="39174"/>
    <s v="Compañía General de Electricidad S.A."/>
    <s v="76.411.321-7"/>
  </r>
  <r>
    <n v="2025"/>
    <n v="1"/>
    <n v="6"/>
    <s v="RUCATAYO"/>
    <s v="ELECDA"/>
    <s v="2015/02_BS4C_BB_Elecd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376.47300000000001"/>
    <n v="1"/>
    <s v="Banco Santander"/>
    <s v="CUENTA CORRIENTE CLP"/>
    <s v="0-000-8649121-4"/>
    <n v="58599"/>
    <s v="Compañía General de Electricidad S.A."/>
    <s v="76.411.321-7"/>
  </r>
  <r>
    <n v="2025"/>
    <n v="1"/>
    <n v="6"/>
    <s v="RUCATAYO"/>
    <s v="ELIQSA"/>
    <s v="2015/02_BS4A_BB_ELIQS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6"/>
    <s v="RUCATAYO"/>
    <s v="ELIQSA"/>
    <s v="2015/02_BS4C_BB_ELIQSA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6"/>
    <s v="RUCATAYO"/>
    <s v="EMELARI"/>
    <s v="2015/02_BS4A_BB_EMELARI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079.0730000000001"/>
    <n v="1"/>
    <s v="Banco Santander"/>
    <s v="CUENTA CORRIENTE CLP"/>
    <s v="0-000-8649121-4"/>
    <n v="167960"/>
    <s v="Compañía General de Electricidad S.A."/>
    <s v="76.411.321-7"/>
  </r>
  <r>
    <n v="2025"/>
    <n v="1"/>
    <n v="6"/>
    <s v="RUCATAYO"/>
    <s v="EMELARI"/>
    <s v="2015/02_BS4C_BB_EMELARI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1395.1079999999999"/>
    <n v="1"/>
    <s v="Banco Santander"/>
    <s v="CUENTA CORRIENTE CLP"/>
    <s v="0-000-8649121-4"/>
    <n v="217151"/>
    <s v="Compañía General de Electricidad S.A."/>
    <s v="76.411.321-7"/>
  </r>
  <r>
    <n v="2025"/>
    <n v="1"/>
    <n v="6"/>
    <s v="RUCATAYO"/>
    <s v="EMELAT"/>
    <s v="2015/02_BS4A_BB_EMELAT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6"/>
    <s v="RUCATAYO"/>
    <s v="EMELAT"/>
    <s v="2015/02_BS4C_BB_EMELAT_Consorcio Abengoa Chile S.A., Abengoa Solar Chile SpA y Abengoa Solar S.A."/>
    <s v="Consorcio Abengoa Chile S.A., Abengoa Solar Chile SpA y Abengoa Solar S.A."/>
    <x v="22"/>
    <s v="CGE"/>
    <x v="19"/>
    <x v="20"/>
    <s v="SUMINISTRADOR"/>
    <n v="1"/>
    <n v="0"/>
    <n v="1"/>
    <s v="Banco Santander"/>
    <s v="CUENTA CORRIENTE CLP"/>
    <s v="0-000-8649121-4"/>
    <n v="0"/>
    <s v="Compañía General de Electricidad S.A."/>
    <s v="76.411.321-7"/>
  </r>
  <r>
    <n v="2025"/>
    <n v="1"/>
    <n v="6"/>
    <s v="RUCATAYO"/>
    <s v="Enel"/>
    <s v="2015/02_BS4A_BB_Enel Distribución_Consorcio Abengoa Chile S.A., Abengoa Solar Chile SpA y Abengoa Solar S.A."/>
    <s v="Consorcio Abengoa Chile S.A., Abengoa Solar Chile SpA y Abengoa Solar S.A."/>
    <x v="22"/>
    <s v="ENEL_DISTRIBUCION"/>
    <x v="19"/>
    <x v="20"/>
    <s v="SUMINISTRADOR"/>
    <n v="1"/>
    <n v="11928.183000000001"/>
    <n v="1"/>
    <s v="Banco Santander"/>
    <s v="CUENTA CORRIENTE CLP"/>
    <s v="0-000-8649121-4"/>
    <n v="1856642"/>
    <s v="Enel Distribución Chile S.A."/>
    <s v="96.800.570-7"/>
  </r>
  <r>
    <n v="2025"/>
    <n v="1"/>
    <n v="6"/>
    <s v="RUCATAYO"/>
    <s v="Enel"/>
    <s v="2015/02_BS4C_BB_Enel Distribución_Consorcio Abengoa Chile S.A., Abengoa Solar Chile SpA y Abengoa Solar S.A."/>
    <s v="Consorcio Abengoa Chile S.A., Abengoa Solar Chile SpA y Abengoa Solar S.A."/>
    <x v="22"/>
    <s v="ENEL_DISTRIBUCION"/>
    <x v="19"/>
    <x v="20"/>
    <s v="SUMINISTRADOR"/>
    <n v="1"/>
    <n v="12977.741"/>
    <n v="1"/>
    <s v="Banco Santander"/>
    <s v="CUENTA CORRIENTE CLP"/>
    <s v="0-000-8649121-4"/>
    <n v="2020007"/>
    <s v="Enel Distribución Chile S.A."/>
    <s v="96.800.570-7"/>
  </r>
  <r>
    <n v="2025"/>
    <n v="1"/>
    <n v="6"/>
    <s v="RUCATAYO"/>
    <s v="FRONTEL"/>
    <s v="2015/02_BS4A_BB_Frontel_Consorcio Abengoa Chile S.A., Abengoa Solar Chile SpA y Abengoa Solar S.A."/>
    <s v="Consorcio Abengoa Chile S.A., Abengoa Solar Chile SpA y Abengoa Solar S.A."/>
    <x v="22"/>
    <s v="FRONTEL"/>
    <x v="19"/>
    <x v="20"/>
    <s v="SUMINISTRADOR"/>
    <n v="1"/>
    <n v="865.18200000000002"/>
    <n v="1"/>
    <s v="Banco Santander"/>
    <s v="CUENTA CORRIENTE CLP"/>
    <s v="0-000-8649121-4"/>
    <n v="134667"/>
    <s v="Empresa Eléctrica de la Frontera S.A."/>
    <s v="76.073.164-1"/>
  </r>
  <r>
    <n v="2025"/>
    <n v="1"/>
    <n v="6"/>
    <s v="RUCATAYO"/>
    <s v="FRONTEL"/>
    <s v="2015/02_BS4C_BB_Frontel_Consorcio Abengoa Chile S.A., Abengoa Solar Chile SpA y Abengoa Solar S.A."/>
    <s v="Consorcio Abengoa Chile S.A., Abengoa Solar Chile SpA y Abengoa Solar S.A."/>
    <x v="22"/>
    <s v="FRONTEL"/>
    <x v="19"/>
    <x v="20"/>
    <s v="SUMINISTRADOR"/>
    <n v="1"/>
    <n v="1262.394"/>
    <n v="1"/>
    <s v="Banco Santander"/>
    <s v="CUENTA CORRIENTE CLP"/>
    <s v="0-000-8649121-4"/>
    <n v="196494"/>
    <s v="Empresa Eléctrica de la Frontera S.A."/>
    <s v="76.073.164-1"/>
  </r>
  <r>
    <n v="2025"/>
    <n v="1"/>
    <n v="6"/>
    <s v="RUCATAYO"/>
    <s v="LITORAL"/>
    <s v="2015/02_BS4A_BB_Litoral_Consorcio Abengoa Chile S.A., Abengoa Solar Chile SpA y Abengoa Solar S.A."/>
    <s v="Consorcio Abengoa Chile S.A., Abengoa Solar Chile SpA y Abengoa Solar S.A."/>
    <x v="22"/>
    <s v="LITORAL"/>
    <x v="19"/>
    <x v="20"/>
    <s v="SUMINISTRADOR"/>
    <n v="1"/>
    <n v="275.14100000000002"/>
    <n v="1"/>
    <s v="Banco Santander"/>
    <s v="CUENTA CORRIENTE CLP"/>
    <s v="0-000-8649121-4"/>
    <n v="42826"/>
    <s v="Compañía Eléctrica del Litoral S.A."/>
    <s v="91.344.000-5"/>
  </r>
  <r>
    <n v="2025"/>
    <n v="1"/>
    <n v="6"/>
    <s v="RUCATAYO"/>
    <s v="LITORAL"/>
    <s v="2015/02_BS4C_BB_Litoral_Consorcio Abengoa Chile S.A., Abengoa Solar Chile SpA y Abengoa Solar S.A."/>
    <s v="Consorcio Abengoa Chile S.A., Abengoa Solar Chile SpA y Abengoa Solar S.A."/>
    <x v="22"/>
    <s v="LITORAL"/>
    <x v="19"/>
    <x v="20"/>
    <s v="SUMINISTRADOR"/>
    <n v="1"/>
    <n v="286.40699999999998"/>
    <n v="1"/>
    <s v="Banco Santander"/>
    <s v="CUENTA CORRIENTE CLP"/>
    <s v="0-000-8649121-4"/>
    <n v="44580"/>
    <s v="Compañía Eléctrica del Litoral S.A."/>
    <s v="91.344.000-5"/>
  </r>
  <r>
    <n v="2025"/>
    <n v="1"/>
    <n v="6"/>
    <s v="RUCATAYO"/>
    <s v="LUZ OSORNO"/>
    <s v="2015/02_BS4A_BB_Luz Osorno_Consorcio Abengoa Chile S.A., Abengoa Solar Chile SpA y Abengoa Solar S.A."/>
    <s v="Consorcio Abengoa Chile S.A., Abengoa Solar Chile SpA y Abengoa Solar S.A."/>
    <x v="22"/>
    <s v="LUZOSORNO"/>
    <x v="19"/>
    <x v="20"/>
    <s v="SUMINISTRADOR"/>
    <n v="1"/>
    <n v="36.832000000000001"/>
    <n v="1"/>
    <s v="Banco Santander"/>
    <s v="CUENTA CORRIENTE CLP"/>
    <s v="0-000-8649121-4"/>
    <n v="5733"/>
    <s v="Compañía Eléctrica de Osorno S.A"/>
    <s v="96.531.500-4"/>
  </r>
  <r>
    <n v="2025"/>
    <n v="1"/>
    <n v="6"/>
    <s v="RUCATAYO"/>
    <s v="LUZ OSORNO"/>
    <s v="2015/02_BS4C_BB_Luz Osorno_Consorcio Abengoa Chile S.A., Abengoa Solar Chile SpA y Abengoa Solar S.A."/>
    <s v="Consorcio Abengoa Chile S.A., Abengoa Solar Chile SpA y Abengoa Solar S.A."/>
    <x v="22"/>
    <s v="LUZOSORNO"/>
    <x v="19"/>
    <x v="20"/>
    <s v="SUMINISTRADOR"/>
    <n v="1"/>
    <n v="129.53899999999999"/>
    <n v="1"/>
    <s v="Banco Santander"/>
    <s v="CUENTA CORRIENTE CLP"/>
    <s v="0-000-8649121-4"/>
    <n v="20163"/>
    <s v="Compañía Eléctrica de Osorno S.A"/>
    <s v="96.531.500-4"/>
  </r>
  <r>
    <n v="2025"/>
    <n v="1"/>
    <n v="6"/>
    <s v="RUCATAYO"/>
    <s v="LUZLINARES"/>
    <s v="2015/02_BS4A_BB_Luzlinares_Consorcio Abengoa Chile S.A., Abengoa Solar Chile SpA y Abengoa Solar S.A."/>
    <s v="Consorcio Abengoa Chile S.A., Abengoa Solar Chile SpA y Abengoa Solar S.A."/>
    <x v="22"/>
    <s v="LUZLINARES"/>
    <x v="19"/>
    <x v="20"/>
    <s v="SUMINISTRADOR"/>
    <n v="1"/>
    <n v="750.20399999999995"/>
    <n v="1"/>
    <s v="Banco Santander"/>
    <s v="CUENTA CORRIENTE CLP"/>
    <s v="0-000-8649121-4"/>
    <n v="116771"/>
    <s v="Luzlinares S.A."/>
    <s v="96.884.450-4"/>
  </r>
  <r>
    <n v="2025"/>
    <n v="1"/>
    <n v="6"/>
    <s v="RUCATAYO"/>
    <s v="LUZLINARES"/>
    <s v="2015/02_BS4C_BB_Luzlinares_Consorcio Abengoa Chile S.A., Abengoa Solar Chile SpA y Abengoa Solar S.A."/>
    <s v="Consorcio Abengoa Chile S.A., Abengoa Solar Chile SpA y Abengoa Solar S.A."/>
    <x v="22"/>
    <s v="LUZLINARES"/>
    <x v="19"/>
    <x v="20"/>
    <s v="SUMINISTRADOR"/>
    <n v="1"/>
    <n v="719.29899999999998"/>
    <n v="1"/>
    <s v="Banco Santander"/>
    <s v="CUENTA CORRIENTE CLP"/>
    <s v="0-000-8649121-4"/>
    <n v="111960"/>
    <s v="Luzlinares S.A."/>
    <s v="96.884.450-4"/>
  </r>
  <r>
    <n v="2025"/>
    <n v="1"/>
    <n v="6"/>
    <s v="RUCATAYO"/>
    <s v="LUZPARRAL"/>
    <s v="2015/02_BS4A_BB_Luzparral_Consorcio Abengoa Chile S.A., Abengoa Solar Chile SpA y Abengoa Solar S.A."/>
    <s v="Consorcio Abengoa Chile S.A., Abengoa Solar Chile SpA y Abengoa Solar S.A."/>
    <x v="22"/>
    <s v="LUZPARRAL"/>
    <x v="19"/>
    <x v="20"/>
    <s v="SUMINISTRADOR"/>
    <n v="1"/>
    <n v="787.94500000000005"/>
    <n v="1"/>
    <s v="Banco Santander"/>
    <s v="CUENTA CORRIENTE CLP"/>
    <s v="0-000-8649121-4"/>
    <n v="122645"/>
    <s v="Luzparral S.A."/>
    <s v="96.866.680-0"/>
  </r>
  <r>
    <n v="2025"/>
    <n v="1"/>
    <n v="6"/>
    <s v="RUCATAYO"/>
    <s v="LUZPARRAL"/>
    <s v="2015/02_BS4C_BB_Luzparral_Consorcio Abengoa Chile S.A., Abengoa Solar Chile SpA y Abengoa Solar S.A."/>
    <s v="Consorcio Abengoa Chile S.A., Abengoa Solar Chile SpA y Abengoa Solar S.A."/>
    <x v="22"/>
    <s v="LUZPARRAL"/>
    <x v="19"/>
    <x v="20"/>
    <s v="SUMINISTRADOR"/>
    <n v="1"/>
    <n v="811.47"/>
    <n v="1"/>
    <s v="Banco Santander"/>
    <s v="CUENTA CORRIENTE CLP"/>
    <s v="0-000-8649121-4"/>
    <n v="126307"/>
    <s v="Luzparral S.A."/>
    <s v="96.866.680-0"/>
  </r>
  <r>
    <n v="2025"/>
    <n v="1"/>
    <n v="6"/>
    <s v="RUCATAYO"/>
    <s v="SAESA"/>
    <s v="2015/02_BS4A_BB_Saesa_Consorcio Abengoa Chile S.A., Abengoa Solar Chile SpA y Abengoa Solar S.A."/>
    <s v="Consorcio Abengoa Chile S.A., Abengoa Solar Chile SpA y Abengoa Solar S.A."/>
    <x v="22"/>
    <s v="SAESA"/>
    <x v="19"/>
    <x v="20"/>
    <s v="SUMINISTRADOR"/>
    <n v="1"/>
    <n v="0"/>
    <n v="1"/>
    <s v="Banco Santander"/>
    <s v="CUENTA CORRIENTE CLP"/>
    <s v="0-000-8649121-4"/>
    <n v="0"/>
    <s v="Sociedad Austral de Electricidad S.A."/>
    <s v="76.073.162-5"/>
  </r>
  <r>
    <n v="2025"/>
    <n v="1"/>
    <n v="6"/>
    <s v="RUCATAYO"/>
    <s v="SAESA"/>
    <s v="2015/02_BS4C_BB_Saesa_Consorcio Abengoa Chile S.A., Abengoa Solar Chile SpA y Abengoa Solar S.A."/>
    <s v="Consorcio Abengoa Chile S.A., Abengoa Solar Chile SpA y Abengoa Solar S.A."/>
    <x v="22"/>
    <s v="SAESA"/>
    <x v="19"/>
    <x v="20"/>
    <s v="SUMINISTRADOR"/>
    <n v="1"/>
    <n v="0"/>
    <n v="1"/>
    <s v="Banco Santander"/>
    <s v="CUENTA CORRIENTE CLP"/>
    <s v="0-000-8649121-4"/>
    <n v="0"/>
    <s v="Sociedad Austral de Electricidad S.A."/>
    <s v="76.073.162-5"/>
  </r>
  <r>
    <n v="2025"/>
    <n v="1"/>
    <n v="6"/>
    <s v="RUCATAYO"/>
    <s v="SOCOEPA"/>
    <s v="2015/02_BS4A_BB_Socoepa_Consorcio Abengoa Chile S.A., Abengoa Solar Chile SpA y Abengoa Solar S.A."/>
    <s v="Consorcio Abengoa Chile S.A., Abengoa Solar Chile SpA y Abengoa Solar S.A."/>
    <x v="22"/>
    <s v="SOCOEPA"/>
    <x v="19"/>
    <x v="20"/>
    <s v="SUMINISTRADOR"/>
    <n v="1"/>
    <n v="0"/>
    <n v="1"/>
    <s v="Banco Santander"/>
    <s v="CUENTA CORRIENTE CLP"/>
    <s v="0-000-8649121-4"/>
    <n v="0"/>
    <s v="Cooperativa Eléctrica Paillaco Ltda"/>
    <s v="81.629.800-8"/>
  </r>
  <r>
    <n v="2025"/>
    <n v="1"/>
    <n v="6"/>
    <s v="RUCATAYO"/>
    <s v="SOCOEPA"/>
    <s v="2015/02_BS4C_BB_Socoepa_Consorcio Abengoa Chile S.A., Abengoa Solar Chile SpA y Abengoa Solar S.A."/>
    <s v="Consorcio Abengoa Chile S.A., Abengoa Solar Chile SpA y Abengoa Solar S.A."/>
    <x v="22"/>
    <s v="SOCOEPA"/>
    <x v="19"/>
    <x v="20"/>
    <s v="SUMINISTRADOR"/>
    <n v="1"/>
    <n v="0"/>
    <n v="1"/>
    <s v="Banco Santander"/>
    <s v="CUENTA CORRIENTE CLP"/>
    <s v="0-000-8649121-4"/>
    <n v="0"/>
    <s v="Cooperativa Eléctrica Paillaco Ltda"/>
    <s v="81.629.800-8"/>
  </r>
  <r>
    <n v="2025"/>
    <n v="1"/>
    <n v="6"/>
    <s v="CHUNGUNGO"/>
    <s v="CEC"/>
    <s v="SIC 2013/03_2_BS1B_BB_CEC_Chungungo S.A."/>
    <s v="Chungungo S.A."/>
    <x v="23"/>
    <s v="CEC"/>
    <x v="8"/>
    <x v="11"/>
    <s v="CESIONARIO"/>
    <n v="1"/>
    <n v="1753.883"/>
    <n v="1"/>
    <s v="Banco de Chile"/>
    <s v="CORRIENTE"/>
    <s v="1410401068"/>
    <n v="272995"/>
    <s v="Cooperativa de Abastecimiento de Energía Eléctrica Curico LTDA."/>
    <s v="70.287.900-0"/>
  </r>
  <r>
    <n v="2025"/>
    <n v="1"/>
    <n v="6"/>
    <s v="CHUNGUNGO"/>
    <s v="CGE"/>
    <s v="SIC 2013/03_2 (Emelectric)_BS1B_BB_CGE Distribucion_Chungungo S.A."/>
    <s v="Chungungo S.A."/>
    <x v="23"/>
    <s v="CGE"/>
    <x v="8"/>
    <x v="11"/>
    <s v="CESIONARIO"/>
    <n v="1"/>
    <n v="34040.125999999997"/>
    <n v="1"/>
    <s v="Banco de Chile"/>
    <s v="CORRIENTE"/>
    <s v="1410401068"/>
    <n v="5298402"/>
    <s v="Compañía General de Electricidad S.A."/>
    <s v="76.411.321-7"/>
  </r>
  <r>
    <n v="2025"/>
    <n v="1"/>
    <n v="6"/>
    <s v="CHUNGUNGO"/>
    <s v="CGE"/>
    <s v="SIC 2013/03_2 (Emetal)_BS1B_BB_CGE Distribucion_Chungungo S.A."/>
    <s v="Chungungo S.A."/>
    <x v="23"/>
    <s v="CGE"/>
    <x v="8"/>
    <x v="11"/>
    <s v="CESIONARIO"/>
    <n v="1"/>
    <n v="3991.0859999999998"/>
    <n v="1"/>
    <s v="Banco de Chile"/>
    <s v="CORRIENTE"/>
    <s v="1410401068"/>
    <n v="621219"/>
    <s v="Compañía General de Electricidad S.A."/>
    <s v="76.411.321-7"/>
  </r>
  <r>
    <n v="2025"/>
    <n v="1"/>
    <n v="6"/>
    <s v="CHUNGUNGO"/>
    <s v="CGE"/>
    <s v="SIC 2013/03_2_BS1B_BB_CGE Distribucion_Chungungo S.A."/>
    <s v="Chungungo S.A."/>
    <x v="23"/>
    <s v="CGE"/>
    <x v="8"/>
    <x v="11"/>
    <s v="CESIONARIO"/>
    <n v="1"/>
    <n v="113425.05499999999"/>
    <n v="1"/>
    <s v="Banco de Chile"/>
    <s v="CORRIENTE"/>
    <s v="1410401068"/>
    <n v="17654799"/>
    <s v="Compañía General de Electricidad S.A."/>
    <s v="76.411.321-7"/>
  </r>
  <r>
    <n v="2025"/>
    <n v="1"/>
    <n v="6"/>
    <s v="CHUNGUNGO"/>
    <s v="CHILQUINTA"/>
    <s v="SIC 2013/03_2_BS1B_BB_CHILQUINTA_Chungungo S.A."/>
    <s v="Chungungo S.A."/>
    <x v="23"/>
    <s v="CHILQUINTA"/>
    <x v="8"/>
    <x v="11"/>
    <s v="CESIONARIO"/>
    <n v="1"/>
    <n v="9782.1869999999999"/>
    <n v="1"/>
    <s v="Banco de Chile"/>
    <s v="CORRIENTE"/>
    <s v="1410401068"/>
    <n v="1522614"/>
    <s v="Chilquinta Distribución S.A."/>
    <s v="96.813.520-1"/>
  </r>
  <r>
    <n v="2025"/>
    <n v="1"/>
    <n v="6"/>
    <s v="CHUNGUNGO"/>
    <s v="CODINER"/>
    <s v="SIC 2013/03_2_BS1B_BB_CODINER_Chungungo S.A."/>
    <s v="Chungungo S.A."/>
    <x v="23"/>
    <s v="CODINER"/>
    <x v="8"/>
    <x v="11"/>
    <s v="CESIONARIO"/>
    <n v="1"/>
    <n v="1127.9870000000001"/>
    <n v="1"/>
    <s v="Banco de Chile"/>
    <s v="CORRIENTE"/>
    <s v="1410401068"/>
    <n v="175573"/>
    <s v="Compañía Distribuidora de Energía Eléctrica CODINER S.A."/>
    <s v="78.397.530-0"/>
  </r>
  <r>
    <n v="2025"/>
    <n v="1"/>
    <n v="6"/>
    <s v="CHUNGUNGO"/>
    <s v="COELCHA"/>
    <s v="SIC 2013/03_2_BS1B_BB_COELCHA_Chungungo S.A."/>
    <s v="Chungungo S.A."/>
    <x v="23"/>
    <s v="COELCHA"/>
    <x v="8"/>
    <x v="11"/>
    <s v="CESIONARIO"/>
    <n v="1"/>
    <n v="1562.4949999999999"/>
    <n v="1"/>
    <s v="Banco de Chile"/>
    <s v="CORRIENTE"/>
    <s v="1410401068"/>
    <n v="243205"/>
    <s v="Cooperativa Eléctrica Charrúa Ltda."/>
    <s v="80.238.000-3"/>
  </r>
  <r>
    <n v="2025"/>
    <n v="1"/>
    <n v="6"/>
    <s v="CHUNGUNGO"/>
    <s v="CONAFE"/>
    <s v="SIC 2013/03_2 (Enelsa)_BS1B_BB_Conafe_Chungungo S.A."/>
    <s v="Chungungo S.A."/>
    <x v="23"/>
    <s v="CGE"/>
    <x v="8"/>
    <x v="11"/>
    <s v="CESIONARIO"/>
    <n v="1"/>
    <n v="114.76900000000001"/>
    <n v="1"/>
    <s v="Banco de Chile"/>
    <s v="CORRIENTE"/>
    <s v="1410401068"/>
    <n v="17864"/>
    <s v="Compañía General de Electricidad S.A."/>
    <s v="76.411.321-7"/>
  </r>
  <r>
    <n v="2025"/>
    <n v="1"/>
    <n v="6"/>
    <s v="CHUNGUNGO"/>
    <s v="CONAFE"/>
    <s v="SIC 2013/03_2_BS1B_BB_Conafe_Chungungo S.A."/>
    <s v="Chungungo S.A."/>
    <x v="23"/>
    <s v="CGE"/>
    <x v="8"/>
    <x v="11"/>
    <s v="CESIONARIO"/>
    <n v="1"/>
    <n v="59482.63"/>
    <n v="1"/>
    <s v="Banco de Chile"/>
    <s v="CORRIENTE"/>
    <s v="1410401068"/>
    <n v="9258570"/>
    <s v="Compañía General de Electricidad S.A."/>
    <s v="76.411.321-7"/>
  </r>
  <r>
    <n v="2025"/>
    <n v="1"/>
    <n v="6"/>
    <s v="CHUNGUNGO"/>
    <s v="COOPELAN"/>
    <s v="SIC 2013/03_2_BS1B_BB_Coopelan_Chungungo S.A."/>
    <s v="Chungungo S.A."/>
    <x v="23"/>
    <s v="COOPELAN"/>
    <x v="8"/>
    <x v="11"/>
    <s v="CESIONARIO"/>
    <n v="1"/>
    <n v="2121.4560000000001"/>
    <n v="1"/>
    <s v="Banco de Chile"/>
    <s v="CORRIENTE"/>
    <s v="1410401068"/>
    <n v="330208"/>
    <s v="Cooperativa Eléctrica Los Angeles LTDA"/>
    <s v="81.585.900-6"/>
  </r>
  <r>
    <n v="2025"/>
    <n v="1"/>
    <n v="6"/>
    <s v="CHUNGUNGO"/>
    <s v="COOPREL"/>
    <s v="SIC 2013/03_2_BS1B_BB_Cooprel_Chungungo S.A."/>
    <s v="Chungungo S.A."/>
    <x v="23"/>
    <s v="COOPREL"/>
    <x v="20"/>
    <x v="21"/>
    <s v="SUMINISTRADOR"/>
    <n v="1"/>
    <n v="589.94200000000001"/>
    <n v="1"/>
    <s v="Itaú Chile"/>
    <s v="CORRIENTE"/>
    <n v="210740166"/>
    <n v="91825"/>
    <s v="Cooperativa Rural Eléctrica Río Bueno Ltda."/>
    <s v="81.388.600-6"/>
  </r>
  <r>
    <n v="2025"/>
    <n v="1"/>
    <n v="6"/>
    <s v="CHUNGUNGO"/>
    <s v="COPELEC"/>
    <s v="SIC 2013/03_2_BS1B_BB_Copelec_Chungungo S.A."/>
    <s v="Chungungo S.A."/>
    <x v="23"/>
    <s v="COPELEC"/>
    <x v="8"/>
    <x v="11"/>
    <s v="CESIONARIO"/>
    <n v="1"/>
    <n v="5212.0010000000002"/>
    <n v="1"/>
    <s v="Banco de Chile"/>
    <s v="CORRIENTE"/>
    <s v="1410401068"/>
    <n v="811257"/>
    <s v="Cooperativa de Consumo de Energía Eléctrica Chillán Ltda."/>
    <s v="80.237.700-2"/>
  </r>
  <r>
    <n v="2025"/>
    <n v="1"/>
    <n v="6"/>
    <s v="CHUNGUNGO"/>
    <s v="CRELL"/>
    <s v="SIC 2013/03_2_BS1B_BB_Crell_Chungungo S.A."/>
    <s v="Chungungo S.A."/>
    <x v="23"/>
    <s v="CRELL"/>
    <x v="8"/>
    <x v="11"/>
    <s v="CESIONARIO"/>
    <n v="1"/>
    <n v="898.77"/>
    <n v="1"/>
    <s v="Banco de Chile"/>
    <s v="CORRIENTE"/>
    <s v="1410401068"/>
    <n v="139895"/>
    <s v="Cooperativa Regional Eléctrica Llanquihue Ltda"/>
    <s v="81.106.900-0"/>
  </r>
  <r>
    <n v="2025"/>
    <n v="1"/>
    <n v="6"/>
    <s v="CHUNGUNGO"/>
    <s v="EDECSA"/>
    <s v="SIC 2013/03_2_BS1B_BB_EDECSA_Chungungo S.A."/>
    <s v="Chungungo S.A."/>
    <x v="23"/>
    <s v="EDECSA"/>
    <x v="8"/>
    <x v="11"/>
    <s v="CESIONARIO"/>
    <n v="1"/>
    <n v="299.71800000000002"/>
    <n v="1"/>
    <s v="Banco de Chile"/>
    <s v="CORRIENTE"/>
    <s v="1410401068"/>
    <n v="46652"/>
    <s v="Energía de Casablanca S.A."/>
    <s v="96.766.110-4"/>
  </r>
  <r>
    <n v="2025"/>
    <n v="1"/>
    <n v="6"/>
    <s v="CHUNGUNGO"/>
    <s v="ELECDA"/>
    <s v="SIC 2013/03_2_BS1B_BB_Elecda_Chungungo S.A."/>
    <s v="Chungungo S.A."/>
    <x v="23"/>
    <s v="CGE"/>
    <x v="8"/>
    <x v="11"/>
    <s v="CESIONARIO"/>
    <n v="1"/>
    <n v="59.493000000000002"/>
    <n v="1"/>
    <s v="Banco de Chile"/>
    <s v="CORRIENTE"/>
    <s v="1410401068"/>
    <n v="9260"/>
    <s v="Compañía General de Electricidad S.A."/>
    <s v="76.411.321-7"/>
  </r>
  <r>
    <n v="2025"/>
    <n v="1"/>
    <n v="6"/>
    <s v="CHUNGUNGO"/>
    <s v="EMELAT"/>
    <s v="SIC 2013/03_2_BS1B_BB_EMELAT_Chungungo S.A."/>
    <s v="Chungungo S.A."/>
    <x v="23"/>
    <s v="CGE"/>
    <x v="8"/>
    <x v="11"/>
    <s v="CESIONARIO"/>
    <n v="1"/>
    <n v="6855.2250000000004"/>
    <n v="1"/>
    <s v="Banco de Chile"/>
    <s v="CORRIENTE"/>
    <s v="1410401068"/>
    <n v="1067027"/>
    <s v="Compañía General de Electricidad S.A."/>
    <s v="76.411.321-7"/>
  </r>
  <r>
    <n v="2025"/>
    <n v="1"/>
    <n v="6"/>
    <s v="CHUNGUNGO"/>
    <s v="EMELCA"/>
    <s v="SIC 2013/03_2_BS1B_BB_EMELCA_Chungungo S.A."/>
    <s v="Chungungo S.A."/>
    <x v="23"/>
    <s v="EMELCA"/>
    <x v="8"/>
    <x v="11"/>
    <s v="CESIONARIO"/>
    <n v="1"/>
    <n v="0"/>
    <n v="1"/>
    <s v="Banco de Chile"/>
    <s v="CORRIENTE"/>
    <s v="1410401068"/>
    <n v="0"/>
    <s v="Empresa Eléctrica de Casablanca S.A."/>
    <s v="81.577.400-0"/>
  </r>
  <r>
    <n v="2025"/>
    <n v="1"/>
    <n v="6"/>
    <s v="CHUNGUNGO"/>
    <s v="Enel"/>
    <s v="SIC 2013/03_2_BS1B_BB_Enel Distribución_Chungungo S.A."/>
    <s v="Chungungo S.A."/>
    <x v="23"/>
    <s v="ENEL_DISTRIBUCION"/>
    <x v="8"/>
    <x v="11"/>
    <s v="CESIONARIO"/>
    <n v="1"/>
    <n v="97795.266000000003"/>
    <n v="1"/>
    <s v="Banco de Chile"/>
    <s v="CORRIENTE"/>
    <s v="1410401068"/>
    <n v="15221996"/>
    <s v="Enel Distribución Chile S.A."/>
    <s v="96.800.570-7"/>
  </r>
  <r>
    <n v="2025"/>
    <n v="1"/>
    <n v="6"/>
    <s v="CHUNGUNGO"/>
    <s v="FRONTEL"/>
    <s v="SIC 2013/03_2_BS1B_BB_FRONTEL_Chungungo S.A."/>
    <s v="Chungungo S.A."/>
    <x v="23"/>
    <s v="FRONTEL"/>
    <x v="8"/>
    <x v="11"/>
    <s v="CESIONARIO"/>
    <n v="1"/>
    <n v="12002.834999999999"/>
    <n v="1"/>
    <s v="Banco de Chile"/>
    <s v="CORRIENTE"/>
    <s v="1410401068"/>
    <n v="1868261"/>
    <s v="Empresa Eléctrica de la Frontera S.A."/>
    <s v="76.073.164-1"/>
  </r>
  <r>
    <n v="2025"/>
    <n v="1"/>
    <n v="6"/>
    <s v="CHUNGUNGO"/>
    <s v="LITORAL"/>
    <s v="SIC 2013/03_2_BS1B_BB_LITORAL_Chungungo S.A."/>
    <s v="Chungungo S.A."/>
    <x v="23"/>
    <s v="LITORAL"/>
    <x v="8"/>
    <x v="11"/>
    <s v="CESIONARIO"/>
    <n v="1"/>
    <n v="624.62300000000005"/>
    <n v="1"/>
    <s v="Banco de Chile"/>
    <s v="CORRIENTE"/>
    <s v="1410401068"/>
    <n v="97224"/>
    <s v="Compañía Eléctrica del Litoral S.A."/>
    <s v="91.344.000-5"/>
  </r>
  <r>
    <n v="2025"/>
    <n v="1"/>
    <n v="6"/>
    <s v="CHUNGUNGO"/>
    <s v="LUZ OSORNO"/>
    <s v="SIC 2013/03_2_BS1B_BB_LUZ OSORNO_Chungungo S.A."/>
    <s v="Chungungo S.A."/>
    <x v="23"/>
    <s v="LUZOSORNO"/>
    <x v="8"/>
    <x v="11"/>
    <s v="CESIONARIO"/>
    <n v="1"/>
    <n v="793.62199999999996"/>
    <n v="1"/>
    <s v="Banco de Chile"/>
    <s v="CORRIENTE"/>
    <s v="1410401068"/>
    <n v="123529"/>
    <s v="Compañía Eléctrica de Osorno S.A"/>
    <s v="96.531.500-4"/>
  </r>
  <r>
    <n v="2025"/>
    <n v="1"/>
    <n v="6"/>
    <s v="CHUNGUNGO"/>
    <s v="LUZLINARES"/>
    <s v="SIC 2013/03_2_BS1B_BB_LuzLinares_Chungungo S.A."/>
    <s v="Chungungo S.A."/>
    <x v="23"/>
    <s v="LUZLINARES"/>
    <x v="8"/>
    <x v="11"/>
    <s v="CESIONARIO"/>
    <n v="1"/>
    <n v="1785.2"/>
    <n v="1"/>
    <s v="Banco de Chile"/>
    <s v="CORRIENTE"/>
    <s v="1410401068"/>
    <n v="277869"/>
    <s v="Luzlinares S.A."/>
    <s v="96.884.450-4"/>
  </r>
  <r>
    <n v="2025"/>
    <n v="1"/>
    <n v="6"/>
    <s v="CHUNGUNGO"/>
    <s v="LUZPARRAL"/>
    <s v="SIC 2013/03_2_BS1B_BB_LUZPARRAL_Chungungo S.A."/>
    <s v="Chungungo S.A."/>
    <x v="23"/>
    <s v="LUZPARRAL"/>
    <x v="8"/>
    <x v="11"/>
    <s v="CESIONARIO"/>
    <n v="1"/>
    <n v="434.70100000000002"/>
    <n v="1"/>
    <s v="Banco de Chile"/>
    <s v="CORRIENTE"/>
    <s v="1410401068"/>
    <n v="67662"/>
    <s v="Luzparral S.A."/>
    <s v="96.866.680-0"/>
  </r>
  <r>
    <n v="2025"/>
    <n v="1"/>
    <n v="6"/>
    <s v="CHUNGUNGO"/>
    <s v="SAESA"/>
    <s v="SIC 2013/03_2_BS1B_BB_SAESA_Chungungo S.A."/>
    <s v="Chungungo S.A."/>
    <x v="23"/>
    <s v="SAESA"/>
    <x v="8"/>
    <x v="11"/>
    <s v="CESIONARIO"/>
    <n v="1"/>
    <n v="5477.45"/>
    <n v="1"/>
    <s v="Banco de Chile"/>
    <s v="CORRIENTE"/>
    <s v="1410401068"/>
    <n v="852574"/>
    <s v="Sociedad Austral de Electricidad S.A."/>
    <s v="76.073.162-5"/>
  </r>
  <r>
    <n v="2025"/>
    <n v="1"/>
    <n v="6"/>
    <s v="CHUNGUNGO"/>
    <s v="SOCOEPA"/>
    <s v="SIC 2013/03_2_BS1B_BB_SOCOEPA_Chungungo S.A."/>
    <s v="Chungungo S.A."/>
    <x v="23"/>
    <s v="SOCOEPA"/>
    <x v="20"/>
    <x v="21"/>
    <s v="SUMINISTRADOR"/>
    <n v="1"/>
    <n v="620.54700000000003"/>
    <n v="1"/>
    <s v="Itaú Chile"/>
    <s v="CORRIENTE"/>
    <n v="210740166"/>
    <n v="96589"/>
    <s v="Cooperativa Eléctrica Paillaco Ltda"/>
    <s v="81.629.800-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x v="0"/>
    <x v="0"/>
    <x v="0"/>
    <x v="0"/>
    <x v="0"/>
    <x v="0"/>
    <x v="0"/>
    <x v="0"/>
    <x v="0"/>
    <x v="0"/>
    <x v="0"/>
    <x v="0"/>
    <x v="0"/>
    <n v="0"/>
    <x v="0"/>
    <x v="0"/>
    <x v="0"/>
    <x v="0"/>
    <n v="0"/>
    <x v="0"/>
    <x v="0"/>
    <x v="0"/>
  </r>
  <r>
    <x v="0"/>
    <x v="0"/>
    <x v="0"/>
    <x v="0"/>
    <x v="0"/>
    <x v="1"/>
    <x v="0"/>
    <x v="0"/>
    <x v="0"/>
    <x v="0"/>
    <x v="0"/>
    <x v="0"/>
    <x v="0"/>
    <n v="0"/>
    <x v="0"/>
    <x v="0"/>
    <x v="0"/>
    <x v="0"/>
    <n v="0"/>
    <x v="0"/>
    <x v="0"/>
    <x v="1"/>
  </r>
  <r>
    <x v="0"/>
    <x v="0"/>
    <x v="0"/>
    <x v="0"/>
    <x v="1"/>
    <x v="2"/>
    <x v="0"/>
    <x v="0"/>
    <x v="1"/>
    <x v="0"/>
    <x v="0"/>
    <x v="0"/>
    <x v="0"/>
    <n v="251.68"/>
    <x v="0"/>
    <x v="0"/>
    <x v="0"/>
    <x v="0"/>
    <n v="39174"/>
    <x v="1"/>
    <x v="1"/>
    <x v="2"/>
  </r>
  <r>
    <x v="0"/>
    <x v="0"/>
    <x v="0"/>
    <x v="0"/>
    <x v="1"/>
    <x v="3"/>
    <x v="0"/>
    <x v="0"/>
    <x v="1"/>
    <x v="0"/>
    <x v="0"/>
    <x v="0"/>
    <x v="0"/>
    <n v="376.47300000000001"/>
    <x v="0"/>
    <x v="0"/>
    <x v="0"/>
    <x v="0"/>
    <n v="58599"/>
    <x v="1"/>
    <x v="1"/>
    <x v="3"/>
  </r>
  <r>
    <x v="0"/>
    <x v="0"/>
    <x v="0"/>
    <x v="0"/>
    <x v="2"/>
    <x v="4"/>
    <x v="0"/>
    <x v="0"/>
    <x v="1"/>
    <x v="0"/>
    <x v="0"/>
    <x v="0"/>
    <x v="0"/>
    <n v="30893.195"/>
    <x v="0"/>
    <x v="0"/>
    <x v="0"/>
    <x v="0"/>
    <n v="4808577"/>
    <x v="1"/>
    <x v="1"/>
    <x v="4"/>
  </r>
  <r>
    <x v="0"/>
    <x v="0"/>
    <x v="0"/>
    <x v="0"/>
    <x v="2"/>
    <x v="5"/>
    <x v="0"/>
    <x v="0"/>
    <x v="1"/>
    <x v="0"/>
    <x v="0"/>
    <x v="0"/>
    <x v="0"/>
    <n v="39738.125999999997"/>
    <x v="0"/>
    <x v="0"/>
    <x v="0"/>
    <x v="0"/>
    <n v="6185306"/>
    <x v="1"/>
    <x v="1"/>
    <x v="5"/>
  </r>
  <r>
    <x v="0"/>
    <x v="0"/>
    <x v="0"/>
    <x v="0"/>
    <x v="3"/>
    <x v="6"/>
    <x v="0"/>
    <x v="0"/>
    <x v="1"/>
    <x v="0"/>
    <x v="0"/>
    <x v="0"/>
    <x v="0"/>
    <n v="0"/>
    <x v="0"/>
    <x v="0"/>
    <x v="0"/>
    <x v="0"/>
    <n v="0"/>
    <x v="1"/>
    <x v="1"/>
    <x v="6"/>
  </r>
  <r>
    <x v="0"/>
    <x v="0"/>
    <x v="0"/>
    <x v="0"/>
    <x v="4"/>
    <x v="7"/>
    <x v="0"/>
    <x v="0"/>
    <x v="1"/>
    <x v="0"/>
    <x v="0"/>
    <x v="0"/>
    <x v="0"/>
    <n v="0"/>
    <x v="0"/>
    <x v="0"/>
    <x v="0"/>
    <x v="0"/>
    <n v="0"/>
    <x v="1"/>
    <x v="1"/>
    <x v="7"/>
  </r>
  <r>
    <x v="0"/>
    <x v="0"/>
    <x v="0"/>
    <x v="0"/>
    <x v="4"/>
    <x v="8"/>
    <x v="0"/>
    <x v="0"/>
    <x v="1"/>
    <x v="0"/>
    <x v="0"/>
    <x v="0"/>
    <x v="0"/>
    <n v="0"/>
    <x v="0"/>
    <x v="0"/>
    <x v="0"/>
    <x v="0"/>
    <n v="0"/>
    <x v="1"/>
    <x v="1"/>
    <x v="8"/>
  </r>
  <r>
    <x v="0"/>
    <x v="0"/>
    <x v="0"/>
    <x v="0"/>
    <x v="5"/>
    <x v="9"/>
    <x v="0"/>
    <x v="0"/>
    <x v="1"/>
    <x v="0"/>
    <x v="0"/>
    <x v="0"/>
    <x v="0"/>
    <n v="1079.0730000000001"/>
    <x v="0"/>
    <x v="0"/>
    <x v="0"/>
    <x v="0"/>
    <n v="167960"/>
    <x v="1"/>
    <x v="1"/>
    <x v="9"/>
  </r>
  <r>
    <x v="0"/>
    <x v="0"/>
    <x v="0"/>
    <x v="0"/>
    <x v="5"/>
    <x v="10"/>
    <x v="0"/>
    <x v="0"/>
    <x v="1"/>
    <x v="0"/>
    <x v="0"/>
    <x v="0"/>
    <x v="0"/>
    <n v="1395.1079999999999"/>
    <x v="0"/>
    <x v="0"/>
    <x v="0"/>
    <x v="0"/>
    <n v="217151"/>
    <x v="1"/>
    <x v="1"/>
    <x v="10"/>
  </r>
  <r>
    <x v="0"/>
    <x v="0"/>
    <x v="0"/>
    <x v="0"/>
    <x v="6"/>
    <x v="11"/>
    <x v="0"/>
    <x v="0"/>
    <x v="1"/>
    <x v="0"/>
    <x v="0"/>
    <x v="0"/>
    <x v="0"/>
    <n v="10519.705"/>
    <x v="0"/>
    <x v="0"/>
    <x v="0"/>
    <x v="0"/>
    <n v="1637410"/>
    <x v="1"/>
    <x v="1"/>
    <x v="11"/>
  </r>
  <r>
    <x v="0"/>
    <x v="0"/>
    <x v="0"/>
    <x v="0"/>
    <x v="6"/>
    <x v="12"/>
    <x v="0"/>
    <x v="0"/>
    <x v="1"/>
    <x v="0"/>
    <x v="0"/>
    <x v="0"/>
    <x v="0"/>
    <n v="7532.1689999999999"/>
    <x v="0"/>
    <x v="0"/>
    <x v="0"/>
    <x v="0"/>
    <n v="1172395"/>
    <x v="1"/>
    <x v="1"/>
    <x v="12"/>
  </r>
  <r>
    <x v="0"/>
    <x v="0"/>
    <x v="0"/>
    <x v="0"/>
    <x v="3"/>
    <x v="13"/>
    <x v="0"/>
    <x v="0"/>
    <x v="1"/>
    <x v="0"/>
    <x v="0"/>
    <x v="0"/>
    <x v="0"/>
    <n v="0"/>
    <x v="0"/>
    <x v="0"/>
    <x v="0"/>
    <x v="0"/>
    <n v="0"/>
    <x v="1"/>
    <x v="1"/>
    <x v="13"/>
  </r>
  <r>
    <x v="0"/>
    <x v="0"/>
    <x v="0"/>
    <x v="0"/>
    <x v="7"/>
    <x v="14"/>
    <x v="0"/>
    <x v="0"/>
    <x v="2"/>
    <x v="0"/>
    <x v="0"/>
    <x v="0"/>
    <x v="0"/>
    <n v="3429.4349999999999"/>
    <x v="0"/>
    <x v="0"/>
    <x v="0"/>
    <x v="0"/>
    <n v="533797"/>
    <x v="2"/>
    <x v="2"/>
    <x v="14"/>
  </r>
  <r>
    <x v="0"/>
    <x v="0"/>
    <x v="0"/>
    <x v="0"/>
    <x v="7"/>
    <x v="15"/>
    <x v="0"/>
    <x v="0"/>
    <x v="2"/>
    <x v="0"/>
    <x v="0"/>
    <x v="0"/>
    <x v="0"/>
    <n v="3372.6060000000002"/>
    <x v="0"/>
    <x v="0"/>
    <x v="0"/>
    <x v="0"/>
    <n v="524952"/>
    <x v="2"/>
    <x v="2"/>
    <x v="15"/>
  </r>
  <r>
    <x v="0"/>
    <x v="0"/>
    <x v="0"/>
    <x v="0"/>
    <x v="8"/>
    <x v="16"/>
    <x v="0"/>
    <x v="0"/>
    <x v="3"/>
    <x v="0"/>
    <x v="0"/>
    <x v="0"/>
    <x v="0"/>
    <n v="34.765999999999998"/>
    <x v="0"/>
    <x v="0"/>
    <x v="0"/>
    <x v="0"/>
    <n v="5411"/>
    <x v="3"/>
    <x v="3"/>
    <x v="16"/>
  </r>
  <r>
    <x v="0"/>
    <x v="0"/>
    <x v="0"/>
    <x v="0"/>
    <x v="8"/>
    <x v="17"/>
    <x v="0"/>
    <x v="0"/>
    <x v="3"/>
    <x v="0"/>
    <x v="0"/>
    <x v="0"/>
    <x v="0"/>
    <n v="38.055999999999997"/>
    <x v="0"/>
    <x v="0"/>
    <x v="0"/>
    <x v="0"/>
    <n v="5923"/>
    <x v="3"/>
    <x v="3"/>
    <x v="17"/>
  </r>
  <r>
    <x v="0"/>
    <x v="0"/>
    <x v="0"/>
    <x v="0"/>
    <x v="9"/>
    <x v="18"/>
    <x v="0"/>
    <x v="0"/>
    <x v="4"/>
    <x v="0"/>
    <x v="0"/>
    <x v="0"/>
    <x v="0"/>
    <n v="223.58699999999999"/>
    <x v="0"/>
    <x v="0"/>
    <x v="0"/>
    <x v="0"/>
    <n v="34802"/>
    <x v="4"/>
    <x v="4"/>
    <x v="18"/>
  </r>
  <r>
    <x v="0"/>
    <x v="0"/>
    <x v="0"/>
    <x v="0"/>
    <x v="9"/>
    <x v="19"/>
    <x v="0"/>
    <x v="0"/>
    <x v="4"/>
    <x v="0"/>
    <x v="0"/>
    <x v="0"/>
    <x v="0"/>
    <n v="0"/>
    <x v="0"/>
    <x v="0"/>
    <x v="0"/>
    <x v="0"/>
    <n v="0"/>
    <x v="4"/>
    <x v="4"/>
    <x v="19"/>
  </r>
  <r>
    <x v="0"/>
    <x v="0"/>
    <x v="0"/>
    <x v="0"/>
    <x v="10"/>
    <x v="20"/>
    <x v="0"/>
    <x v="0"/>
    <x v="5"/>
    <x v="0"/>
    <x v="0"/>
    <x v="0"/>
    <x v="0"/>
    <n v="83.926000000000002"/>
    <x v="0"/>
    <x v="0"/>
    <x v="0"/>
    <x v="0"/>
    <n v="13063"/>
    <x v="5"/>
    <x v="5"/>
    <x v="20"/>
  </r>
  <r>
    <x v="0"/>
    <x v="0"/>
    <x v="0"/>
    <x v="0"/>
    <x v="10"/>
    <x v="21"/>
    <x v="0"/>
    <x v="0"/>
    <x v="5"/>
    <x v="0"/>
    <x v="0"/>
    <x v="0"/>
    <x v="0"/>
    <n v="106.804"/>
    <x v="0"/>
    <x v="0"/>
    <x v="0"/>
    <x v="0"/>
    <n v="16624"/>
    <x v="5"/>
    <x v="5"/>
    <x v="21"/>
  </r>
  <r>
    <x v="0"/>
    <x v="0"/>
    <x v="0"/>
    <x v="0"/>
    <x v="11"/>
    <x v="22"/>
    <x v="0"/>
    <x v="0"/>
    <x v="6"/>
    <x v="0"/>
    <x v="0"/>
    <x v="0"/>
    <x v="0"/>
    <n v="0"/>
    <x v="0"/>
    <x v="0"/>
    <x v="0"/>
    <x v="0"/>
    <n v="0"/>
    <x v="6"/>
    <x v="6"/>
    <x v="22"/>
  </r>
  <r>
    <x v="0"/>
    <x v="0"/>
    <x v="0"/>
    <x v="0"/>
    <x v="11"/>
    <x v="23"/>
    <x v="0"/>
    <x v="0"/>
    <x v="6"/>
    <x v="0"/>
    <x v="0"/>
    <x v="0"/>
    <x v="0"/>
    <n v="0"/>
    <x v="0"/>
    <x v="0"/>
    <x v="0"/>
    <x v="0"/>
    <n v="0"/>
    <x v="6"/>
    <x v="6"/>
    <x v="23"/>
  </r>
  <r>
    <x v="0"/>
    <x v="0"/>
    <x v="0"/>
    <x v="0"/>
    <x v="12"/>
    <x v="24"/>
    <x v="0"/>
    <x v="0"/>
    <x v="7"/>
    <x v="0"/>
    <x v="0"/>
    <x v="0"/>
    <x v="0"/>
    <n v="1305.261"/>
    <x v="0"/>
    <x v="0"/>
    <x v="0"/>
    <x v="0"/>
    <n v="203166"/>
    <x v="7"/>
    <x v="7"/>
    <x v="24"/>
  </r>
  <r>
    <x v="0"/>
    <x v="0"/>
    <x v="0"/>
    <x v="0"/>
    <x v="12"/>
    <x v="25"/>
    <x v="0"/>
    <x v="0"/>
    <x v="7"/>
    <x v="0"/>
    <x v="0"/>
    <x v="0"/>
    <x v="0"/>
    <n v="1680.5250000000001"/>
    <x v="0"/>
    <x v="0"/>
    <x v="0"/>
    <x v="0"/>
    <n v="261577"/>
    <x v="7"/>
    <x v="7"/>
    <x v="25"/>
  </r>
  <r>
    <x v="0"/>
    <x v="0"/>
    <x v="0"/>
    <x v="0"/>
    <x v="13"/>
    <x v="26"/>
    <x v="0"/>
    <x v="0"/>
    <x v="8"/>
    <x v="0"/>
    <x v="0"/>
    <x v="0"/>
    <x v="0"/>
    <n v="0"/>
    <x v="0"/>
    <x v="0"/>
    <x v="0"/>
    <x v="0"/>
    <n v="0"/>
    <x v="8"/>
    <x v="8"/>
    <x v="26"/>
  </r>
  <r>
    <x v="0"/>
    <x v="0"/>
    <x v="0"/>
    <x v="0"/>
    <x v="13"/>
    <x v="27"/>
    <x v="0"/>
    <x v="0"/>
    <x v="8"/>
    <x v="0"/>
    <x v="0"/>
    <x v="0"/>
    <x v="0"/>
    <n v="0"/>
    <x v="0"/>
    <x v="0"/>
    <x v="0"/>
    <x v="0"/>
    <n v="0"/>
    <x v="8"/>
    <x v="8"/>
    <x v="27"/>
  </r>
  <r>
    <x v="0"/>
    <x v="0"/>
    <x v="0"/>
    <x v="0"/>
    <x v="14"/>
    <x v="28"/>
    <x v="0"/>
    <x v="0"/>
    <x v="9"/>
    <x v="0"/>
    <x v="0"/>
    <x v="0"/>
    <x v="0"/>
    <n v="0"/>
    <x v="0"/>
    <x v="0"/>
    <x v="0"/>
    <x v="0"/>
    <n v="0"/>
    <x v="9"/>
    <x v="9"/>
    <x v="28"/>
  </r>
  <r>
    <x v="0"/>
    <x v="0"/>
    <x v="0"/>
    <x v="0"/>
    <x v="14"/>
    <x v="29"/>
    <x v="0"/>
    <x v="0"/>
    <x v="9"/>
    <x v="0"/>
    <x v="0"/>
    <x v="0"/>
    <x v="0"/>
    <n v="0"/>
    <x v="0"/>
    <x v="0"/>
    <x v="0"/>
    <x v="0"/>
    <n v="0"/>
    <x v="9"/>
    <x v="9"/>
    <x v="29"/>
  </r>
  <r>
    <x v="0"/>
    <x v="0"/>
    <x v="0"/>
    <x v="0"/>
    <x v="15"/>
    <x v="30"/>
    <x v="0"/>
    <x v="0"/>
    <x v="10"/>
    <x v="0"/>
    <x v="0"/>
    <x v="0"/>
    <x v="0"/>
    <n v="0"/>
    <x v="0"/>
    <x v="0"/>
    <x v="0"/>
    <x v="0"/>
    <n v="0"/>
    <x v="10"/>
    <x v="10"/>
    <x v="30"/>
  </r>
  <r>
    <x v="0"/>
    <x v="0"/>
    <x v="0"/>
    <x v="0"/>
    <x v="15"/>
    <x v="31"/>
    <x v="0"/>
    <x v="0"/>
    <x v="10"/>
    <x v="0"/>
    <x v="0"/>
    <x v="0"/>
    <x v="0"/>
    <n v="0"/>
    <x v="0"/>
    <x v="0"/>
    <x v="0"/>
    <x v="0"/>
    <n v="0"/>
    <x v="10"/>
    <x v="10"/>
    <x v="31"/>
  </r>
  <r>
    <x v="0"/>
    <x v="0"/>
    <x v="0"/>
    <x v="0"/>
    <x v="16"/>
    <x v="32"/>
    <x v="0"/>
    <x v="0"/>
    <x v="11"/>
    <x v="0"/>
    <x v="0"/>
    <x v="0"/>
    <x v="0"/>
    <n v="12977.741"/>
    <x v="0"/>
    <x v="0"/>
    <x v="0"/>
    <x v="0"/>
    <n v="2020007"/>
    <x v="11"/>
    <x v="11"/>
    <x v="32"/>
  </r>
  <r>
    <x v="0"/>
    <x v="0"/>
    <x v="0"/>
    <x v="0"/>
    <x v="16"/>
    <x v="33"/>
    <x v="0"/>
    <x v="0"/>
    <x v="11"/>
    <x v="0"/>
    <x v="0"/>
    <x v="0"/>
    <x v="0"/>
    <n v="11928.183000000001"/>
    <x v="0"/>
    <x v="0"/>
    <x v="0"/>
    <x v="0"/>
    <n v="1856642"/>
    <x v="11"/>
    <x v="11"/>
    <x v="33"/>
  </r>
  <r>
    <x v="0"/>
    <x v="0"/>
    <x v="0"/>
    <x v="0"/>
    <x v="17"/>
    <x v="34"/>
    <x v="0"/>
    <x v="0"/>
    <x v="12"/>
    <x v="0"/>
    <x v="0"/>
    <x v="0"/>
    <x v="0"/>
    <n v="1262.394"/>
    <x v="0"/>
    <x v="0"/>
    <x v="0"/>
    <x v="0"/>
    <n v="196494"/>
    <x v="12"/>
    <x v="12"/>
    <x v="34"/>
  </r>
  <r>
    <x v="0"/>
    <x v="0"/>
    <x v="0"/>
    <x v="0"/>
    <x v="17"/>
    <x v="35"/>
    <x v="0"/>
    <x v="0"/>
    <x v="12"/>
    <x v="0"/>
    <x v="0"/>
    <x v="0"/>
    <x v="0"/>
    <n v="865.18200000000002"/>
    <x v="0"/>
    <x v="0"/>
    <x v="0"/>
    <x v="0"/>
    <n v="134667"/>
    <x v="12"/>
    <x v="12"/>
    <x v="35"/>
  </r>
  <r>
    <x v="0"/>
    <x v="0"/>
    <x v="0"/>
    <x v="0"/>
    <x v="18"/>
    <x v="36"/>
    <x v="0"/>
    <x v="0"/>
    <x v="13"/>
    <x v="0"/>
    <x v="0"/>
    <x v="0"/>
    <x v="0"/>
    <n v="275.14100000000002"/>
    <x v="0"/>
    <x v="0"/>
    <x v="0"/>
    <x v="0"/>
    <n v="42826"/>
    <x v="13"/>
    <x v="13"/>
    <x v="36"/>
  </r>
  <r>
    <x v="0"/>
    <x v="0"/>
    <x v="0"/>
    <x v="0"/>
    <x v="18"/>
    <x v="37"/>
    <x v="0"/>
    <x v="0"/>
    <x v="13"/>
    <x v="0"/>
    <x v="0"/>
    <x v="0"/>
    <x v="0"/>
    <n v="286.40699999999998"/>
    <x v="0"/>
    <x v="0"/>
    <x v="0"/>
    <x v="0"/>
    <n v="44580"/>
    <x v="13"/>
    <x v="13"/>
    <x v="37"/>
  </r>
  <r>
    <x v="0"/>
    <x v="0"/>
    <x v="0"/>
    <x v="0"/>
    <x v="19"/>
    <x v="38"/>
    <x v="0"/>
    <x v="0"/>
    <x v="14"/>
    <x v="0"/>
    <x v="0"/>
    <x v="0"/>
    <x v="0"/>
    <n v="750.20399999999995"/>
    <x v="0"/>
    <x v="0"/>
    <x v="0"/>
    <x v="0"/>
    <n v="116771"/>
    <x v="14"/>
    <x v="14"/>
    <x v="38"/>
  </r>
  <r>
    <x v="0"/>
    <x v="0"/>
    <x v="0"/>
    <x v="0"/>
    <x v="19"/>
    <x v="39"/>
    <x v="0"/>
    <x v="0"/>
    <x v="14"/>
    <x v="0"/>
    <x v="0"/>
    <x v="0"/>
    <x v="0"/>
    <n v="719.29899999999998"/>
    <x v="0"/>
    <x v="0"/>
    <x v="0"/>
    <x v="0"/>
    <n v="111960"/>
    <x v="14"/>
    <x v="14"/>
    <x v="39"/>
  </r>
  <r>
    <x v="0"/>
    <x v="0"/>
    <x v="0"/>
    <x v="0"/>
    <x v="20"/>
    <x v="40"/>
    <x v="0"/>
    <x v="0"/>
    <x v="15"/>
    <x v="0"/>
    <x v="0"/>
    <x v="0"/>
    <x v="0"/>
    <n v="36.832000000000001"/>
    <x v="0"/>
    <x v="0"/>
    <x v="0"/>
    <x v="0"/>
    <n v="5733"/>
    <x v="15"/>
    <x v="15"/>
    <x v="40"/>
  </r>
  <r>
    <x v="0"/>
    <x v="0"/>
    <x v="0"/>
    <x v="0"/>
    <x v="20"/>
    <x v="41"/>
    <x v="0"/>
    <x v="0"/>
    <x v="15"/>
    <x v="0"/>
    <x v="0"/>
    <x v="0"/>
    <x v="0"/>
    <n v="129.53899999999999"/>
    <x v="0"/>
    <x v="0"/>
    <x v="0"/>
    <x v="0"/>
    <n v="20163"/>
    <x v="15"/>
    <x v="15"/>
    <x v="41"/>
  </r>
  <r>
    <x v="0"/>
    <x v="0"/>
    <x v="0"/>
    <x v="0"/>
    <x v="21"/>
    <x v="42"/>
    <x v="0"/>
    <x v="0"/>
    <x v="16"/>
    <x v="0"/>
    <x v="0"/>
    <x v="0"/>
    <x v="0"/>
    <n v="811.47"/>
    <x v="0"/>
    <x v="0"/>
    <x v="0"/>
    <x v="0"/>
    <n v="126307"/>
    <x v="16"/>
    <x v="16"/>
    <x v="42"/>
  </r>
  <r>
    <x v="0"/>
    <x v="0"/>
    <x v="0"/>
    <x v="0"/>
    <x v="21"/>
    <x v="43"/>
    <x v="0"/>
    <x v="0"/>
    <x v="16"/>
    <x v="0"/>
    <x v="0"/>
    <x v="0"/>
    <x v="0"/>
    <n v="787.94500000000005"/>
    <x v="0"/>
    <x v="0"/>
    <x v="0"/>
    <x v="0"/>
    <n v="122645"/>
    <x v="16"/>
    <x v="16"/>
    <x v="43"/>
  </r>
  <r>
    <x v="0"/>
    <x v="0"/>
    <x v="0"/>
    <x v="0"/>
    <x v="22"/>
    <x v="44"/>
    <x v="0"/>
    <x v="0"/>
    <x v="17"/>
    <x v="0"/>
    <x v="0"/>
    <x v="0"/>
    <x v="0"/>
    <n v="0"/>
    <x v="0"/>
    <x v="0"/>
    <x v="0"/>
    <x v="0"/>
    <n v="0"/>
    <x v="17"/>
    <x v="17"/>
    <x v="44"/>
  </r>
  <r>
    <x v="0"/>
    <x v="0"/>
    <x v="0"/>
    <x v="0"/>
    <x v="22"/>
    <x v="45"/>
    <x v="0"/>
    <x v="0"/>
    <x v="17"/>
    <x v="0"/>
    <x v="0"/>
    <x v="0"/>
    <x v="0"/>
    <n v="0"/>
    <x v="0"/>
    <x v="0"/>
    <x v="0"/>
    <x v="0"/>
    <n v="0"/>
    <x v="17"/>
    <x v="17"/>
    <x v="45"/>
  </r>
  <r>
    <x v="0"/>
    <x v="0"/>
    <x v="0"/>
    <x v="0"/>
    <x v="23"/>
    <x v="46"/>
    <x v="0"/>
    <x v="0"/>
    <x v="18"/>
    <x v="0"/>
    <x v="0"/>
    <x v="0"/>
    <x v="0"/>
    <n v="0"/>
    <x v="0"/>
    <x v="0"/>
    <x v="0"/>
    <x v="0"/>
    <n v="0"/>
    <x v="18"/>
    <x v="18"/>
    <x v="46"/>
  </r>
  <r>
    <x v="0"/>
    <x v="0"/>
    <x v="0"/>
    <x v="0"/>
    <x v="23"/>
    <x v="47"/>
    <x v="0"/>
    <x v="0"/>
    <x v="18"/>
    <x v="0"/>
    <x v="0"/>
    <x v="0"/>
    <x v="0"/>
    <n v="0"/>
    <x v="0"/>
    <x v="0"/>
    <x v="0"/>
    <x v="0"/>
    <n v="0"/>
    <x v="18"/>
    <x v="18"/>
    <x v="47"/>
  </r>
  <r>
    <x v="0"/>
    <x v="0"/>
    <x v="0"/>
    <x v="1"/>
    <x v="16"/>
    <x v="48"/>
    <x v="1"/>
    <x v="1"/>
    <x v="11"/>
    <x v="1"/>
    <x v="1"/>
    <x v="0"/>
    <x v="0"/>
    <n v="2223376.1269999999"/>
    <x v="0"/>
    <x v="1"/>
    <x v="1"/>
    <x v="1"/>
    <n v="346072200"/>
    <x v="11"/>
    <x v="11"/>
    <x v="48"/>
  </r>
  <r>
    <x v="0"/>
    <x v="0"/>
    <x v="0"/>
    <x v="1"/>
    <x v="16"/>
    <x v="49"/>
    <x v="1"/>
    <x v="1"/>
    <x v="11"/>
    <x v="1"/>
    <x v="1"/>
    <x v="0"/>
    <x v="0"/>
    <n v="4347978.2180000003"/>
    <x v="0"/>
    <x v="1"/>
    <x v="1"/>
    <x v="1"/>
    <n v="676770056"/>
    <x v="11"/>
    <x v="11"/>
    <x v="49"/>
  </r>
  <r>
    <x v="0"/>
    <x v="0"/>
    <x v="0"/>
    <x v="1"/>
    <x v="16"/>
    <x v="50"/>
    <x v="1"/>
    <x v="1"/>
    <x v="11"/>
    <x v="1"/>
    <x v="1"/>
    <x v="0"/>
    <x v="0"/>
    <n v="444271.07400000002"/>
    <x v="0"/>
    <x v="1"/>
    <x v="1"/>
    <x v="1"/>
    <n v="69151533"/>
    <x v="11"/>
    <x v="11"/>
    <x v="50"/>
  </r>
  <r>
    <x v="0"/>
    <x v="0"/>
    <x v="0"/>
    <x v="1"/>
    <x v="16"/>
    <x v="51"/>
    <x v="1"/>
    <x v="1"/>
    <x v="11"/>
    <x v="1"/>
    <x v="1"/>
    <x v="0"/>
    <x v="0"/>
    <n v="1189963.4890000001"/>
    <x v="0"/>
    <x v="1"/>
    <x v="1"/>
    <x v="1"/>
    <n v="185219800"/>
    <x v="11"/>
    <x v="11"/>
    <x v="51"/>
  </r>
  <r>
    <x v="0"/>
    <x v="0"/>
    <x v="0"/>
    <x v="1"/>
    <x v="16"/>
    <x v="52"/>
    <x v="1"/>
    <x v="1"/>
    <x v="11"/>
    <x v="1"/>
    <x v="1"/>
    <x v="0"/>
    <x v="0"/>
    <n v="1754660.97"/>
    <x v="0"/>
    <x v="1"/>
    <x v="1"/>
    <x v="1"/>
    <n v="273115904"/>
    <x v="11"/>
    <x v="11"/>
    <x v="52"/>
  </r>
  <r>
    <x v="0"/>
    <x v="0"/>
    <x v="0"/>
    <x v="1"/>
    <x v="16"/>
    <x v="53"/>
    <x v="1"/>
    <x v="1"/>
    <x v="11"/>
    <x v="1"/>
    <x v="1"/>
    <x v="0"/>
    <x v="0"/>
    <n v="2550331.6680000001"/>
    <x v="0"/>
    <x v="1"/>
    <x v="1"/>
    <x v="1"/>
    <n v="396963375"/>
    <x v="11"/>
    <x v="11"/>
    <x v="53"/>
  </r>
  <r>
    <x v="0"/>
    <x v="0"/>
    <x v="0"/>
    <x v="1"/>
    <x v="16"/>
    <x v="54"/>
    <x v="1"/>
    <x v="1"/>
    <x v="11"/>
    <x v="1"/>
    <x v="1"/>
    <x v="0"/>
    <x v="0"/>
    <n v="2854088.048"/>
    <x v="0"/>
    <x v="1"/>
    <x v="1"/>
    <x v="1"/>
    <n v="444243561"/>
    <x v="11"/>
    <x v="11"/>
    <x v="54"/>
  </r>
  <r>
    <x v="0"/>
    <x v="0"/>
    <x v="0"/>
    <x v="2"/>
    <x v="11"/>
    <x v="55"/>
    <x v="2"/>
    <x v="2"/>
    <x v="6"/>
    <x v="2"/>
    <x v="2"/>
    <x v="0"/>
    <x v="0"/>
    <n v="5678.0810000000001"/>
    <x v="0"/>
    <x v="2"/>
    <x v="2"/>
    <x v="2"/>
    <n v="883803"/>
    <x v="6"/>
    <x v="6"/>
    <x v="55"/>
  </r>
  <r>
    <x v="0"/>
    <x v="0"/>
    <x v="0"/>
    <x v="2"/>
    <x v="15"/>
    <x v="56"/>
    <x v="2"/>
    <x v="2"/>
    <x v="10"/>
    <x v="2"/>
    <x v="2"/>
    <x v="0"/>
    <x v="0"/>
    <n v="0"/>
    <x v="0"/>
    <x v="2"/>
    <x v="2"/>
    <x v="2"/>
    <n v="0"/>
    <x v="10"/>
    <x v="10"/>
    <x v="56"/>
  </r>
  <r>
    <x v="0"/>
    <x v="0"/>
    <x v="0"/>
    <x v="2"/>
    <x v="24"/>
    <x v="57"/>
    <x v="2"/>
    <x v="2"/>
    <x v="19"/>
    <x v="2"/>
    <x v="2"/>
    <x v="0"/>
    <x v="0"/>
    <n v="0"/>
    <x v="0"/>
    <x v="2"/>
    <x v="2"/>
    <x v="2"/>
    <n v="0"/>
    <x v="19"/>
    <x v="19"/>
    <x v="57"/>
  </r>
  <r>
    <x v="0"/>
    <x v="0"/>
    <x v="0"/>
    <x v="2"/>
    <x v="25"/>
    <x v="58"/>
    <x v="2"/>
    <x v="2"/>
    <x v="20"/>
    <x v="2"/>
    <x v="2"/>
    <x v="0"/>
    <x v="0"/>
    <n v="0"/>
    <x v="0"/>
    <x v="2"/>
    <x v="2"/>
    <x v="2"/>
    <n v="0"/>
    <x v="20"/>
    <x v="20"/>
    <x v="58"/>
  </r>
  <r>
    <x v="0"/>
    <x v="0"/>
    <x v="0"/>
    <x v="2"/>
    <x v="25"/>
    <x v="59"/>
    <x v="2"/>
    <x v="2"/>
    <x v="20"/>
    <x v="2"/>
    <x v="2"/>
    <x v="0"/>
    <x v="0"/>
    <n v="0"/>
    <x v="0"/>
    <x v="2"/>
    <x v="2"/>
    <x v="2"/>
    <n v="0"/>
    <x v="20"/>
    <x v="20"/>
    <x v="59"/>
  </r>
  <r>
    <x v="0"/>
    <x v="0"/>
    <x v="0"/>
    <x v="2"/>
    <x v="23"/>
    <x v="60"/>
    <x v="2"/>
    <x v="2"/>
    <x v="18"/>
    <x v="2"/>
    <x v="2"/>
    <x v="0"/>
    <x v="0"/>
    <n v="6050.63"/>
    <x v="0"/>
    <x v="2"/>
    <x v="2"/>
    <x v="2"/>
    <n v="941791"/>
    <x v="18"/>
    <x v="18"/>
    <x v="60"/>
  </r>
  <r>
    <x v="0"/>
    <x v="0"/>
    <x v="0"/>
    <x v="3"/>
    <x v="6"/>
    <x v="61"/>
    <x v="3"/>
    <x v="3"/>
    <x v="1"/>
    <x v="3"/>
    <x v="3"/>
    <x v="0"/>
    <x v="0"/>
    <n v="8254.57"/>
    <x v="0"/>
    <x v="3"/>
    <x v="1"/>
    <x v="3"/>
    <n v="1284838"/>
    <x v="1"/>
    <x v="1"/>
    <x v="61"/>
  </r>
  <r>
    <x v="0"/>
    <x v="0"/>
    <x v="0"/>
    <x v="3"/>
    <x v="6"/>
    <x v="62"/>
    <x v="3"/>
    <x v="3"/>
    <x v="1"/>
    <x v="3"/>
    <x v="3"/>
    <x v="0"/>
    <x v="0"/>
    <n v="842885.53899999999"/>
    <x v="0"/>
    <x v="3"/>
    <x v="1"/>
    <x v="3"/>
    <n v="131196539"/>
    <x v="1"/>
    <x v="1"/>
    <x v="62"/>
  </r>
  <r>
    <x v="0"/>
    <x v="0"/>
    <x v="0"/>
    <x v="4"/>
    <x v="0"/>
    <x v="63"/>
    <x v="4"/>
    <x v="4"/>
    <x v="0"/>
    <x v="4"/>
    <x v="4"/>
    <x v="0"/>
    <x v="0"/>
    <n v="0"/>
    <x v="0"/>
    <x v="4"/>
    <x v="1"/>
    <x v="4"/>
    <n v="0"/>
    <x v="0"/>
    <x v="0"/>
    <x v="63"/>
  </r>
  <r>
    <x v="0"/>
    <x v="0"/>
    <x v="0"/>
    <x v="4"/>
    <x v="0"/>
    <x v="64"/>
    <x v="5"/>
    <x v="4"/>
    <x v="0"/>
    <x v="4"/>
    <x v="4"/>
    <x v="0"/>
    <x v="0"/>
    <n v="0"/>
    <x v="0"/>
    <x v="4"/>
    <x v="1"/>
    <x v="4"/>
    <n v="0"/>
    <x v="0"/>
    <x v="0"/>
    <x v="64"/>
  </r>
  <r>
    <x v="0"/>
    <x v="0"/>
    <x v="0"/>
    <x v="4"/>
    <x v="3"/>
    <x v="65"/>
    <x v="4"/>
    <x v="4"/>
    <x v="1"/>
    <x v="4"/>
    <x v="4"/>
    <x v="0"/>
    <x v="0"/>
    <n v="0"/>
    <x v="0"/>
    <x v="4"/>
    <x v="1"/>
    <x v="4"/>
    <n v="0"/>
    <x v="1"/>
    <x v="1"/>
    <x v="65"/>
  </r>
  <r>
    <x v="0"/>
    <x v="0"/>
    <x v="0"/>
    <x v="4"/>
    <x v="5"/>
    <x v="66"/>
    <x v="4"/>
    <x v="4"/>
    <x v="1"/>
    <x v="4"/>
    <x v="4"/>
    <x v="0"/>
    <x v="0"/>
    <n v="2955.431"/>
    <x v="0"/>
    <x v="4"/>
    <x v="1"/>
    <x v="4"/>
    <n v="460018"/>
    <x v="1"/>
    <x v="1"/>
    <x v="66"/>
  </r>
  <r>
    <x v="0"/>
    <x v="0"/>
    <x v="0"/>
    <x v="4"/>
    <x v="4"/>
    <x v="67"/>
    <x v="4"/>
    <x v="4"/>
    <x v="1"/>
    <x v="4"/>
    <x v="4"/>
    <x v="0"/>
    <x v="0"/>
    <n v="0"/>
    <x v="0"/>
    <x v="4"/>
    <x v="1"/>
    <x v="4"/>
    <n v="0"/>
    <x v="1"/>
    <x v="1"/>
    <x v="67"/>
  </r>
  <r>
    <x v="0"/>
    <x v="0"/>
    <x v="0"/>
    <x v="4"/>
    <x v="2"/>
    <x v="68"/>
    <x v="4"/>
    <x v="4"/>
    <x v="1"/>
    <x v="4"/>
    <x v="4"/>
    <x v="0"/>
    <x v="0"/>
    <n v="75169.725999999995"/>
    <x v="0"/>
    <x v="4"/>
    <x v="1"/>
    <x v="4"/>
    <n v="11700293"/>
    <x v="1"/>
    <x v="1"/>
    <x v="68"/>
  </r>
  <r>
    <x v="0"/>
    <x v="0"/>
    <x v="0"/>
    <x v="4"/>
    <x v="6"/>
    <x v="69"/>
    <x v="4"/>
    <x v="4"/>
    <x v="1"/>
    <x v="4"/>
    <x v="4"/>
    <x v="0"/>
    <x v="0"/>
    <n v="21132.017"/>
    <x v="0"/>
    <x v="4"/>
    <x v="1"/>
    <x v="4"/>
    <n v="3289234"/>
    <x v="1"/>
    <x v="1"/>
    <x v="69"/>
  </r>
  <r>
    <x v="0"/>
    <x v="0"/>
    <x v="0"/>
    <x v="4"/>
    <x v="4"/>
    <x v="70"/>
    <x v="5"/>
    <x v="4"/>
    <x v="1"/>
    <x v="4"/>
    <x v="4"/>
    <x v="0"/>
    <x v="0"/>
    <n v="0"/>
    <x v="0"/>
    <x v="4"/>
    <x v="1"/>
    <x v="4"/>
    <n v="0"/>
    <x v="1"/>
    <x v="1"/>
    <x v="70"/>
  </r>
  <r>
    <x v="0"/>
    <x v="0"/>
    <x v="0"/>
    <x v="4"/>
    <x v="1"/>
    <x v="71"/>
    <x v="4"/>
    <x v="4"/>
    <x v="1"/>
    <x v="4"/>
    <x v="4"/>
    <x v="0"/>
    <x v="0"/>
    <n v="0"/>
    <x v="0"/>
    <x v="4"/>
    <x v="1"/>
    <x v="4"/>
    <n v="0"/>
    <x v="1"/>
    <x v="1"/>
    <x v="71"/>
  </r>
  <r>
    <x v="0"/>
    <x v="0"/>
    <x v="0"/>
    <x v="4"/>
    <x v="1"/>
    <x v="72"/>
    <x v="4"/>
    <x v="4"/>
    <x v="1"/>
    <x v="4"/>
    <x v="4"/>
    <x v="0"/>
    <x v="0"/>
    <n v="840.43899999999996"/>
    <x v="0"/>
    <x v="4"/>
    <x v="1"/>
    <x v="4"/>
    <n v="130816"/>
    <x v="1"/>
    <x v="1"/>
    <x v="72"/>
  </r>
  <r>
    <x v="0"/>
    <x v="0"/>
    <x v="0"/>
    <x v="4"/>
    <x v="6"/>
    <x v="73"/>
    <x v="5"/>
    <x v="4"/>
    <x v="1"/>
    <x v="4"/>
    <x v="4"/>
    <x v="0"/>
    <x v="0"/>
    <n v="25339.061000000002"/>
    <x v="0"/>
    <x v="4"/>
    <x v="1"/>
    <x v="4"/>
    <n v="3944067"/>
    <x v="1"/>
    <x v="1"/>
    <x v="73"/>
  </r>
  <r>
    <x v="0"/>
    <x v="0"/>
    <x v="0"/>
    <x v="4"/>
    <x v="2"/>
    <x v="74"/>
    <x v="5"/>
    <x v="4"/>
    <x v="1"/>
    <x v="4"/>
    <x v="4"/>
    <x v="0"/>
    <x v="0"/>
    <n v="90004.956000000006"/>
    <x v="0"/>
    <x v="4"/>
    <x v="1"/>
    <x v="4"/>
    <n v="14009421"/>
    <x v="1"/>
    <x v="1"/>
    <x v="74"/>
  </r>
  <r>
    <x v="0"/>
    <x v="0"/>
    <x v="0"/>
    <x v="4"/>
    <x v="3"/>
    <x v="75"/>
    <x v="5"/>
    <x v="4"/>
    <x v="1"/>
    <x v="4"/>
    <x v="4"/>
    <x v="0"/>
    <x v="0"/>
    <n v="0"/>
    <x v="0"/>
    <x v="4"/>
    <x v="1"/>
    <x v="4"/>
    <n v="0"/>
    <x v="1"/>
    <x v="1"/>
    <x v="75"/>
  </r>
  <r>
    <x v="0"/>
    <x v="0"/>
    <x v="0"/>
    <x v="4"/>
    <x v="5"/>
    <x v="76"/>
    <x v="5"/>
    <x v="4"/>
    <x v="1"/>
    <x v="4"/>
    <x v="4"/>
    <x v="0"/>
    <x v="0"/>
    <n v="3546.3290000000002"/>
    <x v="0"/>
    <x v="4"/>
    <x v="1"/>
    <x v="4"/>
    <n v="551992"/>
    <x v="1"/>
    <x v="1"/>
    <x v="76"/>
  </r>
  <r>
    <x v="0"/>
    <x v="0"/>
    <x v="0"/>
    <x v="4"/>
    <x v="1"/>
    <x v="77"/>
    <x v="5"/>
    <x v="4"/>
    <x v="1"/>
    <x v="4"/>
    <x v="4"/>
    <x v="0"/>
    <x v="0"/>
    <n v="0"/>
    <x v="0"/>
    <x v="4"/>
    <x v="1"/>
    <x v="4"/>
    <n v="0"/>
    <x v="1"/>
    <x v="1"/>
    <x v="77"/>
  </r>
  <r>
    <x v="0"/>
    <x v="0"/>
    <x v="0"/>
    <x v="4"/>
    <x v="1"/>
    <x v="78"/>
    <x v="5"/>
    <x v="4"/>
    <x v="1"/>
    <x v="4"/>
    <x v="4"/>
    <x v="0"/>
    <x v="0"/>
    <n v="1012.023"/>
    <x v="0"/>
    <x v="4"/>
    <x v="1"/>
    <x v="4"/>
    <n v="157523"/>
    <x v="1"/>
    <x v="1"/>
    <x v="78"/>
  </r>
  <r>
    <x v="0"/>
    <x v="0"/>
    <x v="0"/>
    <x v="4"/>
    <x v="7"/>
    <x v="79"/>
    <x v="5"/>
    <x v="4"/>
    <x v="2"/>
    <x v="4"/>
    <x v="4"/>
    <x v="0"/>
    <x v="0"/>
    <n v="10963.468999999999"/>
    <x v="0"/>
    <x v="4"/>
    <x v="1"/>
    <x v="4"/>
    <n v="1706482"/>
    <x v="2"/>
    <x v="2"/>
    <x v="79"/>
  </r>
  <r>
    <x v="0"/>
    <x v="0"/>
    <x v="0"/>
    <x v="4"/>
    <x v="7"/>
    <x v="80"/>
    <x v="4"/>
    <x v="4"/>
    <x v="2"/>
    <x v="4"/>
    <x v="4"/>
    <x v="0"/>
    <x v="0"/>
    <n v="9147.0959999999995"/>
    <x v="0"/>
    <x v="4"/>
    <x v="1"/>
    <x v="4"/>
    <n v="1423761"/>
    <x v="2"/>
    <x v="2"/>
    <x v="80"/>
  </r>
  <r>
    <x v="0"/>
    <x v="0"/>
    <x v="0"/>
    <x v="4"/>
    <x v="8"/>
    <x v="81"/>
    <x v="5"/>
    <x v="4"/>
    <x v="3"/>
    <x v="4"/>
    <x v="4"/>
    <x v="0"/>
    <x v="0"/>
    <n v="128.34800000000001"/>
    <x v="0"/>
    <x v="4"/>
    <x v="1"/>
    <x v="4"/>
    <n v="19978"/>
    <x v="3"/>
    <x v="3"/>
    <x v="81"/>
  </r>
  <r>
    <x v="0"/>
    <x v="0"/>
    <x v="0"/>
    <x v="4"/>
    <x v="8"/>
    <x v="82"/>
    <x v="4"/>
    <x v="4"/>
    <x v="3"/>
    <x v="4"/>
    <x v="4"/>
    <x v="0"/>
    <x v="0"/>
    <n v="108.042"/>
    <x v="0"/>
    <x v="4"/>
    <x v="1"/>
    <x v="4"/>
    <n v="16817"/>
    <x v="3"/>
    <x v="3"/>
    <x v="82"/>
  </r>
  <r>
    <x v="0"/>
    <x v="0"/>
    <x v="0"/>
    <x v="4"/>
    <x v="9"/>
    <x v="83"/>
    <x v="4"/>
    <x v="4"/>
    <x v="4"/>
    <x v="4"/>
    <x v="4"/>
    <x v="0"/>
    <x v="0"/>
    <n v="0"/>
    <x v="0"/>
    <x v="4"/>
    <x v="1"/>
    <x v="4"/>
    <n v="0"/>
    <x v="4"/>
    <x v="4"/>
    <x v="83"/>
  </r>
  <r>
    <x v="0"/>
    <x v="0"/>
    <x v="0"/>
    <x v="4"/>
    <x v="9"/>
    <x v="84"/>
    <x v="5"/>
    <x v="4"/>
    <x v="4"/>
    <x v="4"/>
    <x v="4"/>
    <x v="0"/>
    <x v="0"/>
    <n v="0"/>
    <x v="0"/>
    <x v="4"/>
    <x v="1"/>
    <x v="4"/>
    <n v="0"/>
    <x v="4"/>
    <x v="4"/>
    <x v="84"/>
  </r>
  <r>
    <x v="0"/>
    <x v="0"/>
    <x v="0"/>
    <x v="4"/>
    <x v="10"/>
    <x v="85"/>
    <x v="5"/>
    <x v="4"/>
    <x v="5"/>
    <x v="4"/>
    <x v="4"/>
    <x v="0"/>
    <x v="0"/>
    <n v="218.06800000000001"/>
    <x v="0"/>
    <x v="4"/>
    <x v="1"/>
    <x v="4"/>
    <n v="33943"/>
    <x v="5"/>
    <x v="5"/>
    <x v="85"/>
  </r>
  <r>
    <x v="0"/>
    <x v="0"/>
    <x v="0"/>
    <x v="4"/>
    <x v="10"/>
    <x v="86"/>
    <x v="4"/>
    <x v="4"/>
    <x v="5"/>
    <x v="4"/>
    <x v="4"/>
    <x v="0"/>
    <x v="0"/>
    <n v="193.83699999999999"/>
    <x v="0"/>
    <x v="4"/>
    <x v="1"/>
    <x v="4"/>
    <n v="30171"/>
    <x v="5"/>
    <x v="5"/>
    <x v="86"/>
  </r>
  <r>
    <x v="0"/>
    <x v="0"/>
    <x v="0"/>
    <x v="4"/>
    <x v="11"/>
    <x v="87"/>
    <x v="4"/>
    <x v="4"/>
    <x v="6"/>
    <x v="4"/>
    <x v="4"/>
    <x v="0"/>
    <x v="0"/>
    <n v="0"/>
    <x v="0"/>
    <x v="4"/>
    <x v="1"/>
    <x v="4"/>
    <n v="0"/>
    <x v="6"/>
    <x v="6"/>
    <x v="87"/>
  </r>
  <r>
    <x v="0"/>
    <x v="0"/>
    <x v="0"/>
    <x v="4"/>
    <x v="11"/>
    <x v="88"/>
    <x v="5"/>
    <x v="4"/>
    <x v="6"/>
    <x v="4"/>
    <x v="4"/>
    <x v="0"/>
    <x v="0"/>
    <n v="0"/>
    <x v="0"/>
    <x v="4"/>
    <x v="1"/>
    <x v="4"/>
    <n v="0"/>
    <x v="6"/>
    <x v="6"/>
    <x v="88"/>
  </r>
  <r>
    <x v="0"/>
    <x v="0"/>
    <x v="0"/>
    <x v="4"/>
    <x v="12"/>
    <x v="89"/>
    <x v="4"/>
    <x v="4"/>
    <x v="7"/>
    <x v="4"/>
    <x v="4"/>
    <x v="0"/>
    <x v="0"/>
    <n v="3937.4470000000001"/>
    <x v="0"/>
    <x v="4"/>
    <x v="1"/>
    <x v="4"/>
    <n v="612870"/>
    <x v="7"/>
    <x v="7"/>
    <x v="89"/>
  </r>
  <r>
    <x v="0"/>
    <x v="0"/>
    <x v="0"/>
    <x v="4"/>
    <x v="12"/>
    <x v="90"/>
    <x v="5"/>
    <x v="4"/>
    <x v="7"/>
    <x v="4"/>
    <x v="4"/>
    <x v="0"/>
    <x v="0"/>
    <n v="4748.433"/>
    <x v="0"/>
    <x v="4"/>
    <x v="1"/>
    <x v="4"/>
    <n v="739102"/>
    <x v="7"/>
    <x v="7"/>
    <x v="90"/>
  </r>
  <r>
    <x v="0"/>
    <x v="0"/>
    <x v="0"/>
    <x v="4"/>
    <x v="13"/>
    <x v="91"/>
    <x v="4"/>
    <x v="4"/>
    <x v="8"/>
    <x v="4"/>
    <x v="4"/>
    <x v="0"/>
    <x v="0"/>
    <n v="0"/>
    <x v="0"/>
    <x v="4"/>
    <x v="1"/>
    <x v="4"/>
    <n v="0"/>
    <x v="8"/>
    <x v="8"/>
    <x v="91"/>
  </r>
  <r>
    <x v="0"/>
    <x v="0"/>
    <x v="0"/>
    <x v="4"/>
    <x v="13"/>
    <x v="92"/>
    <x v="5"/>
    <x v="4"/>
    <x v="8"/>
    <x v="4"/>
    <x v="4"/>
    <x v="0"/>
    <x v="0"/>
    <n v="0"/>
    <x v="0"/>
    <x v="4"/>
    <x v="1"/>
    <x v="4"/>
    <n v="0"/>
    <x v="8"/>
    <x v="8"/>
    <x v="92"/>
  </r>
  <r>
    <x v="0"/>
    <x v="0"/>
    <x v="0"/>
    <x v="4"/>
    <x v="14"/>
    <x v="93"/>
    <x v="4"/>
    <x v="4"/>
    <x v="9"/>
    <x v="4"/>
    <x v="4"/>
    <x v="0"/>
    <x v="0"/>
    <n v="0"/>
    <x v="0"/>
    <x v="4"/>
    <x v="1"/>
    <x v="4"/>
    <n v="0"/>
    <x v="9"/>
    <x v="9"/>
    <x v="93"/>
  </r>
  <r>
    <x v="0"/>
    <x v="0"/>
    <x v="0"/>
    <x v="4"/>
    <x v="14"/>
    <x v="94"/>
    <x v="5"/>
    <x v="4"/>
    <x v="9"/>
    <x v="4"/>
    <x v="4"/>
    <x v="0"/>
    <x v="0"/>
    <n v="0"/>
    <x v="0"/>
    <x v="4"/>
    <x v="1"/>
    <x v="4"/>
    <n v="0"/>
    <x v="9"/>
    <x v="9"/>
    <x v="94"/>
  </r>
  <r>
    <x v="0"/>
    <x v="0"/>
    <x v="0"/>
    <x v="4"/>
    <x v="26"/>
    <x v="95"/>
    <x v="5"/>
    <x v="4"/>
    <x v="21"/>
    <x v="4"/>
    <x v="4"/>
    <x v="0"/>
    <x v="0"/>
    <n v="0"/>
    <x v="0"/>
    <x v="4"/>
    <x v="1"/>
    <x v="4"/>
    <n v="0"/>
    <x v="21"/>
    <x v="21"/>
    <x v="95"/>
  </r>
  <r>
    <x v="0"/>
    <x v="0"/>
    <x v="0"/>
    <x v="4"/>
    <x v="26"/>
    <x v="96"/>
    <x v="4"/>
    <x v="4"/>
    <x v="21"/>
    <x v="4"/>
    <x v="4"/>
    <x v="0"/>
    <x v="0"/>
    <n v="0"/>
    <x v="0"/>
    <x v="4"/>
    <x v="1"/>
    <x v="4"/>
    <n v="0"/>
    <x v="21"/>
    <x v="21"/>
    <x v="96"/>
  </r>
  <r>
    <x v="0"/>
    <x v="0"/>
    <x v="0"/>
    <x v="4"/>
    <x v="15"/>
    <x v="97"/>
    <x v="4"/>
    <x v="4"/>
    <x v="10"/>
    <x v="4"/>
    <x v="4"/>
    <x v="0"/>
    <x v="0"/>
    <n v="0"/>
    <x v="0"/>
    <x v="4"/>
    <x v="1"/>
    <x v="4"/>
    <n v="0"/>
    <x v="10"/>
    <x v="10"/>
    <x v="97"/>
  </r>
  <r>
    <x v="0"/>
    <x v="0"/>
    <x v="0"/>
    <x v="4"/>
    <x v="15"/>
    <x v="98"/>
    <x v="5"/>
    <x v="4"/>
    <x v="10"/>
    <x v="4"/>
    <x v="4"/>
    <x v="0"/>
    <x v="0"/>
    <n v="0"/>
    <x v="0"/>
    <x v="4"/>
    <x v="1"/>
    <x v="4"/>
    <n v="0"/>
    <x v="10"/>
    <x v="10"/>
    <x v="98"/>
  </r>
  <r>
    <x v="0"/>
    <x v="0"/>
    <x v="0"/>
    <x v="4"/>
    <x v="16"/>
    <x v="95"/>
    <x v="5"/>
    <x v="4"/>
    <x v="11"/>
    <x v="4"/>
    <x v="4"/>
    <x v="0"/>
    <x v="0"/>
    <n v="46019.796000000002"/>
    <x v="0"/>
    <x v="4"/>
    <x v="1"/>
    <x v="4"/>
    <n v="7163058"/>
    <x v="11"/>
    <x v="11"/>
    <x v="99"/>
  </r>
  <r>
    <x v="0"/>
    <x v="0"/>
    <x v="0"/>
    <x v="4"/>
    <x v="16"/>
    <x v="96"/>
    <x v="4"/>
    <x v="4"/>
    <x v="11"/>
    <x v="4"/>
    <x v="4"/>
    <x v="0"/>
    <x v="0"/>
    <n v="38289.254999999997"/>
    <x v="0"/>
    <x v="4"/>
    <x v="1"/>
    <x v="4"/>
    <n v="5959786"/>
    <x v="11"/>
    <x v="11"/>
    <x v="100"/>
  </r>
  <r>
    <x v="0"/>
    <x v="0"/>
    <x v="0"/>
    <x v="4"/>
    <x v="17"/>
    <x v="99"/>
    <x v="5"/>
    <x v="4"/>
    <x v="12"/>
    <x v="4"/>
    <x v="4"/>
    <x v="0"/>
    <x v="0"/>
    <n v="2968.6610000000001"/>
    <x v="0"/>
    <x v="4"/>
    <x v="1"/>
    <x v="4"/>
    <n v="462077"/>
    <x v="12"/>
    <x v="12"/>
    <x v="101"/>
  </r>
  <r>
    <x v="0"/>
    <x v="0"/>
    <x v="0"/>
    <x v="4"/>
    <x v="17"/>
    <x v="100"/>
    <x v="4"/>
    <x v="4"/>
    <x v="12"/>
    <x v="4"/>
    <x v="4"/>
    <x v="0"/>
    <x v="0"/>
    <n v="2471.7739999999999"/>
    <x v="0"/>
    <x v="4"/>
    <x v="1"/>
    <x v="4"/>
    <n v="384736"/>
    <x v="12"/>
    <x v="12"/>
    <x v="102"/>
  </r>
  <r>
    <x v="0"/>
    <x v="0"/>
    <x v="0"/>
    <x v="4"/>
    <x v="18"/>
    <x v="101"/>
    <x v="4"/>
    <x v="4"/>
    <x v="13"/>
    <x v="4"/>
    <x v="4"/>
    <x v="0"/>
    <x v="0"/>
    <n v="646.77800000000002"/>
    <x v="0"/>
    <x v="4"/>
    <x v="1"/>
    <x v="4"/>
    <n v="100672"/>
    <x v="13"/>
    <x v="13"/>
    <x v="103"/>
  </r>
  <r>
    <x v="0"/>
    <x v="0"/>
    <x v="0"/>
    <x v="4"/>
    <x v="18"/>
    <x v="102"/>
    <x v="5"/>
    <x v="4"/>
    <x v="13"/>
    <x v="4"/>
    <x v="4"/>
    <x v="0"/>
    <x v="0"/>
    <n v="782.04499999999996"/>
    <x v="0"/>
    <x v="4"/>
    <x v="1"/>
    <x v="4"/>
    <n v="121727"/>
    <x v="13"/>
    <x v="13"/>
    <x v="104"/>
  </r>
  <r>
    <x v="0"/>
    <x v="0"/>
    <x v="0"/>
    <x v="4"/>
    <x v="19"/>
    <x v="103"/>
    <x v="5"/>
    <x v="4"/>
    <x v="14"/>
    <x v="4"/>
    <x v="4"/>
    <x v="0"/>
    <x v="0"/>
    <n v="3280.7750000000001"/>
    <x v="0"/>
    <x v="4"/>
    <x v="1"/>
    <x v="4"/>
    <n v="510658"/>
    <x v="14"/>
    <x v="14"/>
    <x v="105"/>
  </r>
  <r>
    <x v="0"/>
    <x v="0"/>
    <x v="0"/>
    <x v="4"/>
    <x v="19"/>
    <x v="104"/>
    <x v="4"/>
    <x v="4"/>
    <x v="14"/>
    <x v="4"/>
    <x v="4"/>
    <x v="0"/>
    <x v="0"/>
    <n v="2706.6559999999999"/>
    <x v="0"/>
    <x v="4"/>
    <x v="1"/>
    <x v="4"/>
    <n v="421296"/>
    <x v="14"/>
    <x v="14"/>
    <x v="106"/>
  </r>
  <r>
    <x v="0"/>
    <x v="0"/>
    <x v="0"/>
    <x v="4"/>
    <x v="20"/>
    <x v="105"/>
    <x v="4"/>
    <x v="4"/>
    <x v="15"/>
    <x v="4"/>
    <x v="4"/>
    <x v="0"/>
    <x v="0"/>
    <n v="182.81899999999999"/>
    <x v="0"/>
    <x v="4"/>
    <x v="1"/>
    <x v="4"/>
    <n v="28456"/>
    <x v="15"/>
    <x v="15"/>
    <x v="107"/>
  </r>
  <r>
    <x v="0"/>
    <x v="0"/>
    <x v="0"/>
    <x v="4"/>
    <x v="20"/>
    <x v="106"/>
    <x v="5"/>
    <x v="4"/>
    <x v="15"/>
    <x v="4"/>
    <x v="4"/>
    <x v="0"/>
    <x v="0"/>
    <n v="217.398"/>
    <x v="0"/>
    <x v="4"/>
    <x v="1"/>
    <x v="4"/>
    <n v="33838"/>
    <x v="15"/>
    <x v="15"/>
    <x v="108"/>
  </r>
  <r>
    <x v="0"/>
    <x v="0"/>
    <x v="0"/>
    <x v="4"/>
    <x v="21"/>
    <x v="107"/>
    <x v="5"/>
    <x v="4"/>
    <x v="16"/>
    <x v="4"/>
    <x v="4"/>
    <x v="0"/>
    <x v="0"/>
    <n v="3890.165"/>
    <x v="0"/>
    <x v="4"/>
    <x v="1"/>
    <x v="4"/>
    <n v="605511"/>
    <x v="16"/>
    <x v="16"/>
    <x v="109"/>
  </r>
  <r>
    <x v="0"/>
    <x v="0"/>
    <x v="0"/>
    <x v="4"/>
    <x v="21"/>
    <x v="108"/>
    <x v="4"/>
    <x v="4"/>
    <x v="16"/>
    <x v="4"/>
    <x v="4"/>
    <x v="0"/>
    <x v="0"/>
    <n v="3194.9459999999999"/>
    <x v="0"/>
    <x v="4"/>
    <x v="1"/>
    <x v="4"/>
    <n v="497299"/>
    <x v="16"/>
    <x v="16"/>
    <x v="110"/>
  </r>
  <r>
    <x v="0"/>
    <x v="0"/>
    <x v="0"/>
    <x v="4"/>
    <x v="25"/>
    <x v="96"/>
    <x v="4"/>
    <x v="4"/>
    <x v="20"/>
    <x v="4"/>
    <x v="4"/>
    <x v="0"/>
    <x v="0"/>
    <n v="0"/>
    <x v="0"/>
    <x v="4"/>
    <x v="1"/>
    <x v="4"/>
    <n v="0"/>
    <x v="20"/>
    <x v="20"/>
    <x v="111"/>
  </r>
  <r>
    <x v="0"/>
    <x v="0"/>
    <x v="0"/>
    <x v="4"/>
    <x v="25"/>
    <x v="95"/>
    <x v="5"/>
    <x v="4"/>
    <x v="20"/>
    <x v="4"/>
    <x v="4"/>
    <x v="0"/>
    <x v="0"/>
    <n v="0"/>
    <x v="0"/>
    <x v="4"/>
    <x v="1"/>
    <x v="4"/>
    <n v="0"/>
    <x v="20"/>
    <x v="20"/>
    <x v="112"/>
  </r>
  <r>
    <x v="0"/>
    <x v="0"/>
    <x v="0"/>
    <x v="4"/>
    <x v="22"/>
    <x v="109"/>
    <x v="5"/>
    <x v="4"/>
    <x v="17"/>
    <x v="4"/>
    <x v="4"/>
    <x v="0"/>
    <x v="0"/>
    <n v="0"/>
    <x v="0"/>
    <x v="4"/>
    <x v="1"/>
    <x v="4"/>
    <n v="0"/>
    <x v="17"/>
    <x v="17"/>
    <x v="113"/>
  </r>
  <r>
    <x v="0"/>
    <x v="0"/>
    <x v="0"/>
    <x v="4"/>
    <x v="22"/>
    <x v="110"/>
    <x v="4"/>
    <x v="4"/>
    <x v="17"/>
    <x v="4"/>
    <x v="4"/>
    <x v="0"/>
    <x v="0"/>
    <n v="0"/>
    <x v="0"/>
    <x v="4"/>
    <x v="1"/>
    <x v="4"/>
    <n v="0"/>
    <x v="17"/>
    <x v="17"/>
    <x v="114"/>
  </r>
  <r>
    <x v="0"/>
    <x v="0"/>
    <x v="0"/>
    <x v="4"/>
    <x v="23"/>
    <x v="111"/>
    <x v="4"/>
    <x v="4"/>
    <x v="18"/>
    <x v="4"/>
    <x v="4"/>
    <x v="0"/>
    <x v="0"/>
    <n v="0"/>
    <x v="0"/>
    <x v="4"/>
    <x v="1"/>
    <x v="4"/>
    <n v="0"/>
    <x v="18"/>
    <x v="18"/>
    <x v="115"/>
  </r>
  <r>
    <x v="0"/>
    <x v="0"/>
    <x v="0"/>
    <x v="4"/>
    <x v="23"/>
    <x v="112"/>
    <x v="5"/>
    <x v="4"/>
    <x v="18"/>
    <x v="4"/>
    <x v="4"/>
    <x v="0"/>
    <x v="0"/>
    <n v="0"/>
    <x v="0"/>
    <x v="4"/>
    <x v="1"/>
    <x v="4"/>
    <n v="0"/>
    <x v="18"/>
    <x v="18"/>
    <x v="116"/>
  </r>
  <r>
    <x v="0"/>
    <x v="0"/>
    <x v="0"/>
    <x v="4"/>
    <x v="27"/>
    <x v="96"/>
    <x v="4"/>
    <x v="4"/>
    <x v="22"/>
    <x v="4"/>
    <x v="4"/>
    <x v="0"/>
    <x v="0"/>
    <n v="0"/>
    <x v="0"/>
    <x v="4"/>
    <x v="1"/>
    <x v="4"/>
    <n v="0"/>
    <x v="22"/>
    <x v="22"/>
    <x v="117"/>
  </r>
  <r>
    <x v="0"/>
    <x v="0"/>
    <x v="0"/>
    <x v="4"/>
    <x v="27"/>
    <x v="95"/>
    <x v="5"/>
    <x v="4"/>
    <x v="22"/>
    <x v="4"/>
    <x v="4"/>
    <x v="0"/>
    <x v="0"/>
    <n v="0"/>
    <x v="0"/>
    <x v="4"/>
    <x v="1"/>
    <x v="4"/>
    <n v="0"/>
    <x v="22"/>
    <x v="22"/>
    <x v="118"/>
  </r>
  <r>
    <x v="0"/>
    <x v="0"/>
    <x v="0"/>
    <x v="5"/>
    <x v="0"/>
    <x v="113"/>
    <x v="6"/>
    <x v="5"/>
    <x v="0"/>
    <x v="5"/>
    <x v="5"/>
    <x v="0"/>
    <x v="0"/>
    <n v="235.14400000000001"/>
    <x v="0"/>
    <x v="5"/>
    <x v="2"/>
    <x v="5"/>
    <n v="36601"/>
    <x v="0"/>
    <x v="0"/>
    <x v="119"/>
  </r>
  <r>
    <x v="0"/>
    <x v="0"/>
    <x v="0"/>
    <x v="5"/>
    <x v="1"/>
    <x v="114"/>
    <x v="6"/>
    <x v="5"/>
    <x v="1"/>
    <x v="5"/>
    <x v="5"/>
    <x v="0"/>
    <x v="0"/>
    <n v="28.614999999999998"/>
    <x v="0"/>
    <x v="5"/>
    <x v="2"/>
    <x v="5"/>
    <n v="4454"/>
    <x v="1"/>
    <x v="1"/>
    <x v="120"/>
  </r>
  <r>
    <x v="0"/>
    <x v="0"/>
    <x v="0"/>
    <x v="5"/>
    <x v="6"/>
    <x v="115"/>
    <x v="6"/>
    <x v="5"/>
    <x v="1"/>
    <x v="5"/>
    <x v="5"/>
    <x v="0"/>
    <x v="0"/>
    <n v="18348.957999999999"/>
    <x v="0"/>
    <x v="5"/>
    <x v="2"/>
    <x v="5"/>
    <n v="2856046"/>
    <x v="1"/>
    <x v="1"/>
    <x v="121"/>
  </r>
  <r>
    <x v="0"/>
    <x v="0"/>
    <x v="0"/>
    <x v="5"/>
    <x v="4"/>
    <x v="116"/>
    <x v="6"/>
    <x v="5"/>
    <x v="1"/>
    <x v="5"/>
    <x v="5"/>
    <x v="0"/>
    <x v="0"/>
    <n v="1026.636"/>
    <x v="0"/>
    <x v="5"/>
    <x v="2"/>
    <x v="5"/>
    <n v="159798"/>
    <x v="1"/>
    <x v="1"/>
    <x v="122"/>
  </r>
  <r>
    <x v="0"/>
    <x v="0"/>
    <x v="0"/>
    <x v="5"/>
    <x v="2"/>
    <x v="117"/>
    <x v="6"/>
    <x v="5"/>
    <x v="1"/>
    <x v="5"/>
    <x v="5"/>
    <x v="0"/>
    <x v="0"/>
    <n v="0"/>
    <x v="0"/>
    <x v="5"/>
    <x v="2"/>
    <x v="5"/>
    <n v="0"/>
    <x v="1"/>
    <x v="1"/>
    <x v="123"/>
  </r>
  <r>
    <x v="0"/>
    <x v="0"/>
    <x v="0"/>
    <x v="5"/>
    <x v="6"/>
    <x v="118"/>
    <x v="6"/>
    <x v="5"/>
    <x v="1"/>
    <x v="5"/>
    <x v="5"/>
    <x v="0"/>
    <x v="0"/>
    <n v="3201.6509999999998"/>
    <x v="0"/>
    <x v="5"/>
    <x v="2"/>
    <x v="5"/>
    <n v="498342"/>
    <x v="1"/>
    <x v="1"/>
    <x v="124"/>
  </r>
  <r>
    <x v="0"/>
    <x v="0"/>
    <x v="0"/>
    <x v="5"/>
    <x v="2"/>
    <x v="119"/>
    <x v="6"/>
    <x v="5"/>
    <x v="1"/>
    <x v="5"/>
    <x v="5"/>
    <x v="0"/>
    <x v="0"/>
    <n v="9207.0120000000006"/>
    <x v="0"/>
    <x v="5"/>
    <x v="2"/>
    <x v="5"/>
    <n v="1433087"/>
    <x v="1"/>
    <x v="1"/>
    <x v="125"/>
  </r>
  <r>
    <x v="0"/>
    <x v="0"/>
    <x v="0"/>
    <x v="5"/>
    <x v="6"/>
    <x v="120"/>
    <x v="6"/>
    <x v="5"/>
    <x v="1"/>
    <x v="5"/>
    <x v="5"/>
    <x v="0"/>
    <x v="0"/>
    <n v="407.93900000000002"/>
    <x v="0"/>
    <x v="5"/>
    <x v="2"/>
    <x v="5"/>
    <n v="63496"/>
    <x v="1"/>
    <x v="1"/>
    <x v="126"/>
  </r>
  <r>
    <x v="0"/>
    <x v="0"/>
    <x v="0"/>
    <x v="5"/>
    <x v="6"/>
    <x v="117"/>
    <x v="6"/>
    <x v="5"/>
    <x v="1"/>
    <x v="5"/>
    <x v="5"/>
    <x v="0"/>
    <x v="0"/>
    <n v="3.3210000000000002"/>
    <x v="0"/>
    <x v="5"/>
    <x v="2"/>
    <x v="5"/>
    <n v="517"/>
    <x v="1"/>
    <x v="1"/>
    <x v="127"/>
  </r>
  <r>
    <x v="0"/>
    <x v="0"/>
    <x v="0"/>
    <x v="5"/>
    <x v="7"/>
    <x v="121"/>
    <x v="6"/>
    <x v="5"/>
    <x v="2"/>
    <x v="5"/>
    <x v="5"/>
    <x v="0"/>
    <x v="0"/>
    <n v="1706.3150000000001"/>
    <x v="0"/>
    <x v="5"/>
    <x v="2"/>
    <x v="5"/>
    <n v="265591"/>
    <x v="2"/>
    <x v="2"/>
    <x v="128"/>
  </r>
  <r>
    <x v="0"/>
    <x v="0"/>
    <x v="0"/>
    <x v="5"/>
    <x v="8"/>
    <x v="122"/>
    <x v="6"/>
    <x v="5"/>
    <x v="3"/>
    <x v="5"/>
    <x v="5"/>
    <x v="0"/>
    <x v="0"/>
    <n v="67.775000000000006"/>
    <x v="0"/>
    <x v="5"/>
    <x v="2"/>
    <x v="5"/>
    <n v="10549"/>
    <x v="3"/>
    <x v="3"/>
    <x v="129"/>
  </r>
  <r>
    <x v="0"/>
    <x v="0"/>
    <x v="0"/>
    <x v="5"/>
    <x v="9"/>
    <x v="123"/>
    <x v="6"/>
    <x v="5"/>
    <x v="4"/>
    <x v="5"/>
    <x v="5"/>
    <x v="0"/>
    <x v="0"/>
    <n v="196.928"/>
    <x v="0"/>
    <x v="5"/>
    <x v="2"/>
    <x v="5"/>
    <n v="30652"/>
    <x v="4"/>
    <x v="4"/>
    <x v="130"/>
  </r>
  <r>
    <x v="0"/>
    <x v="0"/>
    <x v="0"/>
    <x v="5"/>
    <x v="10"/>
    <x v="124"/>
    <x v="6"/>
    <x v="5"/>
    <x v="5"/>
    <x v="5"/>
    <x v="5"/>
    <x v="0"/>
    <x v="0"/>
    <n v="230.37"/>
    <x v="0"/>
    <x v="5"/>
    <x v="2"/>
    <x v="5"/>
    <n v="35857"/>
    <x v="5"/>
    <x v="5"/>
    <x v="131"/>
  </r>
  <r>
    <x v="0"/>
    <x v="0"/>
    <x v="0"/>
    <x v="5"/>
    <x v="11"/>
    <x v="125"/>
    <x v="6"/>
    <x v="5"/>
    <x v="6"/>
    <x v="5"/>
    <x v="5"/>
    <x v="0"/>
    <x v="0"/>
    <n v="50.536000000000001"/>
    <x v="0"/>
    <x v="5"/>
    <x v="2"/>
    <x v="5"/>
    <n v="7866"/>
    <x v="6"/>
    <x v="6"/>
    <x v="132"/>
  </r>
  <r>
    <x v="0"/>
    <x v="0"/>
    <x v="0"/>
    <x v="5"/>
    <x v="12"/>
    <x v="126"/>
    <x v="6"/>
    <x v="5"/>
    <x v="7"/>
    <x v="5"/>
    <x v="5"/>
    <x v="0"/>
    <x v="0"/>
    <n v="674.89099999999996"/>
    <x v="0"/>
    <x v="5"/>
    <x v="2"/>
    <x v="5"/>
    <n v="105048"/>
    <x v="7"/>
    <x v="7"/>
    <x v="133"/>
  </r>
  <r>
    <x v="0"/>
    <x v="0"/>
    <x v="0"/>
    <x v="5"/>
    <x v="13"/>
    <x v="127"/>
    <x v="6"/>
    <x v="5"/>
    <x v="8"/>
    <x v="5"/>
    <x v="5"/>
    <x v="0"/>
    <x v="0"/>
    <n v="11.037000000000001"/>
    <x v="0"/>
    <x v="5"/>
    <x v="2"/>
    <x v="5"/>
    <n v="1718"/>
    <x v="8"/>
    <x v="8"/>
    <x v="134"/>
  </r>
  <r>
    <x v="0"/>
    <x v="0"/>
    <x v="0"/>
    <x v="5"/>
    <x v="14"/>
    <x v="128"/>
    <x v="6"/>
    <x v="5"/>
    <x v="9"/>
    <x v="5"/>
    <x v="5"/>
    <x v="0"/>
    <x v="0"/>
    <n v="47.454999999999998"/>
    <x v="0"/>
    <x v="5"/>
    <x v="2"/>
    <x v="5"/>
    <n v="7386"/>
    <x v="9"/>
    <x v="9"/>
    <x v="135"/>
  </r>
  <r>
    <x v="0"/>
    <x v="0"/>
    <x v="0"/>
    <x v="5"/>
    <x v="24"/>
    <x v="129"/>
    <x v="6"/>
    <x v="5"/>
    <x v="19"/>
    <x v="5"/>
    <x v="5"/>
    <x v="0"/>
    <x v="0"/>
    <n v="0"/>
    <x v="0"/>
    <x v="5"/>
    <x v="2"/>
    <x v="5"/>
    <n v="0"/>
    <x v="19"/>
    <x v="19"/>
    <x v="136"/>
  </r>
  <r>
    <x v="0"/>
    <x v="0"/>
    <x v="0"/>
    <x v="5"/>
    <x v="16"/>
    <x v="130"/>
    <x v="6"/>
    <x v="5"/>
    <x v="11"/>
    <x v="5"/>
    <x v="5"/>
    <x v="0"/>
    <x v="0"/>
    <n v="12654.698"/>
    <x v="0"/>
    <x v="5"/>
    <x v="2"/>
    <x v="5"/>
    <n v="1969725"/>
    <x v="11"/>
    <x v="11"/>
    <x v="137"/>
  </r>
  <r>
    <x v="0"/>
    <x v="0"/>
    <x v="0"/>
    <x v="5"/>
    <x v="17"/>
    <x v="131"/>
    <x v="6"/>
    <x v="5"/>
    <x v="12"/>
    <x v="5"/>
    <x v="5"/>
    <x v="0"/>
    <x v="0"/>
    <n v="1909.873"/>
    <x v="0"/>
    <x v="5"/>
    <x v="2"/>
    <x v="5"/>
    <n v="297275"/>
    <x v="12"/>
    <x v="12"/>
    <x v="138"/>
  </r>
  <r>
    <x v="0"/>
    <x v="0"/>
    <x v="0"/>
    <x v="5"/>
    <x v="18"/>
    <x v="132"/>
    <x v="6"/>
    <x v="5"/>
    <x v="13"/>
    <x v="5"/>
    <x v="5"/>
    <x v="0"/>
    <x v="0"/>
    <n v="119.92400000000001"/>
    <x v="0"/>
    <x v="5"/>
    <x v="2"/>
    <x v="5"/>
    <n v="18666"/>
    <x v="13"/>
    <x v="13"/>
    <x v="139"/>
  </r>
  <r>
    <x v="0"/>
    <x v="0"/>
    <x v="0"/>
    <x v="5"/>
    <x v="19"/>
    <x v="133"/>
    <x v="6"/>
    <x v="5"/>
    <x v="14"/>
    <x v="5"/>
    <x v="5"/>
    <x v="0"/>
    <x v="0"/>
    <n v="183.61699999999999"/>
    <x v="0"/>
    <x v="5"/>
    <x v="2"/>
    <x v="5"/>
    <n v="28580"/>
    <x v="14"/>
    <x v="14"/>
    <x v="140"/>
  </r>
  <r>
    <x v="0"/>
    <x v="0"/>
    <x v="0"/>
    <x v="5"/>
    <x v="20"/>
    <x v="134"/>
    <x v="6"/>
    <x v="5"/>
    <x v="15"/>
    <x v="5"/>
    <x v="5"/>
    <x v="0"/>
    <x v="0"/>
    <n v="33.731000000000002"/>
    <x v="0"/>
    <x v="5"/>
    <x v="2"/>
    <x v="5"/>
    <n v="5250"/>
    <x v="15"/>
    <x v="15"/>
    <x v="141"/>
  </r>
  <r>
    <x v="0"/>
    <x v="0"/>
    <x v="0"/>
    <x v="5"/>
    <x v="21"/>
    <x v="135"/>
    <x v="6"/>
    <x v="5"/>
    <x v="16"/>
    <x v="5"/>
    <x v="5"/>
    <x v="0"/>
    <x v="0"/>
    <n v="57.316000000000003"/>
    <x v="0"/>
    <x v="5"/>
    <x v="2"/>
    <x v="5"/>
    <n v="8921"/>
    <x v="16"/>
    <x v="16"/>
    <x v="142"/>
  </r>
  <r>
    <x v="0"/>
    <x v="0"/>
    <x v="0"/>
    <x v="5"/>
    <x v="22"/>
    <x v="136"/>
    <x v="6"/>
    <x v="5"/>
    <x v="17"/>
    <x v="5"/>
    <x v="5"/>
    <x v="0"/>
    <x v="0"/>
    <n v="807.702"/>
    <x v="0"/>
    <x v="5"/>
    <x v="2"/>
    <x v="5"/>
    <n v="125720"/>
    <x v="17"/>
    <x v="17"/>
    <x v="143"/>
  </r>
  <r>
    <x v="0"/>
    <x v="0"/>
    <x v="0"/>
    <x v="5"/>
    <x v="23"/>
    <x v="137"/>
    <x v="6"/>
    <x v="5"/>
    <x v="18"/>
    <x v="5"/>
    <x v="5"/>
    <x v="0"/>
    <x v="0"/>
    <n v="66.296999999999997"/>
    <x v="0"/>
    <x v="5"/>
    <x v="2"/>
    <x v="5"/>
    <n v="10319"/>
    <x v="18"/>
    <x v="18"/>
    <x v="144"/>
  </r>
  <r>
    <x v="0"/>
    <x v="0"/>
    <x v="0"/>
    <x v="6"/>
    <x v="0"/>
    <x v="138"/>
    <x v="7"/>
    <x v="6"/>
    <x v="0"/>
    <x v="6"/>
    <x v="6"/>
    <x v="0"/>
    <x v="0"/>
    <n v="206.767"/>
    <x v="0"/>
    <x v="6"/>
    <x v="2"/>
    <x v="6"/>
    <n v="32184"/>
    <x v="0"/>
    <x v="0"/>
    <x v="145"/>
  </r>
  <r>
    <x v="0"/>
    <x v="0"/>
    <x v="0"/>
    <x v="6"/>
    <x v="1"/>
    <x v="139"/>
    <x v="7"/>
    <x v="6"/>
    <x v="1"/>
    <x v="6"/>
    <x v="6"/>
    <x v="0"/>
    <x v="0"/>
    <n v="10.877000000000001"/>
    <x v="0"/>
    <x v="6"/>
    <x v="2"/>
    <x v="6"/>
    <n v="1693"/>
    <x v="1"/>
    <x v="1"/>
    <x v="146"/>
  </r>
  <r>
    <x v="0"/>
    <x v="0"/>
    <x v="0"/>
    <x v="6"/>
    <x v="4"/>
    <x v="140"/>
    <x v="7"/>
    <x v="6"/>
    <x v="1"/>
    <x v="6"/>
    <x v="6"/>
    <x v="0"/>
    <x v="0"/>
    <n v="887.43600000000004"/>
    <x v="0"/>
    <x v="6"/>
    <x v="2"/>
    <x v="6"/>
    <n v="138131"/>
    <x v="1"/>
    <x v="1"/>
    <x v="147"/>
  </r>
  <r>
    <x v="0"/>
    <x v="0"/>
    <x v="0"/>
    <x v="6"/>
    <x v="2"/>
    <x v="141"/>
    <x v="7"/>
    <x v="6"/>
    <x v="1"/>
    <x v="6"/>
    <x v="6"/>
    <x v="0"/>
    <x v="0"/>
    <n v="7613.3320000000003"/>
    <x v="0"/>
    <x v="6"/>
    <x v="2"/>
    <x v="6"/>
    <n v="1185028"/>
    <x v="1"/>
    <x v="1"/>
    <x v="148"/>
  </r>
  <r>
    <x v="0"/>
    <x v="0"/>
    <x v="0"/>
    <x v="6"/>
    <x v="2"/>
    <x v="142"/>
    <x v="7"/>
    <x v="6"/>
    <x v="1"/>
    <x v="6"/>
    <x v="6"/>
    <x v="0"/>
    <x v="0"/>
    <n v="15.579000000000001"/>
    <x v="0"/>
    <x v="6"/>
    <x v="2"/>
    <x v="6"/>
    <n v="2425"/>
    <x v="1"/>
    <x v="1"/>
    <x v="149"/>
  </r>
  <r>
    <x v="0"/>
    <x v="0"/>
    <x v="0"/>
    <x v="6"/>
    <x v="6"/>
    <x v="143"/>
    <x v="7"/>
    <x v="6"/>
    <x v="1"/>
    <x v="6"/>
    <x v="6"/>
    <x v="0"/>
    <x v="0"/>
    <n v="4040.9319999999998"/>
    <x v="0"/>
    <x v="6"/>
    <x v="2"/>
    <x v="6"/>
    <n v="628978"/>
    <x v="1"/>
    <x v="1"/>
    <x v="150"/>
  </r>
  <r>
    <x v="0"/>
    <x v="0"/>
    <x v="0"/>
    <x v="6"/>
    <x v="6"/>
    <x v="144"/>
    <x v="7"/>
    <x v="6"/>
    <x v="1"/>
    <x v="6"/>
    <x v="6"/>
    <x v="0"/>
    <x v="0"/>
    <n v="14566.755999999999"/>
    <x v="0"/>
    <x v="6"/>
    <x v="2"/>
    <x v="6"/>
    <n v="2267340"/>
    <x v="1"/>
    <x v="1"/>
    <x v="151"/>
  </r>
  <r>
    <x v="0"/>
    <x v="0"/>
    <x v="0"/>
    <x v="6"/>
    <x v="6"/>
    <x v="145"/>
    <x v="7"/>
    <x v="6"/>
    <x v="1"/>
    <x v="6"/>
    <x v="6"/>
    <x v="0"/>
    <x v="0"/>
    <n v="480.27600000000001"/>
    <x v="0"/>
    <x v="6"/>
    <x v="2"/>
    <x v="6"/>
    <n v="74756"/>
    <x v="1"/>
    <x v="1"/>
    <x v="152"/>
  </r>
  <r>
    <x v="0"/>
    <x v="0"/>
    <x v="0"/>
    <x v="6"/>
    <x v="7"/>
    <x v="146"/>
    <x v="7"/>
    <x v="6"/>
    <x v="2"/>
    <x v="6"/>
    <x v="6"/>
    <x v="0"/>
    <x v="0"/>
    <n v="1286.46"/>
    <x v="0"/>
    <x v="6"/>
    <x v="2"/>
    <x v="6"/>
    <n v="200240"/>
    <x v="2"/>
    <x v="2"/>
    <x v="153"/>
  </r>
  <r>
    <x v="0"/>
    <x v="0"/>
    <x v="0"/>
    <x v="6"/>
    <x v="8"/>
    <x v="147"/>
    <x v="7"/>
    <x v="6"/>
    <x v="3"/>
    <x v="6"/>
    <x v="6"/>
    <x v="0"/>
    <x v="0"/>
    <n v="128.06200000000001"/>
    <x v="0"/>
    <x v="6"/>
    <x v="2"/>
    <x v="6"/>
    <n v="19933"/>
    <x v="3"/>
    <x v="3"/>
    <x v="154"/>
  </r>
  <r>
    <x v="0"/>
    <x v="0"/>
    <x v="0"/>
    <x v="6"/>
    <x v="9"/>
    <x v="148"/>
    <x v="7"/>
    <x v="6"/>
    <x v="4"/>
    <x v="6"/>
    <x v="6"/>
    <x v="0"/>
    <x v="0"/>
    <n v="138.94999999999999"/>
    <x v="0"/>
    <x v="6"/>
    <x v="2"/>
    <x v="6"/>
    <n v="21628"/>
    <x v="4"/>
    <x v="4"/>
    <x v="155"/>
  </r>
  <r>
    <x v="0"/>
    <x v="0"/>
    <x v="0"/>
    <x v="6"/>
    <x v="10"/>
    <x v="149"/>
    <x v="7"/>
    <x v="6"/>
    <x v="5"/>
    <x v="6"/>
    <x v="6"/>
    <x v="0"/>
    <x v="0"/>
    <n v="222.654"/>
    <x v="0"/>
    <x v="6"/>
    <x v="2"/>
    <x v="6"/>
    <n v="34656"/>
    <x v="5"/>
    <x v="5"/>
    <x v="156"/>
  </r>
  <r>
    <x v="0"/>
    <x v="0"/>
    <x v="0"/>
    <x v="6"/>
    <x v="11"/>
    <x v="150"/>
    <x v="7"/>
    <x v="6"/>
    <x v="6"/>
    <x v="6"/>
    <x v="6"/>
    <x v="0"/>
    <x v="0"/>
    <n v="65.918999999999997"/>
    <x v="0"/>
    <x v="6"/>
    <x v="2"/>
    <x v="6"/>
    <n v="10260"/>
    <x v="6"/>
    <x v="6"/>
    <x v="157"/>
  </r>
  <r>
    <x v="0"/>
    <x v="0"/>
    <x v="0"/>
    <x v="6"/>
    <x v="12"/>
    <x v="151"/>
    <x v="7"/>
    <x v="6"/>
    <x v="7"/>
    <x v="6"/>
    <x v="6"/>
    <x v="0"/>
    <x v="0"/>
    <n v="601.25300000000004"/>
    <x v="0"/>
    <x v="6"/>
    <x v="2"/>
    <x v="6"/>
    <n v="93586"/>
    <x v="7"/>
    <x v="7"/>
    <x v="158"/>
  </r>
  <r>
    <x v="0"/>
    <x v="0"/>
    <x v="0"/>
    <x v="6"/>
    <x v="13"/>
    <x v="152"/>
    <x v="7"/>
    <x v="6"/>
    <x v="8"/>
    <x v="6"/>
    <x v="6"/>
    <x v="0"/>
    <x v="0"/>
    <n v="103.821"/>
    <x v="0"/>
    <x v="6"/>
    <x v="2"/>
    <x v="6"/>
    <n v="16160"/>
    <x v="8"/>
    <x v="8"/>
    <x v="159"/>
  </r>
  <r>
    <x v="0"/>
    <x v="0"/>
    <x v="0"/>
    <x v="6"/>
    <x v="14"/>
    <x v="153"/>
    <x v="7"/>
    <x v="6"/>
    <x v="9"/>
    <x v="6"/>
    <x v="6"/>
    <x v="0"/>
    <x v="0"/>
    <n v="33.045999999999999"/>
    <x v="0"/>
    <x v="6"/>
    <x v="2"/>
    <x v="6"/>
    <n v="5144"/>
    <x v="9"/>
    <x v="9"/>
    <x v="160"/>
  </r>
  <r>
    <x v="0"/>
    <x v="0"/>
    <x v="0"/>
    <x v="6"/>
    <x v="16"/>
    <x v="154"/>
    <x v="7"/>
    <x v="6"/>
    <x v="11"/>
    <x v="6"/>
    <x v="6"/>
    <x v="0"/>
    <x v="0"/>
    <n v="11090.944"/>
    <x v="0"/>
    <x v="6"/>
    <x v="2"/>
    <x v="6"/>
    <n v="1726324"/>
    <x v="11"/>
    <x v="11"/>
    <x v="161"/>
  </r>
  <r>
    <x v="0"/>
    <x v="0"/>
    <x v="0"/>
    <x v="6"/>
    <x v="17"/>
    <x v="155"/>
    <x v="7"/>
    <x v="6"/>
    <x v="12"/>
    <x v="6"/>
    <x v="6"/>
    <x v="0"/>
    <x v="0"/>
    <n v="1568.683"/>
    <x v="0"/>
    <x v="6"/>
    <x v="2"/>
    <x v="6"/>
    <n v="244168"/>
    <x v="12"/>
    <x v="12"/>
    <x v="162"/>
  </r>
  <r>
    <x v="0"/>
    <x v="0"/>
    <x v="0"/>
    <x v="6"/>
    <x v="18"/>
    <x v="156"/>
    <x v="7"/>
    <x v="6"/>
    <x v="13"/>
    <x v="6"/>
    <x v="6"/>
    <x v="0"/>
    <x v="0"/>
    <n v="78.510999999999996"/>
    <x v="0"/>
    <x v="6"/>
    <x v="2"/>
    <x v="6"/>
    <n v="12220"/>
    <x v="13"/>
    <x v="13"/>
    <x v="163"/>
  </r>
  <r>
    <x v="0"/>
    <x v="0"/>
    <x v="0"/>
    <x v="6"/>
    <x v="19"/>
    <x v="157"/>
    <x v="7"/>
    <x v="6"/>
    <x v="14"/>
    <x v="6"/>
    <x v="6"/>
    <x v="0"/>
    <x v="0"/>
    <n v="219.298"/>
    <x v="0"/>
    <x v="6"/>
    <x v="2"/>
    <x v="6"/>
    <n v="34134"/>
    <x v="14"/>
    <x v="14"/>
    <x v="164"/>
  </r>
  <r>
    <x v="0"/>
    <x v="0"/>
    <x v="0"/>
    <x v="6"/>
    <x v="20"/>
    <x v="158"/>
    <x v="7"/>
    <x v="6"/>
    <x v="15"/>
    <x v="6"/>
    <x v="6"/>
    <x v="0"/>
    <x v="0"/>
    <n v="123.699"/>
    <x v="0"/>
    <x v="6"/>
    <x v="2"/>
    <x v="6"/>
    <n v="19254"/>
    <x v="15"/>
    <x v="15"/>
    <x v="165"/>
  </r>
  <r>
    <x v="0"/>
    <x v="0"/>
    <x v="0"/>
    <x v="6"/>
    <x v="21"/>
    <x v="159"/>
    <x v="7"/>
    <x v="6"/>
    <x v="16"/>
    <x v="6"/>
    <x v="6"/>
    <x v="0"/>
    <x v="0"/>
    <n v="53.960999999999999"/>
    <x v="0"/>
    <x v="6"/>
    <x v="2"/>
    <x v="6"/>
    <n v="8399"/>
    <x v="16"/>
    <x v="16"/>
    <x v="166"/>
  </r>
  <r>
    <x v="0"/>
    <x v="0"/>
    <x v="0"/>
    <x v="6"/>
    <x v="22"/>
    <x v="160"/>
    <x v="7"/>
    <x v="6"/>
    <x v="17"/>
    <x v="6"/>
    <x v="6"/>
    <x v="0"/>
    <x v="0"/>
    <n v="925.70600000000002"/>
    <x v="0"/>
    <x v="6"/>
    <x v="2"/>
    <x v="6"/>
    <n v="144088"/>
    <x v="17"/>
    <x v="17"/>
    <x v="167"/>
  </r>
  <r>
    <x v="0"/>
    <x v="0"/>
    <x v="0"/>
    <x v="6"/>
    <x v="23"/>
    <x v="161"/>
    <x v="7"/>
    <x v="6"/>
    <x v="18"/>
    <x v="6"/>
    <x v="6"/>
    <x v="0"/>
    <x v="0"/>
    <n v="68.245999999999995"/>
    <x v="0"/>
    <x v="6"/>
    <x v="2"/>
    <x v="6"/>
    <n v="10623"/>
    <x v="18"/>
    <x v="18"/>
    <x v="168"/>
  </r>
  <r>
    <x v="0"/>
    <x v="0"/>
    <x v="0"/>
    <x v="7"/>
    <x v="11"/>
    <x v="162"/>
    <x v="8"/>
    <x v="7"/>
    <x v="6"/>
    <x v="7"/>
    <x v="7"/>
    <x v="0"/>
    <x v="0"/>
    <n v="350.05399999999997"/>
    <x v="0"/>
    <x v="7"/>
    <x v="2"/>
    <x v="7"/>
    <n v="54486"/>
    <x v="6"/>
    <x v="6"/>
    <x v="169"/>
  </r>
  <r>
    <x v="0"/>
    <x v="0"/>
    <x v="0"/>
    <x v="7"/>
    <x v="26"/>
    <x v="163"/>
    <x v="8"/>
    <x v="7"/>
    <x v="21"/>
    <x v="7"/>
    <x v="7"/>
    <x v="0"/>
    <x v="1"/>
    <n v="0"/>
    <x v="1"/>
    <x v="7"/>
    <x v="2"/>
    <x v="7"/>
    <n v="0"/>
    <x v="21"/>
    <x v="21"/>
    <x v="170"/>
  </r>
  <r>
    <x v="0"/>
    <x v="0"/>
    <x v="0"/>
    <x v="7"/>
    <x v="24"/>
    <x v="164"/>
    <x v="8"/>
    <x v="7"/>
    <x v="19"/>
    <x v="7"/>
    <x v="7"/>
    <x v="0"/>
    <x v="0"/>
    <n v="0"/>
    <x v="0"/>
    <x v="7"/>
    <x v="2"/>
    <x v="7"/>
    <n v="0"/>
    <x v="19"/>
    <x v="19"/>
    <x v="171"/>
  </r>
  <r>
    <x v="0"/>
    <x v="0"/>
    <x v="0"/>
    <x v="7"/>
    <x v="25"/>
    <x v="165"/>
    <x v="8"/>
    <x v="7"/>
    <x v="20"/>
    <x v="7"/>
    <x v="7"/>
    <x v="0"/>
    <x v="1"/>
    <n v="0"/>
    <x v="1"/>
    <x v="7"/>
    <x v="2"/>
    <x v="7"/>
    <n v="0"/>
    <x v="20"/>
    <x v="20"/>
    <x v="172"/>
  </r>
  <r>
    <x v="0"/>
    <x v="0"/>
    <x v="0"/>
    <x v="7"/>
    <x v="25"/>
    <x v="163"/>
    <x v="8"/>
    <x v="7"/>
    <x v="20"/>
    <x v="7"/>
    <x v="7"/>
    <x v="0"/>
    <x v="1"/>
    <n v="0"/>
    <x v="1"/>
    <x v="7"/>
    <x v="2"/>
    <x v="7"/>
    <n v="0"/>
    <x v="20"/>
    <x v="20"/>
    <x v="173"/>
  </r>
  <r>
    <x v="0"/>
    <x v="0"/>
    <x v="0"/>
    <x v="7"/>
    <x v="23"/>
    <x v="166"/>
    <x v="8"/>
    <x v="7"/>
    <x v="18"/>
    <x v="7"/>
    <x v="7"/>
    <x v="0"/>
    <x v="0"/>
    <n v="377.45"/>
    <x v="0"/>
    <x v="7"/>
    <x v="2"/>
    <x v="7"/>
    <n v="58751"/>
    <x v="18"/>
    <x v="18"/>
    <x v="174"/>
  </r>
  <r>
    <x v="0"/>
    <x v="0"/>
    <x v="0"/>
    <x v="7"/>
    <x v="27"/>
    <x v="163"/>
    <x v="8"/>
    <x v="7"/>
    <x v="22"/>
    <x v="7"/>
    <x v="7"/>
    <x v="0"/>
    <x v="1"/>
    <n v="0"/>
    <x v="1"/>
    <x v="7"/>
    <x v="2"/>
    <x v="7"/>
    <n v="0"/>
    <x v="22"/>
    <x v="22"/>
    <x v="175"/>
  </r>
  <r>
    <x v="0"/>
    <x v="0"/>
    <x v="0"/>
    <x v="1"/>
    <x v="0"/>
    <x v="167"/>
    <x v="1"/>
    <x v="1"/>
    <x v="0"/>
    <x v="8"/>
    <x v="8"/>
    <x v="1"/>
    <x v="0"/>
    <n v="37871.968000000001"/>
    <x v="0"/>
    <x v="8"/>
    <x v="3"/>
    <x v="8"/>
    <n v="5894835"/>
    <x v="0"/>
    <x v="0"/>
    <x v="176"/>
  </r>
  <r>
    <x v="0"/>
    <x v="0"/>
    <x v="0"/>
    <x v="1"/>
    <x v="0"/>
    <x v="168"/>
    <x v="1"/>
    <x v="1"/>
    <x v="0"/>
    <x v="8"/>
    <x v="8"/>
    <x v="1"/>
    <x v="0"/>
    <n v="8800.2790000000005"/>
    <x v="0"/>
    <x v="8"/>
    <x v="3"/>
    <x v="8"/>
    <n v="1369778"/>
    <x v="0"/>
    <x v="0"/>
    <x v="177"/>
  </r>
  <r>
    <x v="0"/>
    <x v="0"/>
    <x v="0"/>
    <x v="1"/>
    <x v="0"/>
    <x v="169"/>
    <x v="1"/>
    <x v="1"/>
    <x v="0"/>
    <x v="8"/>
    <x v="8"/>
    <x v="1"/>
    <x v="0"/>
    <n v="29730.804"/>
    <x v="0"/>
    <x v="8"/>
    <x v="3"/>
    <x v="8"/>
    <n v="4627649"/>
    <x v="0"/>
    <x v="0"/>
    <x v="178"/>
  </r>
  <r>
    <x v="0"/>
    <x v="0"/>
    <x v="0"/>
    <x v="1"/>
    <x v="1"/>
    <x v="170"/>
    <x v="1"/>
    <x v="1"/>
    <x v="1"/>
    <x v="8"/>
    <x v="8"/>
    <x v="1"/>
    <x v="0"/>
    <n v="883.54200000000003"/>
    <x v="0"/>
    <x v="8"/>
    <x v="3"/>
    <x v="8"/>
    <n v="137525"/>
    <x v="1"/>
    <x v="1"/>
    <x v="179"/>
  </r>
  <r>
    <x v="0"/>
    <x v="0"/>
    <x v="0"/>
    <x v="1"/>
    <x v="1"/>
    <x v="171"/>
    <x v="1"/>
    <x v="1"/>
    <x v="1"/>
    <x v="8"/>
    <x v="8"/>
    <x v="1"/>
    <x v="0"/>
    <n v="3942.14"/>
    <x v="0"/>
    <x v="8"/>
    <x v="3"/>
    <x v="8"/>
    <n v="613601"/>
    <x v="1"/>
    <x v="1"/>
    <x v="180"/>
  </r>
  <r>
    <x v="0"/>
    <x v="0"/>
    <x v="0"/>
    <x v="1"/>
    <x v="2"/>
    <x v="172"/>
    <x v="1"/>
    <x v="1"/>
    <x v="1"/>
    <x v="8"/>
    <x v="8"/>
    <x v="1"/>
    <x v="0"/>
    <n v="46192.078999999998"/>
    <x v="0"/>
    <x v="8"/>
    <x v="3"/>
    <x v="8"/>
    <n v="7189874"/>
    <x v="1"/>
    <x v="1"/>
    <x v="181"/>
  </r>
  <r>
    <x v="0"/>
    <x v="0"/>
    <x v="0"/>
    <x v="1"/>
    <x v="1"/>
    <x v="173"/>
    <x v="1"/>
    <x v="1"/>
    <x v="1"/>
    <x v="8"/>
    <x v="8"/>
    <x v="1"/>
    <x v="0"/>
    <n v="13263.01"/>
    <x v="0"/>
    <x v="8"/>
    <x v="3"/>
    <x v="8"/>
    <n v="2064410"/>
    <x v="1"/>
    <x v="1"/>
    <x v="182"/>
  </r>
  <r>
    <x v="0"/>
    <x v="0"/>
    <x v="0"/>
    <x v="1"/>
    <x v="4"/>
    <x v="174"/>
    <x v="1"/>
    <x v="1"/>
    <x v="1"/>
    <x v="8"/>
    <x v="8"/>
    <x v="1"/>
    <x v="0"/>
    <n v="496484.359"/>
    <x v="0"/>
    <x v="8"/>
    <x v="3"/>
    <x v="8"/>
    <n v="77278618"/>
    <x v="1"/>
    <x v="1"/>
    <x v="183"/>
  </r>
  <r>
    <x v="0"/>
    <x v="0"/>
    <x v="0"/>
    <x v="1"/>
    <x v="4"/>
    <x v="175"/>
    <x v="1"/>
    <x v="1"/>
    <x v="1"/>
    <x v="8"/>
    <x v="8"/>
    <x v="1"/>
    <x v="0"/>
    <n v="57063.434999999998"/>
    <x v="0"/>
    <x v="8"/>
    <x v="3"/>
    <x v="8"/>
    <n v="8882019"/>
    <x v="1"/>
    <x v="1"/>
    <x v="184"/>
  </r>
  <r>
    <x v="0"/>
    <x v="0"/>
    <x v="0"/>
    <x v="1"/>
    <x v="4"/>
    <x v="176"/>
    <x v="1"/>
    <x v="1"/>
    <x v="1"/>
    <x v="8"/>
    <x v="8"/>
    <x v="1"/>
    <x v="0"/>
    <n v="253412.00200000001"/>
    <x v="0"/>
    <x v="8"/>
    <x v="3"/>
    <x v="8"/>
    <n v="39444000"/>
    <x v="1"/>
    <x v="1"/>
    <x v="185"/>
  </r>
  <r>
    <x v="0"/>
    <x v="0"/>
    <x v="0"/>
    <x v="1"/>
    <x v="2"/>
    <x v="177"/>
    <x v="1"/>
    <x v="1"/>
    <x v="1"/>
    <x v="8"/>
    <x v="8"/>
    <x v="1"/>
    <x v="0"/>
    <n v="465573.32299999997"/>
    <x v="0"/>
    <x v="8"/>
    <x v="3"/>
    <x v="8"/>
    <n v="72467264"/>
    <x v="1"/>
    <x v="1"/>
    <x v="186"/>
  </r>
  <r>
    <x v="0"/>
    <x v="0"/>
    <x v="0"/>
    <x v="1"/>
    <x v="6"/>
    <x v="178"/>
    <x v="1"/>
    <x v="1"/>
    <x v="1"/>
    <x v="8"/>
    <x v="8"/>
    <x v="1"/>
    <x v="0"/>
    <n v="590654.62199999997"/>
    <x v="0"/>
    <x v="8"/>
    <x v="3"/>
    <x v="8"/>
    <n v="91936376"/>
    <x v="1"/>
    <x v="1"/>
    <x v="187"/>
  </r>
  <r>
    <x v="0"/>
    <x v="0"/>
    <x v="0"/>
    <x v="1"/>
    <x v="6"/>
    <x v="179"/>
    <x v="1"/>
    <x v="1"/>
    <x v="1"/>
    <x v="8"/>
    <x v="8"/>
    <x v="1"/>
    <x v="0"/>
    <n v="20267.93"/>
    <x v="0"/>
    <x v="8"/>
    <x v="3"/>
    <x v="8"/>
    <n v="3154737"/>
    <x v="1"/>
    <x v="1"/>
    <x v="188"/>
  </r>
  <r>
    <x v="0"/>
    <x v="0"/>
    <x v="0"/>
    <x v="1"/>
    <x v="6"/>
    <x v="180"/>
    <x v="1"/>
    <x v="1"/>
    <x v="1"/>
    <x v="8"/>
    <x v="8"/>
    <x v="1"/>
    <x v="0"/>
    <n v="213404.166"/>
    <x v="0"/>
    <x v="8"/>
    <x v="3"/>
    <x v="8"/>
    <n v="33216714"/>
    <x v="1"/>
    <x v="1"/>
    <x v="189"/>
  </r>
  <r>
    <x v="0"/>
    <x v="0"/>
    <x v="0"/>
    <x v="1"/>
    <x v="6"/>
    <x v="181"/>
    <x v="1"/>
    <x v="1"/>
    <x v="1"/>
    <x v="8"/>
    <x v="8"/>
    <x v="1"/>
    <x v="0"/>
    <n v="1805806.5649999999"/>
    <x v="0"/>
    <x v="8"/>
    <x v="3"/>
    <x v="8"/>
    <n v="281076802"/>
    <x v="1"/>
    <x v="1"/>
    <x v="190"/>
  </r>
  <r>
    <x v="0"/>
    <x v="0"/>
    <x v="0"/>
    <x v="1"/>
    <x v="6"/>
    <x v="182"/>
    <x v="1"/>
    <x v="1"/>
    <x v="1"/>
    <x v="8"/>
    <x v="8"/>
    <x v="1"/>
    <x v="0"/>
    <n v="7390935.4129999997"/>
    <x v="0"/>
    <x v="8"/>
    <x v="3"/>
    <x v="8"/>
    <n v="1150411415"/>
    <x v="1"/>
    <x v="1"/>
    <x v="191"/>
  </r>
  <r>
    <x v="0"/>
    <x v="0"/>
    <x v="0"/>
    <x v="1"/>
    <x v="6"/>
    <x v="183"/>
    <x v="1"/>
    <x v="1"/>
    <x v="1"/>
    <x v="8"/>
    <x v="8"/>
    <x v="1"/>
    <x v="0"/>
    <n v="1333219.423"/>
    <x v="0"/>
    <x v="8"/>
    <x v="3"/>
    <x v="8"/>
    <n v="207517825"/>
    <x v="1"/>
    <x v="1"/>
    <x v="192"/>
  </r>
  <r>
    <x v="0"/>
    <x v="0"/>
    <x v="0"/>
    <x v="1"/>
    <x v="6"/>
    <x v="184"/>
    <x v="1"/>
    <x v="1"/>
    <x v="1"/>
    <x v="8"/>
    <x v="8"/>
    <x v="1"/>
    <x v="0"/>
    <n v="1484752.0109999999"/>
    <x v="0"/>
    <x v="8"/>
    <x v="3"/>
    <x v="8"/>
    <n v="231104125"/>
    <x v="1"/>
    <x v="1"/>
    <x v="193"/>
  </r>
  <r>
    <x v="0"/>
    <x v="0"/>
    <x v="0"/>
    <x v="1"/>
    <x v="6"/>
    <x v="185"/>
    <x v="1"/>
    <x v="1"/>
    <x v="1"/>
    <x v="8"/>
    <x v="8"/>
    <x v="1"/>
    <x v="0"/>
    <n v="82545.703999999998"/>
    <x v="0"/>
    <x v="8"/>
    <x v="3"/>
    <x v="8"/>
    <n v="12848376"/>
    <x v="1"/>
    <x v="1"/>
    <x v="194"/>
  </r>
  <r>
    <x v="0"/>
    <x v="0"/>
    <x v="0"/>
    <x v="1"/>
    <x v="6"/>
    <x v="186"/>
    <x v="1"/>
    <x v="1"/>
    <x v="1"/>
    <x v="8"/>
    <x v="8"/>
    <x v="1"/>
    <x v="0"/>
    <n v="3224937.4180000001"/>
    <x v="0"/>
    <x v="8"/>
    <x v="3"/>
    <x v="8"/>
    <n v="501966884"/>
    <x v="1"/>
    <x v="1"/>
    <x v="195"/>
  </r>
  <r>
    <x v="0"/>
    <x v="0"/>
    <x v="0"/>
    <x v="1"/>
    <x v="6"/>
    <x v="187"/>
    <x v="1"/>
    <x v="1"/>
    <x v="1"/>
    <x v="8"/>
    <x v="8"/>
    <x v="1"/>
    <x v="0"/>
    <n v="88219.032000000007"/>
    <x v="0"/>
    <x v="8"/>
    <x v="3"/>
    <x v="8"/>
    <n v="13731439"/>
    <x v="1"/>
    <x v="1"/>
    <x v="196"/>
  </r>
  <r>
    <x v="0"/>
    <x v="0"/>
    <x v="0"/>
    <x v="1"/>
    <x v="2"/>
    <x v="188"/>
    <x v="1"/>
    <x v="1"/>
    <x v="1"/>
    <x v="8"/>
    <x v="8"/>
    <x v="1"/>
    <x v="0"/>
    <n v="1111.644"/>
    <x v="0"/>
    <x v="8"/>
    <x v="3"/>
    <x v="8"/>
    <n v="173029"/>
    <x v="1"/>
    <x v="1"/>
    <x v="197"/>
  </r>
  <r>
    <x v="0"/>
    <x v="0"/>
    <x v="0"/>
    <x v="1"/>
    <x v="6"/>
    <x v="189"/>
    <x v="1"/>
    <x v="1"/>
    <x v="1"/>
    <x v="8"/>
    <x v="8"/>
    <x v="1"/>
    <x v="0"/>
    <n v="181600.54800000001"/>
    <x v="0"/>
    <x v="8"/>
    <x v="3"/>
    <x v="8"/>
    <n v="28266428"/>
    <x v="1"/>
    <x v="1"/>
    <x v="198"/>
  </r>
  <r>
    <x v="0"/>
    <x v="0"/>
    <x v="0"/>
    <x v="1"/>
    <x v="6"/>
    <x v="190"/>
    <x v="1"/>
    <x v="1"/>
    <x v="1"/>
    <x v="8"/>
    <x v="8"/>
    <x v="1"/>
    <x v="0"/>
    <n v="810239.19099999999"/>
    <x v="0"/>
    <x v="8"/>
    <x v="3"/>
    <x v="8"/>
    <n v="126115080"/>
    <x v="1"/>
    <x v="1"/>
    <x v="199"/>
  </r>
  <r>
    <x v="0"/>
    <x v="0"/>
    <x v="0"/>
    <x v="1"/>
    <x v="6"/>
    <x v="191"/>
    <x v="1"/>
    <x v="1"/>
    <x v="1"/>
    <x v="8"/>
    <x v="8"/>
    <x v="1"/>
    <x v="0"/>
    <n v="16509.14"/>
    <x v="0"/>
    <x v="8"/>
    <x v="3"/>
    <x v="8"/>
    <n v="2569675"/>
    <x v="1"/>
    <x v="1"/>
    <x v="200"/>
  </r>
  <r>
    <x v="0"/>
    <x v="0"/>
    <x v="0"/>
    <x v="1"/>
    <x v="2"/>
    <x v="192"/>
    <x v="1"/>
    <x v="1"/>
    <x v="1"/>
    <x v="8"/>
    <x v="8"/>
    <x v="1"/>
    <x v="0"/>
    <n v="1707225.4010000001"/>
    <x v="0"/>
    <x v="8"/>
    <x v="3"/>
    <x v="8"/>
    <n v="265732479"/>
    <x v="1"/>
    <x v="1"/>
    <x v="201"/>
  </r>
  <r>
    <x v="0"/>
    <x v="0"/>
    <x v="0"/>
    <x v="1"/>
    <x v="2"/>
    <x v="193"/>
    <x v="1"/>
    <x v="1"/>
    <x v="1"/>
    <x v="8"/>
    <x v="8"/>
    <x v="1"/>
    <x v="0"/>
    <n v="1126.194"/>
    <x v="0"/>
    <x v="8"/>
    <x v="3"/>
    <x v="8"/>
    <n v="175294"/>
    <x v="1"/>
    <x v="1"/>
    <x v="202"/>
  </r>
  <r>
    <x v="0"/>
    <x v="0"/>
    <x v="0"/>
    <x v="1"/>
    <x v="7"/>
    <x v="194"/>
    <x v="1"/>
    <x v="1"/>
    <x v="2"/>
    <x v="8"/>
    <x v="8"/>
    <x v="1"/>
    <x v="0"/>
    <n v="578144.21400000004"/>
    <x v="0"/>
    <x v="8"/>
    <x v="3"/>
    <x v="8"/>
    <n v="89989110"/>
    <x v="2"/>
    <x v="2"/>
    <x v="203"/>
  </r>
  <r>
    <x v="0"/>
    <x v="0"/>
    <x v="0"/>
    <x v="1"/>
    <x v="7"/>
    <x v="195"/>
    <x v="1"/>
    <x v="1"/>
    <x v="2"/>
    <x v="8"/>
    <x v="8"/>
    <x v="1"/>
    <x v="0"/>
    <n v="310233.505"/>
    <x v="0"/>
    <x v="8"/>
    <x v="3"/>
    <x v="8"/>
    <n v="48288362"/>
    <x v="2"/>
    <x v="2"/>
    <x v="204"/>
  </r>
  <r>
    <x v="0"/>
    <x v="0"/>
    <x v="0"/>
    <x v="1"/>
    <x v="7"/>
    <x v="196"/>
    <x v="1"/>
    <x v="1"/>
    <x v="2"/>
    <x v="8"/>
    <x v="8"/>
    <x v="1"/>
    <x v="0"/>
    <n v="116710.859"/>
    <x v="0"/>
    <x v="8"/>
    <x v="3"/>
    <x v="8"/>
    <n v="18166240"/>
    <x v="2"/>
    <x v="2"/>
    <x v="205"/>
  </r>
  <r>
    <x v="0"/>
    <x v="0"/>
    <x v="0"/>
    <x v="1"/>
    <x v="7"/>
    <x v="197"/>
    <x v="1"/>
    <x v="1"/>
    <x v="2"/>
    <x v="8"/>
    <x v="8"/>
    <x v="1"/>
    <x v="0"/>
    <n v="114350.21400000001"/>
    <x v="0"/>
    <x v="8"/>
    <x v="3"/>
    <x v="8"/>
    <n v="17798801"/>
    <x v="2"/>
    <x v="2"/>
    <x v="206"/>
  </r>
  <r>
    <x v="0"/>
    <x v="0"/>
    <x v="0"/>
    <x v="1"/>
    <x v="7"/>
    <x v="198"/>
    <x v="1"/>
    <x v="1"/>
    <x v="2"/>
    <x v="8"/>
    <x v="8"/>
    <x v="1"/>
    <x v="0"/>
    <n v="151099.136"/>
    <x v="0"/>
    <x v="8"/>
    <x v="3"/>
    <x v="8"/>
    <n v="23518832"/>
    <x v="2"/>
    <x v="2"/>
    <x v="207"/>
  </r>
  <r>
    <x v="0"/>
    <x v="0"/>
    <x v="0"/>
    <x v="1"/>
    <x v="7"/>
    <x v="199"/>
    <x v="1"/>
    <x v="1"/>
    <x v="2"/>
    <x v="8"/>
    <x v="8"/>
    <x v="1"/>
    <x v="0"/>
    <n v="1637243.2620000001"/>
    <x v="0"/>
    <x v="8"/>
    <x v="3"/>
    <x v="8"/>
    <n v="254839642"/>
    <x v="2"/>
    <x v="2"/>
    <x v="208"/>
  </r>
  <r>
    <x v="0"/>
    <x v="0"/>
    <x v="0"/>
    <x v="1"/>
    <x v="7"/>
    <x v="200"/>
    <x v="1"/>
    <x v="1"/>
    <x v="2"/>
    <x v="8"/>
    <x v="8"/>
    <x v="1"/>
    <x v="0"/>
    <n v="36483.589"/>
    <x v="0"/>
    <x v="8"/>
    <x v="3"/>
    <x v="8"/>
    <n v="5678731"/>
    <x v="2"/>
    <x v="2"/>
    <x v="209"/>
  </r>
  <r>
    <x v="0"/>
    <x v="0"/>
    <x v="0"/>
    <x v="1"/>
    <x v="7"/>
    <x v="201"/>
    <x v="1"/>
    <x v="1"/>
    <x v="2"/>
    <x v="8"/>
    <x v="8"/>
    <x v="1"/>
    <x v="0"/>
    <n v="337272.413"/>
    <x v="0"/>
    <x v="8"/>
    <x v="3"/>
    <x v="8"/>
    <n v="52497013"/>
    <x v="2"/>
    <x v="2"/>
    <x v="210"/>
  </r>
  <r>
    <x v="0"/>
    <x v="0"/>
    <x v="0"/>
    <x v="1"/>
    <x v="8"/>
    <x v="202"/>
    <x v="1"/>
    <x v="1"/>
    <x v="3"/>
    <x v="8"/>
    <x v="8"/>
    <x v="1"/>
    <x v="0"/>
    <n v="47470.021000000001"/>
    <x v="0"/>
    <x v="8"/>
    <x v="3"/>
    <x v="8"/>
    <n v="7388788"/>
    <x v="3"/>
    <x v="3"/>
    <x v="211"/>
  </r>
  <r>
    <x v="0"/>
    <x v="0"/>
    <x v="0"/>
    <x v="1"/>
    <x v="8"/>
    <x v="203"/>
    <x v="1"/>
    <x v="1"/>
    <x v="3"/>
    <x v="8"/>
    <x v="8"/>
    <x v="1"/>
    <x v="0"/>
    <n v="5031.527"/>
    <x v="0"/>
    <x v="8"/>
    <x v="3"/>
    <x v="8"/>
    <n v="783166"/>
    <x v="3"/>
    <x v="3"/>
    <x v="212"/>
  </r>
  <r>
    <x v="0"/>
    <x v="0"/>
    <x v="0"/>
    <x v="1"/>
    <x v="8"/>
    <x v="204"/>
    <x v="1"/>
    <x v="1"/>
    <x v="3"/>
    <x v="8"/>
    <x v="8"/>
    <x v="1"/>
    <x v="0"/>
    <n v="20126.670999999998"/>
    <x v="0"/>
    <x v="8"/>
    <x v="3"/>
    <x v="8"/>
    <n v="3132750"/>
    <x v="3"/>
    <x v="3"/>
    <x v="213"/>
  </r>
  <r>
    <x v="0"/>
    <x v="0"/>
    <x v="0"/>
    <x v="1"/>
    <x v="9"/>
    <x v="205"/>
    <x v="1"/>
    <x v="1"/>
    <x v="4"/>
    <x v="8"/>
    <x v="8"/>
    <x v="1"/>
    <x v="0"/>
    <n v="3901.7379999999998"/>
    <x v="0"/>
    <x v="8"/>
    <x v="3"/>
    <x v="8"/>
    <n v="607312"/>
    <x v="4"/>
    <x v="4"/>
    <x v="214"/>
  </r>
  <r>
    <x v="0"/>
    <x v="0"/>
    <x v="0"/>
    <x v="1"/>
    <x v="9"/>
    <x v="206"/>
    <x v="1"/>
    <x v="1"/>
    <x v="4"/>
    <x v="8"/>
    <x v="8"/>
    <x v="1"/>
    <x v="0"/>
    <n v="9863.3520000000008"/>
    <x v="0"/>
    <x v="8"/>
    <x v="3"/>
    <x v="8"/>
    <n v="1535247"/>
    <x v="4"/>
    <x v="4"/>
    <x v="215"/>
  </r>
  <r>
    <x v="0"/>
    <x v="0"/>
    <x v="0"/>
    <x v="1"/>
    <x v="9"/>
    <x v="207"/>
    <x v="1"/>
    <x v="1"/>
    <x v="4"/>
    <x v="8"/>
    <x v="8"/>
    <x v="1"/>
    <x v="0"/>
    <n v="38264.521000000001"/>
    <x v="0"/>
    <x v="8"/>
    <x v="3"/>
    <x v="8"/>
    <n v="5955936"/>
    <x v="4"/>
    <x v="4"/>
    <x v="216"/>
  </r>
  <r>
    <x v="0"/>
    <x v="0"/>
    <x v="0"/>
    <x v="1"/>
    <x v="9"/>
    <x v="208"/>
    <x v="1"/>
    <x v="1"/>
    <x v="4"/>
    <x v="8"/>
    <x v="8"/>
    <x v="1"/>
    <x v="0"/>
    <n v="13612.008"/>
    <x v="0"/>
    <x v="8"/>
    <x v="3"/>
    <x v="8"/>
    <n v="2118732"/>
    <x v="4"/>
    <x v="4"/>
    <x v="217"/>
  </r>
  <r>
    <x v="0"/>
    <x v="0"/>
    <x v="0"/>
    <x v="1"/>
    <x v="10"/>
    <x v="209"/>
    <x v="1"/>
    <x v="1"/>
    <x v="5"/>
    <x v="8"/>
    <x v="8"/>
    <x v="1"/>
    <x v="0"/>
    <n v="10511.245999999999"/>
    <x v="0"/>
    <x v="8"/>
    <x v="3"/>
    <x v="8"/>
    <n v="1636093"/>
    <x v="5"/>
    <x v="5"/>
    <x v="218"/>
  </r>
  <r>
    <x v="0"/>
    <x v="0"/>
    <x v="0"/>
    <x v="1"/>
    <x v="10"/>
    <x v="210"/>
    <x v="1"/>
    <x v="1"/>
    <x v="5"/>
    <x v="8"/>
    <x v="8"/>
    <x v="1"/>
    <x v="0"/>
    <n v="40850.866000000002"/>
    <x v="0"/>
    <x v="8"/>
    <x v="3"/>
    <x v="8"/>
    <n v="6358505"/>
    <x v="5"/>
    <x v="5"/>
    <x v="219"/>
  </r>
  <r>
    <x v="0"/>
    <x v="0"/>
    <x v="0"/>
    <x v="1"/>
    <x v="10"/>
    <x v="211"/>
    <x v="1"/>
    <x v="1"/>
    <x v="5"/>
    <x v="8"/>
    <x v="8"/>
    <x v="1"/>
    <x v="0"/>
    <n v="12016.591"/>
    <x v="0"/>
    <x v="8"/>
    <x v="3"/>
    <x v="8"/>
    <n v="1870402"/>
    <x v="5"/>
    <x v="5"/>
    <x v="220"/>
  </r>
  <r>
    <x v="0"/>
    <x v="0"/>
    <x v="0"/>
    <x v="1"/>
    <x v="11"/>
    <x v="212"/>
    <x v="1"/>
    <x v="1"/>
    <x v="6"/>
    <x v="8"/>
    <x v="8"/>
    <x v="1"/>
    <x v="0"/>
    <n v="11094.18"/>
    <x v="0"/>
    <x v="8"/>
    <x v="3"/>
    <x v="8"/>
    <n v="1726828"/>
    <x v="6"/>
    <x v="6"/>
    <x v="221"/>
  </r>
  <r>
    <x v="0"/>
    <x v="0"/>
    <x v="0"/>
    <x v="1"/>
    <x v="11"/>
    <x v="213"/>
    <x v="1"/>
    <x v="1"/>
    <x v="6"/>
    <x v="8"/>
    <x v="8"/>
    <x v="1"/>
    <x v="0"/>
    <n v="2668.4319999999998"/>
    <x v="0"/>
    <x v="8"/>
    <x v="3"/>
    <x v="8"/>
    <n v="415346"/>
    <x v="6"/>
    <x v="6"/>
    <x v="222"/>
  </r>
  <r>
    <x v="0"/>
    <x v="0"/>
    <x v="0"/>
    <x v="1"/>
    <x v="11"/>
    <x v="214"/>
    <x v="1"/>
    <x v="1"/>
    <x v="6"/>
    <x v="8"/>
    <x v="8"/>
    <x v="1"/>
    <x v="0"/>
    <n v="26360.217000000001"/>
    <x v="0"/>
    <x v="8"/>
    <x v="3"/>
    <x v="8"/>
    <n v="4103012"/>
    <x v="6"/>
    <x v="6"/>
    <x v="223"/>
  </r>
  <r>
    <x v="0"/>
    <x v="0"/>
    <x v="0"/>
    <x v="1"/>
    <x v="12"/>
    <x v="215"/>
    <x v="1"/>
    <x v="1"/>
    <x v="7"/>
    <x v="8"/>
    <x v="8"/>
    <x v="1"/>
    <x v="0"/>
    <n v="112398.572"/>
    <x v="0"/>
    <x v="8"/>
    <x v="3"/>
    <x v="8"/>
    <n v="17495025"/>
    <x v="7"/>
    <x v="7"/>
    <x v="224"/>
  </r>
  <r>
    <x v="0"/>
    <x v="0"/>
    <x v="0"/>
    <x v="1"/>
    <x v="12"/>
    <x v="216"/>
    <x v="1"/>
    <x v="1"/>
    <x v="7"/>
    <x v="8"/>
    <x v="8"/>
    <x v="1"/>
    <x v="0"/>
    <n v="26178.687999999998"/>
    <x v="0"/>
    <x v="8"/>
    <x v="3"/>
    <x v="8"/>
    <n v="4074756"/>
    <x v="7"/>
    <x v="7"/>
    <x v="225"/>
  </r>
  <r>
    <x v="0"/>
    <x v="0"/>
    <x v="0"/>
    <x v="1"/>
    <x v="12"/>
    <x v="217"/>
    <x v="1"/>
    <x v="1"/>
    <x v="7"/>
    <x v="8"/>
    <x v="8"/>
    <x v="1"/>
    <x v="0"/>
    <n v="100093.36599999999"/>
    <x v="0"/>
    <x v="8"/>
    <x v="3"/>
    <x v="8"/>
    <n v="15579699"/>
    <x v="7"/>
    <x v="7"/>
    <x v="226"/>
  </r>
  <r>
    <x v="0"/>
    <x v="0"/>
    <x v="0"/>
    <x v="1"/>
    <x v="13"/>
    <x v="218"/>
    <x v="1"/>
    <x v="1"/>
    <x v="8"/>
    <x v="8"/>
    <x v="8"/>
    <x v="1"/>
    <x v="0"/>
    <n v="8735.9449999999997"/>
    <x v="0"/>
    <x v="8"/>
    <x v="3"/>
    <x v="8"/>
    <n v="1359764"/>
    <x v="8"/>
    <x v="8"/>
    <x v="227"/>
  </r>
  <r>
    <x v="0"/>
    <x v="0"/>
    <x v="0"/>
    <x v="1"/>
    <x v="13"/>
    <x v="219"/>
    <x v="1"/>
    <x v="1"/>
    <x v="8"/>
    <x v="8"/>
    <x v="8"/>
    <x v="1"/>
    <x v="0"/>
    <n v="2210.0230000000001"/>
    <x v="0"/>
    <x v="8"/>
    <x v="3"/>
    <x v="8"/>
    <n v="343994"/>
    <x v="8"/>
    <x v="8"/>
    <x v="228"/>
  </r>
  <r>
    <x v="0"/>
    <x v="0"/>
    <x v="0"/>
    <x v="1"/>
    <x v="13"/>
    <x v="220"/>
    <x v="1"/>
    <x v="1"/>
    <x v="8"/>
    <x v="8"/>
    <x v="8"/>
    <x v="1"/>
    <x v="0"/>
    <n v="23296.769"/>
    <x v="0"/>
    <x v="8"/>
    <x v="3"/>
    <x v="8"/>
    <n v="3626181"/>
    <x v="8"/>
    <x v="8"/>
    <x v="229"/>
  </r>
  <r>
    <x v="0"/>
    <x v="0"/>
    <x v="0"/>
    <x v="1"/>
    <x v="14"/>
    <x v="221"/>
    <x v="1"/>
    <x v="1"/>
    <x v="9"/>
    <x v="8"/>
    <x v="8"/>
    <x v="1"/>
    <x v="0"/>
    <n v="9971.1299999999992"/>
    <x v="0"/>
    <x v="8"/>
    <x v="3"/>
    <x v="8"/>
    <n v="1552023"/>
    <x v="9"/>
    <x v="9"/>
    <x v="230"/>
  </r>
  <r>
    <x v="0"/>
    <x v="0"/>
    <x v="0"/>
    <x v="1"/>
    <x v="14"/>
    <x v="222"/>
    <x v="1"/>
    <x v="1"/>
    <x v="9"/>
    <x v="8"/>
    <x v="8"/>
    <x v="1"/>
    <x v="0"/>
    <n v="1713.05"/>
    <x v="0"/>
    <x v="8"/>
    <x v="3"/>
    <x v="8"/>
    <n v="266639"/>
    <x v="9"/>
    <x v="9"/>
    <x v="231"/>
  </r>
  <r>
    <x v="0"/>
    <x v="0"/>
    <x v="0"/>
    <x v="1"/>
    <x v="14"/>
    <x v="223"/>
    <x v="1"/>
    <x v="1"/>
    <x v="9"/>
    <x v="8"/>
    <x v="8"/>
    <x v="1"/>
    <x v="0"/>
    <n v="57427.66"/>
    <x v="0"/>
    <x v="8"/>
    <x v="3"/>
    <x v="8"/>
    <n v="8938711"/>
    <x v="9"/>
    <x v="9"/>
    <x v="232"/>
  </r>
  <r>
    <x v="0"/>
    <x v="0"/>
    <x v="0"/>
    <x v="1"/>
    <x v="14"/>
    <x v="224"/>
    <x v="1"/>
    <x v="1"/>
    <x v="9"/>
    <x v="8"/>
    <x v="8"/>
    <x v="1"/>
    <x v="0"/>
    <n v="2952.471"/>
    <x v="0"/>
    <x v="8"/>
    <x v="3"/>
    <x v="8"/>
    <n v="459557"/>
    <x v="9"/>
    <x v="9"/>
    <x v="233"/>
  </r>
  <r>
    <x v="0"/>
    <x v="0"/>
    <x v="0"/>
    <x v="1"/>
    <x v="14"/>
    <x v="225"/>
    <x v="1"/>
    <x v="1"/>
    <x v="9"/>
    <x v="8"/>
    <x v="8"/>
    <x v="1"/>
    <x v="0"/>
    <n v="6634.7790000000005"/>
    <x v="0"/>
    <x v="8"/>
    <x v="3"/>
    <x v="8"/>
    <n v="1032714"/>
    <x v="9"/>
    <x v="9"/>
    <x v="234"/>
  </r>
  <r>
    <x v="0"/>
    <x v="0"/>
    <x v="0"/>
    <x v="1"/>
    <x v="15"/>
    <x v="226"/>
    <x v="1"/>
    <x v="1"/>
    <x v="10"/>
    <x v="8"/>
    <x v="8"/>
    <x v="1"/>
    <x v="0"/>
    <n v="27740.058000000001"/>
    <x v="0"/>
    <x v="8"/>
    <x v="3"/>
    <x v="8"/>
    <n v="4317786"/>
    <x v="10"/>
    <x v="10"/>
    <x v="235"/>
  </r>
  <r>
    <x v="0"/>
    <x v="0"/>
    <x v="0"/>
    <x v="1"/>
    <x v="15"/>
    <x v="227"/>
    <x v="1"/>
    <x v="1"/>
    <x v="10"/>
    <x v="8"/>
    <x v="8"/>
    <x v="1"/>
    <x v="0"/>
    <n v="78301.849000000002"/>
    <x v="0"/>
    <x v="8"/>
    <x v="3"/>
    <x v="8"/>
    <n v="12187813"/>
    <x v="10"/>
    <x v="10"/>
    <x v="236"/>
  </r>
  <r>
    <x v="0"/>
    <x v="0"/>
    <x v="0"/>
    <x v="1"/>
    <x v="15"/>
    <x v="228"/>
    <x v="1"/>
    <x v="1"/>
    <x v="10"/>
    <x v="8"/>
    <x v="8"/>
    <x v="1"/>
    <x v="0"/>
    <n v="60594.999000000003"/>
    <x v="0"/>
    <x v="8"/>
    <x v="3"/>
    <x v="8"/>
    <n v="9431713"/>
    <x v="10"/>
    <x v="10"/>
    <x v="237"/>
  </r>
  <r>
    <x v="0"/>
    <x v="0"/>
    <x v="0"/>
    <x v="1"/>
    <x v="15"/>
    <x v="229"/>
    <x v="1"/>
    <x v="1"/>
    <x v="10"/>
    <x v="8"/>
    <x v="8"/>
    <x v="1"/>
    <x v="0"/>
    <n v="24475.956999999999"/>
    <x v="0"/>
    <x v="8"/>
    <x v="3"/>
    <x v="8"/>
    <n v="3809724"/>
    <x v="10"/>
    <x v="10"/>
    <x v="238"/>
  </r>
  <r>
    <x v="0"/>
    <x v="0"/>
    <x v="0"/>
    <x v="1"/>
    <x v="15"/>
    <x v="230"/>
    <x v="1"/>
    <x v="1"/>
    <x v="10"/>
    <x v="8"/>
    <x v="8"/>
    <x v="1"/>
    <x v="0"/>
    <n v="748.14599999999996"/>
    <x v="0"/>
    <x v="8"/>
    <x v="3"/>
    <x v="8"/>
    <n v="116450"/>
    <x v="10"/>
    <x v="10"/>
    <x v="239"/>
  </r>
  <r>
    <x v="0"/>
    <x v="0"/>
    <x v="0"/>
    <x v="1"/>
    <x v="15"/>
    <x v="231"/>
    <x v="1"/>
    <x v="1"/>
    <x v="10"/>
    <x v="8"/>
    <x v="8"/>
    <x v="1"/>
    <x v="0"/>
    <n v="9765.3389999999999"/>
    <x v="0"/>
    <x v="8"/>
    <x v="3"/>
    <x v="8"/>
    <n v="1519991"/>
    <x v="10"/>
    <x v="10"/>
    <x v="240"/>
  </r>
  <r>
    <x v="0"/>
    <x v="0"/>
    <x v="0"/>
    <x v="1"/>
    <x v="24"/>
    <x v="232"/>
    <x v="1"/>
    <x v="1"/>
    <x v="19"/>
    <x v="8"/>
    <x v="8"/>
    <x v="1"/>
    <x v="0"/>
    <n v="1570.819"/>
    <x v="0"/>
    <x v="8"/>
    <x v="3"/>
    <x v="8"/>
    <n v="244501"/>
    <x v="19"/>
    <x v="19"/>
    <x v="241"/>
  </r>
  <r>
    <x v="0"/>
    <x v="0"/>
    <x v="0"/>
    <x v="1"/>
    <x v="24"/>
    <x v="233"/>
    <x v="1"/>
    <x v="1"/>
    <x v="19"/>
    <x v="8"/>
    <x v="8"/>
    <x v="1"/>
    <x v="0"/>
    <n v="1727.441"/>
    <x v="0"/>
    <x v="8"/>
    <x v="3"/>
    <x v="8"/>
    <n v="268879"/>
    <x v="19"/>
    <x v="19"/>
    <x v="242"/>
  </r>
  <r>
    <x v="0"/>
    <x v="0"/>
    <x v="0"/>
    <x v="1"/>
    <x v="24"/>
    <x v="234"/>
    <x v="1"/>
    <x v="1"/>
    <x v="19"/>
    <x v="8"/>
    <x v="8"/>
    <x v="1"/>
    <x v="0"/>
    <n v="213.61500000000001"/>
    <x v="0"/>
    <x v="8"/>
    <x v="3"/>
    <x v="8"/>
    <n v="33250"/>
    <x v="19"/>
    <x v="19"/>
    <x v="243"/>
  </r>
  <r>
    <x v="0"/>
    <x v="0"/>
    <x v="0"/>
    <x v="1"/>
    <x v="24"/>
    <x v="235"/>
    <x v="1"/>
    <x v="1"/>
    <x v="19"/>
    <x v="8"/>
    <x v="8"/>
    <x v="1"/>
    <x v="0"/>
    <n v="25959.495999999999"/>
    <x v="0"/>
    <x v="8"/>
    <x v="3"/>
    <x v="8"/>
    <n v="4040639"/>
    <x v="19"/>
    <x v="19"/>
    <x v="244"/>
  </r>
  <r>
    <x v="0"/>
    <x v="0"/>
    <x v="0"/>
    <x v="1"/>
    <x v="17"/>
    <x v="236"/>
    <x v="1"/>
    <x v="1"/>
    <x v="12"/>
    <x v="8"/>
    <x v="8"/>
    <x v="1"/>
    <x v="0"/>
    <n v="563721.19700000004"/>
    <x v="0"/>
    <x v="8"/>
    <x v="3"/>
    <x v="8"/>
    <n v="87744144"/>
    <x v="12"/>
    <x v="12"/>
    <x v="245"/>
  </r>
  <r>
    <x v="0"/>
    <x v="0"/>
    <x v="0"/>
    <x v="1"/>
    <x v="17"/>
    <x v="237"/>
    <x v="1"/>
    <x v="1"/>
    <x v="12"/>
    <x v="8"/>
    <x v="8"/>
    <x v="1"/>
    <x v="0"/>
    <n v="91193.368000000002"/>
    <x v="0"/>
    <x v="8"/>
    <x v="3"/>
    <x v="8"/>
    <n v="14194400"/>
    <x v="12"/>
    <x v="12"/>
    <x v="246"/>
  </r>
  <r>
    <x v="0"/>
    <x v="0"/>
    <x v="0"/>
    <x v="1"/>
    <x v="17"/>
    <x v="238"/>
    <x v="1"/>
    <x v="1"/>
    <x v="12"/>
    <x v="8"/>
    <x v="8"/>
    <x v="1"/>
    <x v="0"/>
    <n v="391850.60800000001"/>
    <x v="0"/>
    <x v="8"/>
    <x v="3"/>
    <x v="8"/>
    <n v="60992200"/>
    <x v="12"/>
    <x v="12"/>
    <x v="247"/>
  </r>
  <r>
    <x v="0"/>
    <x v="0"/>
    <x v="0"/>
    <x v="1"/>
    <x v="17"/>
    <x v="239"/>
    <x v="1"/>
    <x v="1"/>
    <x v="12"/>
    <x v="8"/>
    <x v="8"/>
    <x v="1"/>
    <x v="0"/>
    <n v="3971.2260000000001"/>
    <x v="0"/>
    <x v="8"/>
    <x v="3"/>
    <x v="8"/>
    <n v="618128"/>
    <x v="12"/>
    <x v="12"/>
    <x v="248"/>
  </r>
  <r>
    <x v="0"/>
    <x v="0"/>
    <x v="0"/>
    <x v="1"/>
    <x v="18"/>
    <x v="240"/>
    <x v="1"/>
    <x v="1"/>
    <x v="13"/>
    <x v="8"/>
    <x v="8"/>
    <x v="1"/>
    <x v="0"/>
    <n v="1471.7049999999999"/>
    <x v="0"/>
    <x v="8"/>
    <x v="3"/>
    <x v="8"/>
    <n v="229073"/>
    <x v="13"/>
    <x v="13"/>
    <x v="249"/>
  </r>
  <r>
    <x v="0"/>
    <x v="0"/>
    <x v="0"/>
    <x v="1"/>
    <x v="18"/>
    <x v="241"/>
    <x v="1"/>
    <x v="1"/>
    <x v="13"/>
    <x v="8"/>
    <x v="8"/>
    <x v="1"/>
    <x v="0"/>
    <n v="4573.9790000000003"/>
    <x v="0"/>
    <x v="8"/>
    <x v="3"/>
    <x v="8"/>
    <n v="711947"/>
    <x v="13"/>
    <x v="13"/>
    <x v="250"/>
  </r>
  <r>
    <x v="0"/>
    <x v="0"/>
    <x v="0"/>
    <x v="1"/>
    <x v="18"/>
    <x v="242"/>
    <x v="1"/>
    <x v="1"/>
    <x v="13"/>
    <x v="8"/>
    <x v="8"/>
    <x v="1"/>
    <x v="0"/>
    <n v="9401.9889999999996"/>
    <x v="0"/>
    <x v="8"/>
    <x v="3"/>
    <x v="8"/>
    <n v="1463435"/>
    <x v="13"/>
    <x v="13"/>
    <x v="251"/>
  </r>
  <r>
    <x v="0"/>
    <x v="0"/>
    <x v="0"/>
    <x v="1"/>
    <x v="18"/>
    <x v="243"/>
    <x v="1"/>
    <x v="1"/>
    <x v="13"/>
    <x v="8"/>
    <x v="8"/>
    <x v="1"/>
    <x v="0"/>
    <n v="22305.113000000001"/>
    <x v="0"/>
    <x v="8"/>
    <x v="3"/>
    <x v="8"/>
    <n v="3471828"/>
    <x v="13"/>
    <x v="13"/>
    <x v="252"/>
  </r>
  <r>
    <x v="0"/>
    <x v="0"/>
    <x v="0"/>
    <x v="1"/>
    <x v="18"/>
    <x v="244"/>
    <x v="1"/>
    <x v="1"/>
    <x v="13"/>
    <x v="8"/>
    <x v="8"/>
    <x v="1"/>
    <x v="0"/>
    <n v="6035.3530000000001"/>
    <x v="0"/>
    <x v="8"/>
    <x v="3"/>
    <x v="8"/>
    <n v="939413"/>
    <x v="13"/>
    <x v="13"/>
    <x v="253"/>
  </r>
  <r>
    <x v="0"/>
    <x v="0"/>
    <x v="0"/>
    <x v="1"/>
    <x v="18"/>
    <x v="245"/>
    <x v="1"/>
    <x v="1"/>
    <x v="13"/>
    <x v="8"/>
    <x v="8"/>
    <x v="1"/>
    <x v="0"/>
    <n v="91408.153000000006"/>
    <x v="0"/>
    <x v="8"/>
    <x v="3"/>
    <x v="8"/>
    <n v="14227831"/>
    <x v="13"/>
    <x v="13"/>
    <x v="254"/>
  </r>
  <r>
    <x v="0"/>
    <x v="0"/>
    <x v="0"/>
    <x v="1"/>
    <x v="18"/>
    <x v="246"/>
    <x v="1"/>
    <x v="1"/>
    <x v="13"/>
    <x v="8"/>
    <x v="8"/>
    <x v="1"/>
    <x v="0"/>
    <n v="16005.828"/>
    <x v="0"/>
    <x v="8"/>
    <x v="3"/>
    <x v="8"/>
    <n v="2491334"/>
    <x v="13"/>
    <x v="13"/>
    <x v="255"/>
  </r>
  <r>
    <x v="0"/>
    <x v="0"/>
    <x v="0"/>
    <x v="1"/>
    <x v="18"/>
    <x v="247"/>
    <x v="1"/>
    <x v="1"/>
    <x v="13"/>
    <x v="8"/>
    <x v="8"/>
    <x v="1"/>
    <x v="0"/>
    <n v="15009.412"/>
    <x v="0"/>
    <x v="8"/>
    <x v="3"/>
    <x v="8"/>
    <n v="2336240"/>
    <x v="13"/>
    <x v="13"/>
    <x v="256"/>
  </r>
  <r>
    <x v="0"/>
    <x v="0"/>
    <x v="0"/>
    <x v="1"/>
    <x v="19"/>
    <x v="248"/>
    <x v="1"/>
    <x v="1"/>
    <x v="14"/>
    <x v="8"/>
    <x v="8"/>
    <x v="1"/>
    <x v="0"/>
    <n v="125194.697"/>
    <x v="0"/>
    <x v="8"/>
    <x v="3"/>
    <x v="8"/>
    <n v="19486763"/>
    <x v="14"/>
    <x v="14"/>
    <x v="257"/>
  </r>
  <r>
    <x v="0"/>
    <x v="0"/>
    <x v="0"/>
    <x v="1"/>
    <x v="19"/>
    <x v="249"/>
    <x v="1"/>
    <x v="1"/>
    <x v="14"/>
    <x v="8"/>
    <x v="8"/>
    <x v="1"/>
    <x v="0"/>
    <n v="29072.718000000001"/>
    <x v="0"/>
    <x v="8"/>
    <x v="3"/>
    <x v="8"/>
    <n v="4525217"/>
    <x v="14"/>
    <x v="14"/>
    <x v="258"/>
  </r>
  <r>
    <x v="0"/>
    <x v="0"/>
    <x v="0"/>
    <x v="1"/>
    <x v="19"/>
    <x v="250"/>
    <x v="1"/>
    <x v="1"/>
    <x v="14"/>
    <x v="8"/>
    <x v="8"/>
    <x v="1"/>
    <x v="0"/>
    <n v="8310.1679999999997"/>
    <x v="0"/>
    <x v="8"/>
    <x v="3"/>
    <x v="8"/>
    <n v="1293491"/>
    <x v="14"/>
    <x v="14"/>
    <x v="259"/>
  </r>
  <r>
    <x v="0"/>
    <x v="0"/>
    <x v="0"/>
    <x v="1"/>
    <x v="19"/>
    <x v="251"/>
    <x v="1"/>
    <x v="1"/>
    <x v="14"/>
    <x v="8"/>
    <x v="8"/>
    <x v="1"/>
    <x v="0"/>
    <n v="39563.110999999997"/>
    <x v="0"/>
    <x v="8"/>
    <x v="3"/>
    <x v="8"/>
    <n v="6158064"/>
    <x v="14"/>
    <x v="14"/>
    <x v="260"/>
  </r>
  <r>
    <x v="0"/>
    <x v="0"/>
    <x v="0"/>
    <x v="1"/>
    <x v="19"/>
    <x v="252"/>
    <x v="1"/>
    <x v="1"/>
    <x v="14"/>
    <x v="8"/>
    <x v="8"/>
    <x v="1"/>
    <x v="0"/>
    <n v="12806.286"/>
    <x v="0"/>
    <x v="8"/>
    <x v="3"/>
    <x v="8"/>
    <n v="1993320"/>
    <x v="14"/>
    <x v="14"/>
    <x v="261"/>
  </r>
  <r>
    <x v="0"/>
    <x v="0"/>
    <x v="0"/>
    <x v="1"/>
    <x v="20"/>
    <x v="253"/>
    <x v="1"/>
    <x v="1"/>
    <x v="15"/>
    <x v="8"/>
    <x v="8"/>
    <x v="1"/>
    <x v="0"/>
    <n v="20114.457999999999"/>
    <x v="0"/>
    <x v="8"/>
    <x v="3"/>
    <x v="8"/>
    <n v="3130849"/>
    <x v="15"/>
    <x v="15"/>
    <x v="262"/>
  </r>
  <r>
    <x v="0"/>
    <x v="0"/>
    <x v="0"/>
    <x v="1"/>
    <x v="20"/>
    <x v="254"/>
    <x v="1"/>
    <x v="1"/>
    <x v="15"/>
    <x v="8"/>
    <x v="8"/>
    <x v="1"/>
    <x v="0"/>
    <n v="4036.9070000000002"/>
    <x v="0"/>
    <x v="8"/>
    <x v="3"/>
    <x v="8"/>
    <n v="628351"/>
    <x v="15"/>
    <x v="15"/>
    <x v="263"/>
  </r>
  <r>
    <x v="0"/>
    <x v="0"/>
    <x v="0"/>
    <x v="1"/>
    <x v="20"/>
    <x v="255"/>
    <x v="1"/>
    <x v="1"/>
    <x v="15"/>
    <x v="8"/>
    <x v="8"/>
    <x v="1"/>
    <x v="0"/>
    <n v="82720.649000000005"/>
    <x v="0"/>
    <x v="8"/>
    <x v="3"/>
    <x v="8"/>
    <n v="12875607"/>
    <x v="15"/>
    <x v="15"/>
    <x v="264"/>
  </r>
  <r>
    <x v="0"/>
    <x v="0"/>
    <x v="0"/>
    <x v="1"/>
    <x v="21"/>
    <x v="256"/>
    <x v="1"/>
    <x v="1"/>
    <x v="16"/>
    <x v="8"/>
    <x v="8"/>
    <x v="1"/>
    <x v="0"/>
    <n v="4174.473"/>
    <x v="0"/>
    <x v="8"/>
    <x v="3"/>
    <x v="8"/>
    <n v="649764"/>
    <x v="16"/>
    <x v="16"/>
    <x v="265"/>
  </r>
  <r>
    <x v="0"/>
    <x v="0"/>
    <x v="0"/>
    <x v="1"/>
    <x v="21"/>
    <x v="257"/>
    <x v="1"/>
    <x v="1"/>
    <x v="16"/>
    <x v="8"/>
    <x v="8"/>
    <x v="1"/>
    <x v="0"/>
    <n v="791.85299999999995"/>
    <x v="0"/>
    <x v="8"/>
    <x v="3"/>
    <x v="8"/>
    <n v="123253"/>
    <x v="16"/>
    <x v="16"/>
    <x v="266"/>
  </r>
  <r>
    <x v="0"/>
    <x v="0"/>
    <x v="0"/>
    <x v="1"/>
    <x v="21"/>
    <x v="258"/>
    <x v="1"/>
    <x v="1"/>
    <x v="16"/>
    <x v="8"/>
    <x v="8"/>
    <x v="1"/>
    <x v="0"/>
    <n v="136574.478"/>
    <x v="0"/>
    <x v="8"/>
    <x v="3"/>
    <x v="8"/>
    <n v="21258045"/>
    <x v="16"/>
    <x v="16"/>
    <x v="267"/>
  </r>
  <r>
    <x v="0"/>
    <x v="0"/>
    <x v="0"/>
    <x v="1"/>
    <x v="21"/>
    <x v="259"/>
    <x v="1"/>
    <x v="1"/>
    <x v="16"/>
    <x v="8"/>
    <x v="8"/>
    <x v="1"/>
    <x v="0"/>
    <n v="8873.8420000000006"/>
    <x v="0"/>
    <x v="8"/>
    <x v="3"/>
    <x v="8"/>
    <n v="1381228"/>
    <x v="16"/>
    <x v="16"/>
    <x v="268"/>
  </r>
  <r>
    <x v="0"/>
    <x v="0"/>
    <x v="0"/>
    <x v="1"/>
    <x v="21"/>
    <x v="260"/>
    <x v="1"/>
    <x v="1"/>
    <x v="16"/>
    <x v="8"/>
    <x v="8"/>
    <x v="1"/>
    <x v="0"/>
    <n v="20020.213"/>
    <x v="0"/>
    <x v="8"/>
    <x v="3"/>
    <x v="8"/>
    <n v="3116180"/>
    <x v="16"/>
    <x v="16"/>
    <x v="269"/>
  </r>
  <r>
    <x v="0"/>
    <x v="0"/>
    <x v="0"/>
    <x v="1"/>
    <x v="22"/>
    <x v="261"/>
    <x v="1"/>
    <x v="1"/>
    <x v="17"/>
    <x v="8"/>
    <x v="8"/>
    <x v="1"/>
    <x v="0"/>
    <n v="771605.55099999998"/>
    <x v="0"/>
    <x v="8"/>
    <x v="3"/>
    <x v="8"/>
    <n v="120101690"/>
    <x v="17"/>
    <x v="17"/>
    <x v="270"/>
  </r>
  <r>
    <x v="0"/>
    <x v="0"/>
    <x v="0"/>
    <x v="1"/>
    <x v="22"/>
    <x v="262"/>
    <x v="1"/>
    <x v="1"/>
    <x v="17"/>
    <x v="8"/>
    <x v="8"/>
    <x v="1"/>
    <x v="0"/>
    <n v="74683.73"/>
    <x v="0"/>
    <x v="8"/>
    <x v="3"/>
    <x v="8"/>
    <n v="11624647"/>
    <x v="17"/>
    <x v="17"/>
    <x v="271"/>
  </r>
  <r>
    <x v="0"/>
    <x v="0"/>
    <x v="0"/>
    <x v="1"/>
    <x v="22"/>
    <x v="263"/>
    <x v="1"/>
    <x v="1"/>
    <x v="17"/>
    <x v="8"/>
    <x v="8"/>
    <x v="1"/>
    <x v="0"/>
    <n v="349183.74300000002"/>
    <x v="0"/>
    <x v="8"/>
    <x v="3"/>
    <x v="8"/>
    <n v="54351032"/>
    <x v="17"/>
    <x v="17"/>
    <x v="272"/>
  </r>
  <r>
    <x v="0"/>
    <x v="0"/>
    <x v="0"/>
    <x v="1"/>
    <x v="23"/>
    <x v="264"/>
    <x v="1"/>
    <x v="1"/>
    <x v="18"/>
    <x v="8"/>
    <x v="8"/>
    <x v="1"/>
    <x v="0"/>
    <n v="2120.2860000000001"/>
    <x v="0"/>
    <x v="8"/>
    <x v="3"/>
    <x v="8"/>
    <n v="330026"/>
    <x v="18"/>
    <x v="18"/>
    <x v="273"/>
  </r>
  <r>
    <x v="0"/>
    <x v="0"/>
    <x v="0"/>
    <x v="1"/>
    <x v="23"/>
    <x v="265"/>
    <x v="1"/>
    <x v="1"/>
    <x v="18"/>
    <x v="8"/>
    <x v="8"/>
    <x v="1"/>
    <x v="0"/>
    <n v="42447.343000000001"/>
    <x v="0"/>
    <x v="8"/>
    <x v="3"/>
    <x v="8"/>
    <n v="6607000"/>
    <x v="18"/>
    <x v="18"/>
    <x v="274"/>
  </r>
  <r>
    <x v="0"/>
    <x v="0"/>
    <x v="0"/>
    <x v="1"/>
    <x v="23"/>
    <x v="266"/>
    <x v="1"/>
    <x v="1"/>
    <x v="18"/>
    <x v="8"/>
    <x v="8"/>
    <x v="1"/>
    <x v="0"/>
    <n v="11775.388999999999"/>
    <x v="0"/>
    <x v="8"/>
    <x v="3"/>
    <x v="8"/>
    <n v="1832859"/>
    <x v="18"/>
    <x v="18"/>
    <x v="275"/>
  </r>
  <r>
    <x v="0"/>
    <x v="0"/>
    <x v="0"/>
    <x v="1"/>
    <x v="0"/>
    <x v="267"/>
    <x v="9"/>
    <x v="8"/>
    <x v="0"/>
    <x v="8"/>
    <x v="8"/>
    <x v="1"/>
    <x v="0"/>
    <n v="4764.59"/>
    <x v="0"/>
    <x v="8"/>
    <x v="3"/>
    <x v="9"/>
    <n v="741616"/>
    <x v="0"/>
    <x v="0"/>
    <x v="276"/>
  </r>
  <r>
    <x v="0"/>
    <x v="0"/>
    <x v="0"/>
    <x v="1"/>
    <x v="6"/>
    <x v="268"/>
    <x v="9"/>
    <x v="8"/>
    <x v="1"/>
    <x v="8"/>
    <x v="8"/>
    <x v="1"/>
    <x v="0"/>
    <n v="364744.446"/>
    <x v="0"/>
    <x v="8"/>
    <x v="3"/>
    <x v="9"/>
    <n v="56773081"/>
    <x v="1"/>
    <x v="1"/>
    <x v="277"/>
  </r>
  <r>
    <x v="0"/>
    <x v="0"/>
    <x v="0"/>
    <x v="1"/>
    <x v="2"/>
    <x v="269"/>
    <x v="9"/>
    <x v="8"/>
    <x v="1"/>
    <x v="8"/>
    <x v="8"/>
    <x v="1"/>
    <x v="0"/>
    <n v="199552.48499999999"/>
    <x v="0"/>
    <x v="8"/>
    <x v="3"/>
    <x v="9"/>
    <n v="31060677"/>
    <x v="1"/>
    <x v="1"/>
    <x v="278"/>
  </r>
  <r>
    <x v="0"/>
    <x v="0"/>
    <x v="0"/>
    <x v="1"/>
    <x v="2"/>
    <x v="270"/>
    <x v="9"/>
    <x v="8"/>
    <x v="1"/>
    <x v="8"/>
    <x v="8"/>
    <x v="1"/>
    <x v="0"/>
    <n v="140.221"/>
    <x v="0"/>
    <x v="8"/>
    <x v="3"/>
    <x v="9"/>
    <n v="21826"/>
    <x v="1"/>
    <x v="1"/>
    <x v="279"/>
  </r>
  <r>
    <x v="0"/>
    <x v="0"/>
    <x v="0"/>
    <x v="1"/>
    <x v="6"/>
    <x v="271"/>
    <x v="9"/>
    <x v="8"/>
    <x v="1"/>
    <x v="8"/>
    <x v="8"/>
    <x v="1"/>
    <x v="0"/>
    <n v="10816.263999999999"/>
    <x v="0"/>
    <x v="8"/>
    <x v="3"/>
    <x v="9"/>
    <n v="1683570"/>
    <x v="1"/>
    <x v="1"/>
    <x v="280"/>
  </r>
  <r>
    <x v="0"/>
    <x v="0"/>
    <x v="0"/>
    <x v="1"/>
    <x v="1"/>
    <x v="272"/>
    <x v="9"/>
    <x v="8"/>
    <x v="1"/>
    <x v="8"/>
    <x v="8"/>
    <x v="1"/>
    <x v="0"/>
    <n v="454.28300000000002"/>
    <x v="0"/>
    <x v="8"/>
    <x v="3"/>
    <x v="9"/>
    <n v="70710"/>
    <x v="1"/>
    <x v="1"/>
    <x v="281"/>
  </r>
  <r>
    <x v="0"/>
    <x v="0"/>
    <x v="0"/>
    <x v="1"/>
    <x v="4"/>
    <x v="273"/>
    <x v="9"/>
    <x v="8"/>
    <x v="1"/>
    <x v="8"/>
    <x v="8"/>
    <x v="1"/>
    <x v="0"/>
    <n v="30017.654999999999"/>
    <x v="0"/>
    <x v="8"/>
    <x v="3"/>
    <x v="9"/>
    <n v="4672298"/>
    <x v="1"/>
    <x v="1"/>
    <x v="282"/>
  </r>
  <r>
    <x v="0"/>
    <x v="0"/>
    <x v="0"/>
    <x v="1"/>
    <x v="6"/>
    <x v="274"/>
    <x v="9"/>
    <x v="8"/>
    <x v="1"/>
    <x v="8"/>
    <x v="8"/>
    <x v="1"/>
    <x v="0"/>
    <n v="95596.04"/>
    <x v="0"/>
    <x v="8"/>
    <x v="3"/>
    <x v="9"/>
    <n v="14879683"/>
    <x v="1"/>
    <x v="1"/>
    <x v="283"/>
  </r>
  <r>
    <x v="0"/>
    <x v="0"/>
    <x v="0"/>
    <x v="1"/>
    <x v="7"/>
    <x v="275"/>
    <x v="9"/>
    <x v="8"/>
    <x v="2"/>
    <x v="8"/>
    <x v="8"/>
    <x v="1"/>
    <x v="0"/>
    <n v="35482.474000000002"/>
    <x v="0"/>
    <x v="8"/>
    <x v="3"/>
    <x v="9"/>
    <n v="5522906"/>
    <x v="2"/>
    <x v="2"/>
    <x v="284"/>
  </r>
  <r>
    <x v="0"/>
    <x v="0"/>
    <x v="0"/>
    <x v="1"/>
    <x v="7"/>
    <x v="276"/>
    <x v="10"/>
    <x v="8"/>
    <x v="2"/>
    <x v="8"/>
    <x v="8"/>
    <x v="1"/>
    <x v="0"/>
    <n v="143917.27299999999"/>
    <x v="0"/>
    <x v="8"/>
    <x v="3"/>
    <x v="9"/>
    <n v="22400963"/>
    <x v="2"/>
    <x v="2"/>
    <x v="285"/>
  </r>
  <r>
    <x v="0"/>
    <x v="0"/>
    <x v="0"/>
    <x v="1"/>
    <x v="7"/>
    <x v="277"/>
    <x v="10"/>
    <x v="8"/>
    <x v="2"/>
    <x v="8"/>
    <x v="8"/>
    <x v="1"/>
    <x v="0"/>
    <n v="96678.251999999993"/>
    <x v="0"/>
    <x v="8"/>
    <x v="3"/>
    <x v="9"/>
    <n v="15048131"/>
    <x v="2"/>
    <x v="2"/>
    <x v="286"/>
  </r>
  <r>
    <x v="0"/>
    <x v="0"/>
    <x v="0"/>
    <x v="1"/>
    <x v="7"/>
    <x v="278"/>
    <x v="9"/>
    <x v="8"/>
    <x v="2"/>
    <x v="8"/>
    <x v="8"/>
    <x v="1"/>
    <x v="0"/>
    <n v="100816.264"/>
    <x v="0"/>
    <x v="8"/>
    <x v="3"/>
    <x v="9"/>
    <n v="15692220"/>
    <x v="2"/>
    <x v="2"/>
    <x v="287"/>
  </r>
  <r>
    <x v="0"/>
    <x v="0"/>
    <x v="0"/>
    <x v="1"/>
    <x v="7"/>
    <x v="279"/>
    <x v="9"/>
    <x v="8"/>
    <x v="2"/>
    <x v="8"/>
    <x v="8"/>
    <x v="1"/>
    <x v="0"/>
    <n v="156734.39300000001"/>
    <x v="0"/>
    <x v="8"/>
    <x v="3"/>
    <x v="9"/>
    <n v="24395969"/>
    <x v="2"/>
    <x v="2"/>
    <x v="288"/>
  </r>
  <r>
    <x v="0"/>
    <x v="0"/>
    <x v="0"/>
    <x v="1"/>
    <x v="7"/>
    <x v="280"/>
    <x v="9"/>
    <x v="8"/>
    <x v="2"/>
    <x v="8"/>
    <x v="8"/>
    <x v="1"/>
    <x v="0"/>
    <n v="100561.121"/>
    <x v="0"/>
    <x v="8"/>
    <x v="3"/>
    <x v="9"/>
    <n v="15652506"/>
    <x v="2"/>
    <x v="2"/>
    <x v="289"/>
  </r>
  <r>
    <x v="0"/>
    <x v="0"/>
    <x v="0"/>
    <x v="1"/>
    <x v="8"/>
    <x v="281"/>
    <x v="9"/>
    <x v="8"/>
    <x v="3"/>
    <x v="8"/>
    <x v="8"/>
    <x v="1"/>
    <x v="0"/>
    <n v="2540.703"/>
    <x v="0"/>
    <x v="8"/>
    <x v="3"/>
    <x v="9"/>
    <n v="395465"/>
    <x v="3"/>
    <x v="3"/>
    <x v="290"/>
  </r>
  <r>
    <x v="0"/>
    <x v="0"/>
    <x v="0"/>
    <x v="1"/>
    <x v="9"/>
    <x v="282"/>
    <x v="9"/>
    <x v="8"/>
    <x v="4"/>
    <x v="8"/>
    <x v="8"/>
    <x v="1"/>
    <x v="0"/>
    <n v="4664.7160000000003"/>
    <x v="0"/>
    <x v="8"/>
    <x v="3"/>
    <x v="9"/>
    <n v="726071"/>
    <x v="4"/>
    <x v="4"/>
    <x v="291"/>
  </r>
  <r>
    <x v="0"/>
    <x v="0"/>
    <x v="0"/>
    <x v="1"/>
    <x v="10"/>
    <x v="283"/>
    <x v="9"/>
    <x v="8"/>
    <x v="5"/>
    <x v="8"/>
    <x v="8"/>
    <x v="1"/>
    <x v="0"/>
    <n v="5088.4930000000004"/>
    <x v="0"/>
    <x v="8"/>
    <x v="3"/>
    <x v="9"/>
    <n v="792032"/>
    <x v="5"/>
    <x v="5"/>
    <x v="292"/>
  </r>
  <r>
    <x v="0"/>
    <x v="0"/>
    <x v="0"/>
    <x v="1"/>
    <x v="11"/>
    <x v="284"/>
    <x v="9"/>
    <x v="8"/>
    <x v="6"/>
    <x v="8"/>
    <x v="8"/>
    <x v="1"/>
    <x v="0"/>
    <n v="1123.7529999999999"/>
    <x v="0"/>
    <x v="8"/>
    <x v="3"/>
    <x v="9"/>
    <n v="174914"/>
    <x v="6"/>
    <x v="6"/>
    <x v="293"/>
  </r>
  <r>
    <x v="0"/>
    <x v="0"/>
    <x v="0"/>
    <x v="1"/>
    <x v="12"/>
    <x v="285"/>
    <x v="9"/>
    <x v="8"/>
    <x v="7"/>
    <x v="8"/>
    <x v="8"/>
    <x v="1"/>
    <x v="0"/>
    <n v="13605.382"/>
    <x v="0"/>
    <x v="8"/>
    <x v="3"/>
    <x v="9"/>
    <n v="2117700"/>
    <x v="7"/>
    <x v="7"/>
    <x v="294"/>
  </r>
  <r>
    <x v="0"/>
    <x v="0"/>
    <x v="0"/>
    <x v="1"/>
    <x v="13"/>
    <x v="286"/>
    <x v="9"/>
    <x v="8"/>
    <x v="8"/>
    <x v="8"/>
    <x v="8"/>
    <x v="1"/>
    <x v="0"/>
    <n v="6474.2889999999998"/>
    <x v="0"/>
    <x v="8"/>
    <x v="3"/>
    <x v="9"/>
    <n v="1007734"/>
    <x v="8"/>
    <x v="8"/>
    <x v="295"/>
  </r>
  <r>
    <x v="0"/>
    <x v="0"/>
    <x v="0"/>
    <x v="1"/>
    <x v="14"/>
    <x v="287"/>
    <x v="9"/>
    <x v="8"/>
    <x v="9"/>
    <x v="8"/>
    <x v="8"/>
    <x v="1"/>
    <x v="0"/>
    <n v="1247.0930000000001"/>
    <x v="0"/>
    <x v="8"/>
    <x v="3"/>
    <x v="9"/>
    <n v="194112"/>
    <x v="9"/>
    <x v="9"/>
    <x v="296"/>
  </r>
  <r>
    <x v="0"/>
    <x v="0"/>
    <x v="0"/>
    <x v="1"/>
    <x v="15"/>
    <x v="288"/>
    <x v="9"/>
    <x v="8"/>
    <x v="10"/>
    <x v="8"/>
    <x v="8"/>
    <x v="1"/>
    <x v="0"/>
    <n v="1023.854"/>
    <x v="0"/>
    <x v="8"/>
    <x v="3"/>
    <x v="9"/>
    <n v="159365"/>
    <x v="10"/>
    <x v="10"/>
    <x v="297"/>
  </r>
  <r>
    <x v="0"/>
    <x v="0"/>
    <x v="0"/>
    <x v="1"/>
    <x v="24"/>
    <x v="289"/>
    <x v="9"/>
    <x v="8"/>
    <x v="19"/>
    <x v="8"/>
    <x v="8"/>
    <x v="1"/>
    <x v="0"/>
    <n v="359.34800000000001"/>
    <x v="0"/>
    <x v="8"/>
    <x v="3"/>
    <x v="9"/>
    <n v="55933"/>
    <x v="19"/>
    <x v="19"/>
    <x v="298"/>
  </r>
  <r>
    <x v="0"/>
    <x v="0"/>
    <x v="0"/>
    <x v="1"/>
    <x v="17"/>
    <x v="290"/>
    <x v="9"/>
    <x v="8"/>
    <x v="12"/>
    <x v="8"/>
    <x v="8"/>
    <x v="1"/>
    <x v="0"/>
    <n v="45749.228000000003"/>
    <x v="0"/>
    <x v="8"/>
    <x v="3"/>
    <x v="9"/>
    <n v="7120944"/>
    <x v="12"/>
    <x v="12"/>
    <x v="299"/>
  </r>
  <r>
    <x v="0"/>
    <x v="0"/>
    <x v="0"/>
    <x v="1"/>
    <x v="18"/>
    <x v="291"/>
    <x v="10"/>
    <x v="8"/>
    <x v="13"/>
    <x v="8"/>
    <x v="8"/>
    <x v="1"/>
    <x v="0"/>
    <n v="5907.4179999999997"/>
    <x v="0"/>
    <x v="8"/>
    <x v="3"/>
    <x v="9"/>
    <n v="919499"/>
    <x v="13"/>
    <x v="13"/>
    <x v="300"/>
  </r>
  <r>
    <x v="0"/>
    <x v="0"/>
    <x v="0"/>
    <x v="1"/>
    <x v="18"/>
    <x v="292"/>
    <x v="10"/>
    <x v="8"/>
    <x v="13"/>
    <x v="8"/>
    <x v="8"/>
    <x v="1"/>
    <x v="0"/>
    <n v="4911.6329999999998"/>
    <x v="0"/>
    <x v="8"/>
    <x v="3"/>
    <x v="9"/>
    <n v="764504"/>
    <x v="13"/>
    <x v="13"/>
    <x v="301"/>
  </r>
  <r>
    <x v="0"/>
    <x v="0"/>
    <x v="0"/>
    <x v="1"/>
    <x v="18"/>
    <x v="293"/>
    <x v="9"/>
    <x v="8"/>
    <x v="13"/>
    <x v="8"/>
    <x v="8"/>
    <x v="1"/>
    <x v="0"/>
    <n v="1802.549"/>
    <x v="0"/>
    <x v="8"/>
    <x v="3"/>
    <x v="9"/>
    <n v="280570"/>
    <x v="13"/>
    <x v="13"/>
    <x v="302"/>
  </r>
  <r>
    <x v="0"/>
    <x v="0"/>
    <x v="0"/>
    <x v="1"/>
    <x v="18"/>
    <x v="294"/>
    <x v="9"/>
    <x v="8"/>
    <x v="13"/>
    <x v="8"/>
    <x v="8"/>
    <x v="1"/>
    <x v="0"/>
    <n v="2643.04"/>
    <x v="0"/>
    <x v="8"/>
    <x v="3"/>
    <x v="9"/>
    <n v="411394"/>
    <x v="13"/>
    <x v="13"/>
    <x v="303"/>
  </r>
  <r>
    <x v="0"/>
    <x v="0"/>
    <x v="0"/>
    <x v="1"/>
    <x v="18"/>
    <x v="295"/>
    <x v="9"/>
    <x v="8"/>
    <x v="13"/>
    <x v="8"/>
    <x v="8"/>
    <x v="1"/>
    <x v="0"/>
    <n v="6013.4589999999998"/>
    <x v="0"/>
    <x v="8"/>
    <x v="3"/>
    <x v="9"/>
    <n v="936005"/>
    <x v="13"/>
    <x v="13"/>
    <x v="304"/>
  </r>
  <r>
    <x v="0"/>
    <x v="0"/>
    <x v="0"/>
    <x v="1"/>
    <x v="18"/>
    <x v="296"/>
    <x v="9"/>
    <x v="8"/>
    <x v="13"/>
    <x v="8"/>
    <x v="8"/>
    <x v="1"/>
    <x v="0"/>
    <n v="5353.8249999999998"/>
    <x v="0"/>
    <x v="8"/>
    <x v="3"/>
    <x v="9"/>
    <n v="833332"/>
    <x v="13"/>
    <x v="13"/>
    <x v="305"/>
  </r>
  <r>
    <x v="0"/>
    <x v="0"/>
    <x v="0"/>
    <x v="1"/>
    <x v="19"/>
    <x v="297"/>
    <x v="9"/>
    <x v="8"/>
    <x v="14"/>
    <x v="8"/>
    <x v="8"/>
    <x v="1"/>
    <x v="0"/>
    <n v="4802.0879999999997"/>
    <x v="0"/>
    <x v="8"/>
    <x v="3"/>
    <x v="9"/>
    <n v="747453"/>
    <x v="14"/>
    <x v="14"/>
    <x v="306"/>
  </r>
  <r>
    <x v="0"/>
    <x v="0"/>
    <x v="0"/>
    <x v="1"/>
    <x v="20"/>
    <x v="298"/>
    <x v="9"/>
    <x v="8"/>
    <x v="15"/>
    <x v="8"/>
    <x v="8"/>
    <x v="1"/>
    <x v="0"/>
    <n v="1381.442"/>
    <x v="0"/>
    <x v="8"/>
    <x v="3"/>
    <x v="9"/>
    <n v="215024"/>
    <x v="15"/>
    <x v="15"/>
    <x v="307"/>
  </r>
  <r>
    <x v="0"/>
    <x v="0"/>
    <x v="0"/>
    <x v="1"/>
    <x v="21"/>
    <x v="299"/>
    <x v="9"/>
    <x v="8"/>
    <x v="16"/>
    <x v="8"/>
    <x v="8"/>
    <x v="1"/>
    <x v="0"/>
    <n v="511.98500000000001"/>
    <x v="0"/>
    <x v="8"/>
    <x v="3"/>
    <x v="9"/>
    <n v="79691"/>
    <x v="16"/>
    <x v="16"/>
    <x v="308"/>
  </r>
  <r>
    <x v="0"/>
    <x v="0"/>
    <x v="0"/>
    <x v="1"/>
    <x v="22"/>
    <x v="300"/>
    <x v="9"/>
    <x v="8"/>
    <x v="17"/>
    <x v="8"/>
    <x v="8"/>
    <x v="1"/>
    <x v="0"/>
    <n v="32465.978999999999"/>
    <x v="0"/>
    <x v="8"/>
    <x v="3"/>
    <x v="9"/>
    <n v="5053384"/>
    <x v="17"/>
    <x v="17"/>
    <x v="309"/>
  </r>
  <r>
    <x v="0"/>
    <x v="0"/>
    <x v="0"/>
    <x v="1"/>
    <x v="23"/>
    <x v="301"/>
    <x v="9"/>
    <x v="8"/>
    <x v="18"/>
    <x v="8"/>
    <x v="8"/>
    <x v="1"/>
    <x v="0"/>
    <n v="1173.2639999999999"/>
    <x v="0"/>
    <x v="8"/>
    <x v="3"/>
    <x v="9"/>
    <n v="182620"/>
    <x v="18"/>
    <x v="18"/>
    <x v="310"/>
  </r>
  <r>
    <x v="0"/>
    <x v="0"/>
    <x v="0"/>
    <x v="8"/>
    <x v="6"/>
    <x v="302"/>
    <x v="11"/>
    <x v="9"/>
    <x v="1"/>
    <x v="8"/>
    <x v="8"/>
    <x v="1"/>
    <x v="0"/>
    <n v="332988.11300000001"/>
    <x v="0"/>
    <x v="8"/>
    <x v="1"/>
    <x v="10"/>
    <n v="51830155"/>
    <x v="1"/>
    <x v="1"/>
    <x v="311"/>
  </r>
  <r>
    <x v="0"/>
    <x v="0"/>
    <x v="0"/>
    <x v="8"/>
    <x v="6"/>
    <x v="303"/>
    <x v="11"/>
    <x v="9"/>
    <x v="1"/>
    <x v="8"/>
    <x v="8"/>
    <x v="1"/>
    <x v="0"/>
    <n v="46131.54"/>
    <x v="0"/>
    <x v="8"/>
    <x v="1"/>
    <x v="10"/>
    <n v="7180451"/>
    <x v="1"/>
    <x v="1"/>
    <x v="312"/>
  </r>
  <r>
    <x v="0"/>
    <x v="0"/>
    <x v="0"/>
    <x v="8"/>
    <x v="4"/>
    <x v="304"/>
    <x v="11"/>
    <x v="9"/>
    <x v="1"/>
    <x v="8"/>
    <x v="8"/>
    <x v="1"/>
    <x v="0"/>
    <n v="35371.749000000003"/>
    <x v="0"/>
    <x v="8"/>
    <x v="1"/>
    <x v="10"/>
    <n v="5505672"/>
    <x v="1"/>
    <x v="1"/>
    <x v="313"/>
  </r>
  <r>
    <x v="0"/>
    <x v="0"/>
    <x v="0"/>
    <x v="8"/>
    <x v="7"/>
    <x v="305"/>
    <x v="11"/>
    <x v="9"/>
    <x v="2"/>
    <x v="8"/>
    <x v="8"/>
    <x v="1"/>
    <x v="0"/>
    <n v="2575591.6889999998"/>
    <x v="0"/>
    <x v="8"/>
    <x v="1"/>
    <x v="10"/>
    <n v="400895139"/>
    <x v="2"/>
    <x v="2"/>
    <x v="314"/>
  </r>
  <r>
    <x v="0"/>
    <x v="0"/>
    <x v="0"/>
    <x v="8"/>
    <x v="7"/>
    <x v="306"/>
    <x v="11"/>
    <x v="9"/>
    <x v="2"/>
    <x v="8"/>
    <x v="8"/>
    <x v="1"/>
    <x v="0"/>
    <n v="158414.68"/>
    <x v="0"/>
    <x v="8"/>
    <x v="1"/>
    <x v="10"/>
    <n v="24657509"/>
    <x v="2"/>
    <x v="2"/>
    <x v="315"/>
  </r>
  <r>
    <x v="0"/>
    <x v="0"/>
    <x v="0"/>
    <x v="8"/>
    <x v="14"/>
    <x v="307"/>
    <x v="11"/>
    <x v="9"/>
    <x v="9"/>
    <x v="8"/>
    <x v="8"/>
    <x v="1"/>
    <x v="0"/>
    <n v="3093.2150000000001"/>
    <x v="0"/>
    <x v="8"/>
    <x v="1"/>
    <x v="10"/>
    <n v="481464"/>
    <x v="9"/>
    <x v="9"/>
    <x v="316"/>
  </r>
  <r>
    <x v="0"/>
    <x v="0"/>
    <x v="0"/>
    <x v="8"/>
    <x v="14"/>
    <x v="308"/>
    <x v="11"/>
    <x v="9"/>
    <x v="9"/>
    <x v="8"/>
    <x v="8"/>
    <x v="1"/>
    <x v="0"/>
    <n v="89767.788"/>
    <x v="0"/>
    <x v="8"/>
    <x v="1"/>
    <x v="10"/>
    <n v="13972506"/>
    <x v="9"/>
    <x v="9"/>
    <x v="317"/>
  </r>
  <r>
    <x v="0"/>
    <x v="0"/>
    <x v="0"/>
    <x v="8"/>
    <x v="15"/>
    <x v="309"/>
    <x v="11"/>
    <x v="9"/>
    <x v="10"/>
    <x v="8"/>
    <x v="8"/>
    <x v="1"/>
    <x v="0"/>
    <n v="43386.499000000003"/>
    <x v="0"/>
    <x v="8"/>
    <x v="1"/>
    <x v="10"/>
    <n v="6753181"/>
    <x v="10"/>
    <x v="10"/>
    <x v="318"/>
  </r>
  <r>
    <x v="0"/>
    <x v="0"/>
    <x v="0"/>
    <x v="8"/>
    <x v="15"/>
    <x v="310"/>
    <x v="11"/>
    <x v="9"/>
    <x v="10"/>
    <x v="8"/>
    <x v="8"/>
    <x v="1"/>
    <x v="0"/>
    <n v="17274.166000000001"/>
    <x v="0"/>
    <x v="8"/>
    <x v="1"/>
    <x v="10"/>
    <n v="2688753"/>
    <x v="10"/>
    <x v="10"/>
    <x v="319"/>
  </r>
  <r>
    <x v="0"/>
    <x v="0"/>
    <x v="0"/>
    <x v="8"/>
    <x v="15"/>
    <x v="311"/>
    <x v="11"/>
    <x v="9"/>
    <x v="10"/>
    <x v="8"/>
    <x v="8"/>
    <x v="1"/>
    <x v="0"/>
    <n v="51618.999000000003"/>
    <x v="0"/>
    <x v="8"/>
    <x v="1"/>
    <x v="10"/>
    <n v="8034583"/>
    <x v="10"/>
    <x v="10"/>
    <x v="320"/>
  </r>
  <r>
    <x v="0"/>
    <x v="0"/>
    <x v="0"/>
    <x v="8"/>
    <x v="24"/>
    <x v="312"/>
    <x v="11"/>
    <x v="9"/>
    <x v="19"/>
    <x v="8"/>
    <x v="8"/>
    <x v="1"/>
    <x v="0"/>
    <n v="40613.671999999999"/>
    <x v="0"/>
    <x v="8"/>
    <x v="1"/>
    <x v="10"/>
    <n v="6321586"/>
    <x v="19"/>
    <x v="19"/>
    <x v="321"/>
  </r>
  <r>
    <x v="0"/>
    <x v="0"/>
    <x v="0"/>
    <x v="8"/>
    <x v="24"/>
    <x v="313"/>
    <x v="11"/>
    <x v="9"/>
    <x v="19"/>
    <x v="8"/>
    <x v="8"/>
    <x v="1"/>
    <x v="0"/>
    <n v="2605.261"/>
    <x v="0"/>
    <x v="8"/>
    <x v="1"/>
    <x v="10"/>
    <n v="405513"/>
    <x v="19"/>
    <x v="19"/>
    <x v="322"/>
  </r>
  <r>
    <x v="0"/>
    <x v="0"/>
    <x v="0"/>
    <x v="8"/>
    <x v="16"/>
    <x v="314"/>
    <x v="11"/>
    <x v="9"/>
    <x v="11"/>
    <x v="8"/>
    <x v="8"/>
    <x v="1"/>
    <x v="0"/>
    <n v="4261185.5329999998"/>
    <x v="0"/>
    <x v="8"/>
    <x v="1"/>
    <x v="10"/>
    <n v="663260630"/>
    <x v="11"/>
    <x v="11"/>
    <x v="323"/>
  </r>
  <r>
    <x v="0"/>
    <x v="0"/>
    <x v="0"/>
    <x v="8"/>
    <x v="16"/>
    <x v="315"/>
    <x v="11"/>
    <x v="9"/>
    <x v="11"/>
    <x v="8"/>
    <x v="8"/>
    <x v="1"/>
    <x v="0"/>
    <n v="352407.929"/>
    <x v="0"/>
    <x v="8"/>
    <x v="1"/>
    <x v="10"/>
    <n v="54852881"/>
    <x v="11"/>
    <x v="11"/>
    <x v="324"/>
  </r>
  <r>
    <x v="0"/>
    <x v="0"/>
    <x v="0"/>
    <x v="8"/>
    <x v="16"/>
    <x v="316"/>
    <x v="11"/>
    <x v="9"/>
    <x v="11"/>
    <x v="8"/>
    <x v="8"/>
    <x v="1"/>
    <x v="0"/>
    <n v="1250983.2279999999"/>
    <x v="0"/>
    <x v="8"/>
    <x v="1"/>
    <x v="10"/>
    <n v="194717624"/>
    <x v="11"/>
    <x v="11"/>
    <x v="325"/>
  </r>
  <r>
    <x v="0"/>
    <x v="0"/>
    <x v="0"/>
    <x v="8"/>
    <x v="18"/>
    <x v="317"/>
    <x v="11"/>
    <x v="9"/>
    <x v="13"/>
    <x v="8"/>
    <x v="8"/>
    <x v="1"/>
    <x v="0"/>
    <n v="9979.857"/>
    <x v="0"/>
    <x v="8"/>
    <x v="1"/>
    <x v="10"/>
    <n v="1553381"/>
    <x v="13"/>
    <x v="13"/>
    <x v="326"/>
  </r>
  <r>
    <x v="0"/>
    <x v="0"/>
    <x v="0"/>
    <x v="8"/>
    <x v="18"/>
    <x v="318"/>
    <x v="11"/>
    <x v="9"/>
    <x v="13"/>
    <x v="8"/>
    <x v="8"/>
    <x v="1"/>
    <x v="0"/>
    <n v="144569.43400000001"/>
    <x v="0"/>
    <x v="8"/>
    <x v="1"/>
    <x v="10"/>
    <n v="22502473"/>
    <x v="13"/>
    <x v="13"/>
    <x v="327"/>
  </r>
  <r>
    <x v="0"/>
    <x v="0"/>
    <x v="0"/>
    <x v="8"/>
    <x v="19"/>
    <x v="319"/>
    <x v="11"/>
    <x v="9"/>
    <x v="14"/>
    <x v="8"/>
    <x v="8"/>
    <x v="1"/>
    <x v="0"/>
    <n v="196938.51199999999"/>
    <x v="0"/>
    <x v="8"/>
    <x v="1"/>
    <x v="10"/>
    <n v="30653808"/>
    <x v="14"/>
    <x v="14"/>
    <x v="328"/>
  </r>
  <r>
    <x v="0"/>
    <x v="0"/>
    <x v="0"/>
    <x v="8"/>
    <x v="19"/>
    <x v="320"/>
    <x v="11"/>
    <x v="9"/>
    <x v="14"/>
    <x v="8"/>
    <x v="8"/>
    <x v="1"/>
    <x v="0"/>
    <n v="14399.379000000001"/>
    <x v="0"/>
    <x v="8"/>
    <x v="1"/>
    <x v="10"/>
    <n v="2241287"/>
    <x v="14"/>
    <x v="14"/>
    <x v="329"/>
  </r>
  <r>
    <x v="0"/>
    <x v="0"/>
    <x v="0"/>
    <x v="8"/>
    <x v="21"/>
    <x v="321"/>
    <x v="11"/>
    <x v="9"/>
    <x v="16"/>
    <x v="8"/>
    <x v="8"/>
    <x v="1"/>
    <x v="0"/>
    <n v="9765.8850000000002"/>
    <x v="0"/>
    <x v="8"/>
    <x v="1"/>
    <x v="10"/>
    <n v="1520076"/>
    <x v="16"/>
    <x v="16"/>
    <x v="330"/>
  </r>
  <r>
    <x v="0"/>
    <x v="0"/>
    <x v="0"/>
    <x v="8"/>
    <x v="21"/>
    <x v="322"/>
    <x v="11"/>
    <x v="9"/>
    <x v="16"/>
    <x v="8"/>
    <x v="8"/>
    <x v="1"/>
    <x v="0"/>
    <n v="214595.83199999999"/>
    <x v="0"/>
    <x v="8"/>
    <x v="1"/>
    <x v="10"/>
    <n v="33402199"/>
    <x v="16"/>
    <x v="16"/>
    <x v="331"/>
  </r>
  <r>
    <x v="0"/>
    <x v="0"/>
    <x v="0"/>
    <x v="9"/>
    <x v="0"/>
    <x v="323"/>
    <x v="12"/>
    <x v="10"/>
    <x v="0"/>
    <x v="8"/>
    <x v="8"/>
    <x v="1"/>
    <x v="0"/>
    <n v="2308.86"/>
    <x v="0"/>
    <x v="8"/>
    <x v="2"/>
    <x v="11"/>
    <n v="359378"/>
    <x v="0"/>
    <x v="0"/>
    <x v="332"/>
  </r>
  <r>
    <x v="0"/>
    <x v="0"/>
    <x v="0"/>
    <x v="9"/>
    <x v="6"/>
    <x v="324"/>
    <x v="13"/>
    <x v="10"/>
    <x v="1"/>
    <x v="8"/>
    <x v="8"/>
    <x v="1"/>
    <x v="0"/>
    <n v="61909.273999999998"/>
    <x v="0"/>
    <x v="8"/>
    <x v="2"/>
    <x v="11"/>
    <n v="9636282"/>
    <x v="1"/>
    <x v="1"/>
    <x v="333"/>
  </r>
  <r>
    <x v="0"/>
    <x v="0"/>
    <x v="0"/>
    <x v="9"/>
    <x v="2"/>
    <x v="325"/>
    <x v="12"/>
    <x v="10"/>
    <x v="1"/>
    <x v="8"/>
    <x v="8"/>
    <x v="1"/>
    <x v="0"/>
    <n v="150.38900000000001"/>
    <x v="0"/>
    <x v="8"/>
    <x v="2"/>
    <x v="11"/>
    <n v="23408"/>
    <x v="1"/>
    <x v="1"/>
    <x v="334"/>
  </r>
  <r>
    <x v="0"/>
    <x v="0"/>
    <x v="0"/>
    <x v="9"/>
    <x v="6"/>
    <x v="326"/>
    <x v="13"/>
    <x v="10"/>
    <x v="1"/>
    <x v="8"/>
    <x v="8"/>
    <x v="1"/>
    <x v="0"/>
    <n v="258520.26"/>
    <x v="0"/>
    <x v="8"/>
    <x v="2"/>
    <x v="11"/>
    <n v="40239109"/>
    <x v="1"/>
    <x v="1"/>
    <x v="335"/>
  </r>
  <r>
    <x v="0"/>
    <x v="0"/>
    <x v="0"/>
    <x v="9"/>
    <x v="6"/>
    <x v="327"/>
    <x v="13"/>
    <x v="10"/>
    <x v="1"/>
    <x v="8"/>
    <x v="8"/>
    <x v="1"/>
    <x v="0"/>
    <n v="6253989.7580000004"/>
    <x v="0"/>
    <x v="8"/>
    <x v="2"/>
    <x v="11"/>
    <n v="973443929"/>
    <x v="1"/>
    <x v="1"/>
    <x v="336"/>
  </r>
  <r>
    <x v="0"/>
    <x v="0"/>
    <x v="0"/>
    <x v="9"/>
    <x v="2"/>
    <x v="328"/>
    <x v="12"/>
    <x v="10"/>
    <x v="1"/>
    <x v="8"/>
    <x v="8"/>
    <x v="1"/>
    <x v="0"/>
    <n v="95329.631999999998"/>
    <x v="0"/>
    <x v="8"/>
    <x v="2"/>
    <x v="11"/>
    <n v="14838216"/>
    <x v="1"/>
    <x v="1"/>
    <x v="337"/>
  </r>
  <r>
    <x v="0"/>
    <x v="0"/>
    <x v="0"/>
    <x v="9"/>
    <x v="6"/>
    <x v="329"/>
    <x v="12"/>
    <x v="10"/>
    <x v="1"/>
    <x v="8"/>
    <x v="8"/>
    <x v="1"/>
    <x v="0"/>
    <n v="6689.9279999999999"/>
    <x v="0"/>
    <x v="8"/>
    <x v="2"/>
    <x v="11"/>
    <n v="1041298"/>
    <x v="1"/>
    <x v="1"/>
    <x v="338"/>
  </r>
  <r>
    <x v="0"/>
    <x v="0"/>
    <x v="0"/>
    <x v="9"/>
    <x v="6"/>
    <x v="330"/>
    <x v="12"/>
    <x v="10"/>
    <x v="1"/>
    <x v="8"/>
    <x v="8"/>
    <x v="1"/>
    <x v="0"/>
    <n v="177497.962"/>
    <x v="0"/>
    <x v="8"/>
    <x v="2"/>
    <x v="11"/>
    <n v="27627854"/>
    <x v="1"/>
    <x v="1"/>
    <x v="339"/>
  </r>
  <r>
    <x v="0"/>
    <x v="0"/>
    <x v="0"/>
    <x v="9"/>
    <x v="6"/>
    <x v="331"/>
    <x v="12"/>
    <x v="10"/>
    <x v="1"/>
    <x v="8"/>
    <x v="8"/>
    <x v="1"/>
    <x v="0"/>
    <n v="57231.586000000003"/>
    <x v="0"/>
    <x v="8"/>
    <x v="2"/>
    <x v="11"/>
    <n v="8908192"/>
    <x v="1"/>
    <x v="1"/>
    <x v="340"/>
  </r>
  <r>
    <x v="0"/>
    <x v="0"/>
    <x v="0"/>
    <x v="9"/>
    <x v="1"/>
    <x v="332"/>
    <x v="12"/>
    <x v="10"/>
    <x v="1"/>
    <x v="8"/>
    <x v="8"/>
    <x v="1"/>
    <x v="0"/>
    <n v="41.54"/>
    <x v="0"/>
    <x v="8"/>
    <x v="2"/>
    <x v="11"/>
    <n v="6466"/>
    <x v="1"/>
    <x v="1"/>
    <x v="341"/>
  </r>
  <r>
    <x v="0"/>
    <x v="0"/>
    <x v="0"/>
    <x v="9"/>
    <x v="4"/>
    <x v="333"/>
    <x v="12"/>
    <x v="10"/>
    <x v="1"/>
    <x v="8"/>
    <x v="8"/>
    <x v="1"/>
    <x v="0"/>
    <n v="10471.886"/>
    <x v="0"/>
    <x v="8"/>
    <x v="2"/>
    <x v="11"/>
    <n v="1629967"/>
    <x v="1"/>
    <x v="1"/>
    <x v="342"/>
  </r>
  <r>
    <x v="0"/>
    <x v="0"/>
    <x v="0"/>
    <x v="9"/>
    <x v="7"/>
    <x v="334"/>
    <x v="12"/>
    <x v="10"/>
    <x v="2"/>
    <x v="8"/>
    <x v="8"/>
    <x v="1"/>
    <x v="0"/>
    <n v="13431.076999999999"/>
    <x v="0"/>
    <x v="8"/>
    <x v="2"/>
    <x v="11"/>
    <n v="2090570"/>
    <x v="2"/>
    <x v="2"/>
    <x v="343"/>
  </r>
  <r>
    <x v="0"/>
    <x v="0"/>
    <x v="0"/>
    <x v="9"/>
    <x v="8"/>
    <x v="335"/>
    <x v="12"/>
    <x v="10"/>
    <x v="3"/>
    <x v="8"/>
    <x v="8"/>
    <x v="1"/>
    <x v="0"/>
    <n v="1850.817"/>
    <x v="0"/>
    <x v="8"/>
    <x v="2"/>
    <x v="11"/>
    <n v="288083"/>
    <x v="3"/>
    <x v="3"/>
    <x v="344"/>
  </r>
  <r>
    <x v="0"/>
    <x v="0"/>
    <x v="0"/>
    <x v="9"/>
    <x v="9"/>
    <x v="336"/>
    <x v="12"/>
    <x v="10"/>
    <x v="4"/>
    <x v="8"/>
    <x v="8"/>
    <x v="1"/>
    <x v="0"/>
    <n v="2114.163"/>
    <x v="0"/>
    <x v="8"/>
    <x v="2"/>
    <x v="11"/>
    <n v="329073"/>
    <x v="4"/>
    <x v="4"/>
    <x v="345"/>
  </r>
  <r>
    <x v="0"/>
    <x v="0"/>
    <x v="0"/>
    <x v="9"/>
    <x v="10"/>
    <x v="336"/>
    <x v="12"/>
    <x v="10"/>
    <x v="5"/>
    <x v="8"/>
    <x v="8"/>
    <x v="1"/>
    <x v="0"/>
    <n v="0"/>
    <x v="0"/>
    <x v="8"/>
    <x v="2"/>
    <x v="11"/>
    <n v="0"/>
    <x v="5"/>
    <x v="5"/>
    <x v="346"/>
  </r>
  <r>
    <x v="0"/>
    <x v="0"/>
    <x v="0"/>
    <x v="9"/>
    <x v="10"/>
    <x v="337"/>
    <x v="12"/>
    <x v="10"/>
    <x v="5"/>
    <x v="8"/>
    <x v="8"/>
    <x v="1"/>
    <x v="0"/>
    <n v="2448.9430000000002"/>
    <x v="0"/>
    <x v="8"/>
    <x v="2"/>
    <x v="11"/>
    <n v="381182"/>
    <x v="5"/>
    <x v="5"/>
    <x v="347"/>
  </r>
  <r>
    <x v="0"/>
    <x v="0"/>
    <x v="0"/>
    <x v="9"/>
    <x v="11"/>
    <x v="338"/>
    <x v="12"/>
    <x v="10"/>
    <x v="6"/>
    <x v="8"/>
    <x v="8"/>
    <x v="1"/>
    <x v="0"/>
    <n v="632.548"/>
    <x v="0"/>
    <x v="8"/>
    <x v="2"/>
    <x v="11"/>
    <n v="98457"/>
    <x v="6"/>
    <x v="6"/>
    <x v="348"/>
  </r>
  <r>
    <x v="0"/>
    <x v="0"/>
    <x v="0"/>
    <x v="9"/>
    <x v="12"/>
    <x v="339"/>
    <x v="12"/>
    <x v="10"/>
    <x v="7"/>
    <x v="8"/>
    <x v="8"/>
    <x v="1"/>
    <x v="0"/>
    <n v="7268.9350000000004"/>
    <x v="0"/>
    <x v="8"/>
    <x v="2"/>
    <x v="11"/>
    <n v="1131422"/>
    <x v="7"/>
    <x v="7"/>
    <x v="349"/>
  </r>
  <r>
    <x v="0"/>
    <x v="0"/>
    <x v="0"/>
    <x v="9"/>
    <x v="13"/>
    <x v="340"/>
    <x v="12"/>
    <x v="10"/>
    <x v="8"/>
    <x v="8"/>
    <x v="8"/>
    <x v="1"/>
    <x v="0"/>
    <n v="193.82300000000001"/>
    <x v="0"/>
    <x v="8"/>
    <x v="2"/>
    <x v="11"/>
    <n v="30169"/>
    <x v="8"/>
    <x v="8"/>
    <x v="350"/>
  </r>
  <r>
    <x v="0"/>
    <x v="0"/>
    <x v="0"/>
    <x v="9"/>
    <x v="14"/>
    <x v="341"/>
    <x v="12"/>
    <x v="10"/>
    <x v="9"/>
    <x v="8"/>
    <x v="8"/>
    <x v="1"/>
    <x v="0"/>
    <n v="263.47699999999998"/>
    <x v="0"/>
    <x v="8"/>
    <x v="2"/>
    <x v="11"/>
    <n v="41011"/>
    <x v="9"/>
    <x v="9"/>
    <x v="351"/>
  </r>
  <r>
    <x v="0"/>
    <x v="0"/>
    <x v="0"/>
    <x v="9"/>
    <x v="14"/>
    <x v="342"/>
    <x v="14"/>
    <x v="10"/>
    <x v="9"/>
    <x v="8"/>
    <x v="8"/>
    <x v="1"/>
    <x v="0"/>
    <n v="121.482"/>
    <x v="0"/>
    <x v="8"/>
    <x v="2"/>
    <x v="11"/>
    <n v="18909"/>
    <x v="9"/>
    <x v="9"/>
    <x v="352"/>
  </r>
  <r>
    <x v="0"/>
    <x v="0"/>
    <x v="0"/>
    <x v="9"/>
    <x v="14"/>
    <x v="343"/>
    <x v="15"/>
    <x v="10"/>
    <x v="9"/>
    <x v="8"/>
    <x v="8"/>
    <x v="1"/>
    <x v="0"/>
    <n v="79.084999999999994"/>
    <x v="0"/>
    <x v="8"/>
    <x v="2"/>
    <x v="11"/>
    <n v="12310"/>
    <x v="9"/>
    <x v="9"/>
    <x v="353"/>
  </r>
  <r>
    <x v="0"/>
    <x v="0"/>
    <x v="0"/>
    <x v="9"/>
    <x v="26"/>
    <x v="344"/>
    <x v="13"/>
    <x v="10"/>
    <x v="21"/>
    <x v="8"/>
    <x v="8"/>
    <x v="1"/>
    <x v="0"/>
    <n v="0"/>
    <x v="0"/>
    <x v="8"/>
    <x v="2"/>
    <x v="11"/>
    <n v="0"/>
    <x v="21"/>
    <x v="21"/>
    <x v="354"/>
  </r>
  <r>
    <x v="0"/>
    <x v="0"/>
    <x v="0"/>
    <x v="9"/>
    <x v="26"/>
    <x v="345"/>
    <x v="12"/>
    <x v="10"/>
    <x v="21"/>
    <x v="8"/>
    <x v="8"/>
    <x v="1"/>
    <x v="0"/>
    <n v="0"/>
    <x v="0"/>
    <x v="8"/>
    <x v="2"/>
    <x v="11"/>
    <n v="0"/>
    <x v="21"/>
    <x v="21"/>
    <x v="355"/>
  </r>
  <r>
    <x v="0"/>
    <x v="0"/>
    <x v="0"/>
    <x v="9"/>
    <x v="26"/>
    <x v="346"/>
    <x v="13"/>
    <x v="10"/>
    <x v="21"/>
    <x v="8"/>
    <x v="8"/>
    <x v="1"/>
    <x v="0"/>
    <n v="0"/>
    <x v="0"/>
    <x v="8"/>
    <x v="2"/>
    <x v="11"/>
    <n v="0"/>
    <x v="21"/>
    <x v="21"/>
    <x v="356"/>
  </r>
  <r>
    <x v="0"/>
    <x v="0"/>
    <x v="0"/>
    <x v="9"/>
    <x v="26"/>
    <x v="347"/>
    <x v="13"/>
    <x v="10"/>
    <x v="21"/>
    <x v="8"/>
    <x v="8"/>
    <x v="1"/>
    <x v="0"/>
    <n v="0"/>
    <x v="0"/>
    <x v="8"/>
    <x v="2"/>
    <x v="11"/>
    <n v="0"/>
    <x v="21"/>
    <x v="21"/>
    <x v="357"/>
  </r>
  <r>
    <x v="0"/>
    <x v="0"/>
    <x v="0"/>
    <x v="9"/>
    <x v="15"/>
    <x v="348"/>
    <x v="13"/>
    <x v="10"/>
    <x v="10"/>
    <x v="8"/>
    <x v="8"/>
    <x v="1"/>
    <x v="0"/>
    <n v="16328.819"/>
    <x v="0"/>
    <x v="8"/>
    <x v="2"/>
    <x v="11"/>
    <n v="2541608"/>
    <x v="10"/>
    <x v="10"/>
    <x v="358"/>
  </r>
  <r>
    <x v="0"/>
    <x v="0"/>
    <x v="0"/>
    <x v="9"/>
    <x v="15"/>
    <x v="349"/>
    <x v="13"/>
    <x v="10"/>
    <x v="10"/>
    <x v="8"/>
    <x v="8"/>
    <x v="1"/>
    <x v="0"/>
    <n v="8218.3189999999995"/>
    <x v="0"/>
    <x v="8"/>
    <x v="2"/>
    <x v="11"/>
    <n v="1279195"/>
    <x v="10"/>
    <x v="10"/>
    <x v="359"/>
  </r>
  <r>
    <x v="0"/>
    <x v="0"/>
    <x v="0"/>
    <x v="9"/>
    <x v="15"/>
    <x v="350"/>
    <x v="12"/>
    <x v="10"/>
    <x v="10"/>
    <x v="8"/>
    <x v="8"/>
    <x v="1"/>
    <x v="0"/>
    <n v="0"/>
    <x v="0"/>
    <x v="8"/>
    <x v="2"/>
    <x v="11"/>
    <n v="0"/>
    <x v="10"/>
    <x v="10"/>
    <x v="360"/>
  </r>
  <r>
    <x v="0"/>
    <x v="0"/>
    <x v="0"/>
    <x v="9"/>
    <x v="15"/>
    <x v="351"/>
    <x v="13"/>
    <x v="10"/>
    <x v="10"/>
    <x v="8"/>
    <x v="8"/>
    <x v="1"/>
    <x v="0"/>
    <n v="16230.513000000001"/>
    <x v="0"/>
    <x v="8"/>
    <x v="2"/>
    <x v="11"/>
    <n v="2526306"/>
    <x v="10"/>
    <x v="10"/>
    <x v="361"/>
  </r>
  <r>
    <x v="0"/>
    <x v="0"/>
    <x v="0"/>
    <x v="9"/>
    <x v="24"/>
    <x v="352"/>
    <x v="12"/>
    <x v="10"/>
    <x v="19"/>
    <x v="8"/>
    <x v="8"/>
    <x v="1"/>
    <x v="0"/>
    <n v="0"/>
    <x v="0"/>
    <x v="8"/>
    <x v="2"/>
    <x v="11"/>
    <n v="0"/>
    <x v="19"/>
    <x v="19"/>
    <x v="362"/>
  </r>
  <r>
    <x v="0"/>
    <x v="0"/>
    <x v="0"/>
    <x v="9"/>
    <x v="16"/>
    <x v="344"/>
    <x v="13"/>
    <x v="10"/>
    <x v="11"/>
    <x v="8"/>
    <x v="8"/>
    <x v="1"/>
    <x v="0"/>
    <n v="1620014.5020000001"/>
    <x v="0"/>
    <x v="8"/>
    <x v="2"/>
    <x v="11"/>
    <n v="252157957"/>
    <x v="11"/>
    <x v="11"/>
    <x v="363"/>
  </r>
  <r>
    <x v="0"/>
    <x v="0"/>
    <x v="0"/>
    <x v="9"/>
    <x v="16"/>
    <x v="345"/>
    <x v="12"/>
    <x v="10"/>
    <x v="11"/>
    <x v="8"/>
    <x v="8"/>
    <x v="1"/>
    <x v="0"/>
    <n v="135195.96100000001"/>
    <x v="0"/>
    <x v="8"/>
    <x v="2"/>
    <x v="11"/>
    <n v="21043477"/>
    <x v="11"/>
    <x v="11"/>
    <x v="364"/>
  </r>
  <r>
    <x v="0"/>
    <x v="0"/>
    <x v="0"/>
    <x v="9"/>
    <x v="16"/>
    <x v="346"/>
    <x v="13"/>
    <x v="10"/>
    <x v="11"/>
    <x v="8"/>
    <x v="8"/>
    <x v="1"/>
    <x v="0"/>
    <n v="819620.054"/>
    <x v="0"/>
    <x v="8"/>
    <x v="2"/>
    <x v="11"/>
    <n v="127575227"/>
    <x v="11"/>
    <x v="11"/>
    <x v="365"/>
  </r>
  <r>
    <x v="0"/>
    <x v="0"/>
    <x v="0"/>
    <x v="9"/>
    <x v="16"/>
    <x v="347"/>
    <x v="13"/>
    <x v="10"/>
    <x v="11"/>
    <x v="8"/>
    <x v="8"/>
    <x v="1"/>
    <x v="0"/>
    <n v="1629183.638"/>
    <x v="0"/>
    <x v="8"/>
    <x v="2"/>
    <x v="11"/>
    <n v="253585149"/>
    <x v="11"/>
    <x v="11"/>
    <x v="366"/>
  </r>
  <r>
    <x v="0"/>
    <x v="0"/>
    <x v="0"/>
    <x v="9"/>
    <x v="17"/>
    <x v="353"/>
    <x v="12"/>
    <x v="10"/>
    <x v="12"/>
    <x v="8"/>
    <x v="8"/>
    <x v="1"/>
    <x v="0"/>
    <n v="17549.555"/>
    <x v="0"/>
    <x v="8"/>
    <x v="2"/>
    <x v="11"/>
    <n v="2731617"/>
    <x v="12"/>
    <x v="12"/>
    <x v="367"/>
  </r>
  <r>
    <x v="0"/>
    <x v="0"/>
    <x v="0"/>
    <x v="9"/>
    <x v="18"/>
    <x v="354"/>
    <x v="12"/>
    <x v="10"/>
    <x v="13"/>
    <x v="8"/>
    <x v="8"/>
    <x v="1"/>
    <x v="0"/>
    <n v="927.56399999999996"/>
    <x v="0"/>
    <x v="8"/>
    <x v="2"/>
    <x v="11"/>
    <n v="144377"/>
    <x v="13"/>
    <x v="13"/>
    <x v="368"/>
  </r>
  <r>
    <x v="0"/>
    <x v="0"/>
    <x v="0"/>
    <x v="9"/>
    <x v="19"/>
    <x v="355"/>
    <x v="12"/>
    <x v="10"/>
    <x v="14"/>
    <x v="8"/>
    <x v="8"/>
    <x v="1"/>
    <x v="0"/>
    <n v="3006.357"/>
    <x v="0"/>
    <x v="8"/>
    <x v="2"/>
    <x v="11"/>
    <n v="467944"/>
    <x v="14"/>
    <x v="14"/>
    <x v="369"/>
  </r>
  <r>
    <x v="0"/>
    <x v="0"/>
    <x v="0"/>
    <x v="9"/>
    <x v="20"/>
    <x v="356"/>
    <x v="12"/>
    <x v="10"/>
    <x v="15"/>
    <x v="8"/>
    <x v="8"/>
    <x v="1"/>
    <x v="0"/>
    <n v="2532.0149999999999"/>
    <x v="0"/>
    <x v="8"/>
    <x v="2"/>
    <x v="11"/>
    <n v="394112"/>
    <x v="15"/>
    <x v="15"/>
    <x v="370"/>
  </r>
  <r>
    <x v="0"/>
    <x v="0"/>
    <x v="0"/>
    <x v="9"/>
    <x v="20"/>
    <x v="357"/>
    <x v="15"/>
    <x v="10"/>
    <x v="15"/>
    <x v="8"/>
    <x v="8"/>
    <x v="1"/>
    <x v="0"/>
    <n v="0"/>
    <x v="0"/>
    <x v="8"/>
    <x v="2"/>
    <x v="11"/>
    <n v="0"/>
    <x v="15"/>
    <x v="15"/>
    <x v="371"/>
  </r>
  <r>
    <x v="0"/>
    <x v="0"/>
    <x v="0"/>
    <x v="9"/>
    <x v="20"/>
    <x v="358"/>
    <x v="14"/>
    <x v="10"/>
    <x v="15"/>
    <x v="8"/>
    <x v="8"/>
    <x v="1"/>
    <x v="0"/>
    <n v="0"/>
    <x v="0"/>
    <x v="8"/>
    <x v="2"/>
    <x v="11"/>
    <n v="0"/>
    <x v="15"/>
    <x v="15"/>
    <x v="372"/>
  </r>
  <r>
    <x v="0"/>
    <x v="0"/>
    <x v="0"/>
    <x v="9"/>
    <x v="21"/>
    <x v="359"/>
    <x v="12"/>
    <x v="10"/>
    <x v="16"/>
    <x v="8"/>
    <x v="8"/>
    <x v="1"/>
    <x v="0"/>
    <n v="729.053"/>
    <x v="0"/>
    <x v="8"/>
    <x v="2"/>
    <x v="11"/>
    <n v="113478"/>
    <x v="16"/>
    <x v="16"/>
    <x v="373"/>
  </r>
  <r>
    <x v="0"/>
    <x v="0"/>
    <x v="0"/>
    <x v="9"/>
    <x v="25"/>
    <x v="336"/>
    <x v="12"/>
    <x v="10"/>
    <x v="20"/>
    <x v="8"/>
    <x v="8"/>
    <x v="1"/>
    <x v="0"/>
    <n v="0"/>
    <x v="0"/>
    <x v="8"/>
    <x v="2"/>
    <x v="11"/>
    <n v="0"/>
    <x v="20"/>
    <x v="20"/>
    <x v="374"/>
  </r>
  <r>
    <x v="0"/>
    <x v="0"/>
    <x v="0"/>
    <x v="9"/>
    <x v="25"/>
    <x v="346"/>
    <x v="13"/>
    <x v="10"/>
    <x v="20"/>
    <x v="8"/>
    <x v="8"/>
    <x v="1"/>
    <x v="0"/>
    <n v="0"/>
    <x v="0"/>
    <x v="8"/>
    <x v="2"/>
    <x v="11"/>
    <n v="0"/>
    <x v="20"/>
    <x v="20"/>
    <x v="375"/>
  </r>
  <r>
    <x v="0"/>
    <x v="0"/>
    <x v="0"/>
    <x v="9"/>
    <x v="25"/>
    <x v="345"/>
    <x v="12"/>
    <x v="10"/>
    <x v="20"/>
    <x v="8"/>
    <x v="8"/>
    <x v="1"/>
    <x v="0"/>
    <n v="0"/>
    <x v="0"/>
    <x v="8"/>
    <x v="2"/>
    <x v="11"/>
    <n v="0"/>
    <x v="20"/>
    <x v="20"/>
    <x v="376"/>
  </r>
  <r>
    <x v="0"/>
    <x v="0"/>
    <x v="0"/>
    <x v="9"/>
    <x v="22"/>
    <x v="360"/>
    <x v="12"/>
    <x v="10"/>
    <x v="17"/>
    <x v="8"/>
    <x v="8"/>
    <x v="1"/>
    <x v="0"/>
    <n v="15941.772999999999"/>
    <x v="0"/>
    <x v="8"/>
    <x v="2"/>
    <x v="11"/>
    <n v="2481364"/>
    <x v="17"/>
    <x v="17"/>
    <x v="377"/>
  </r>
  <r>
    <x v="0"/>
    <x v="0"/>
    <x v="0"/>
    <x v="9"/>
    <x v="22"/>
    <x v="361"/>
    <x v="14"/>
    <x v="10"/>
    <x v="17"/>
    <x v="8"/>
    <x v="8"/>
    <x v="1"/>
    <x v="0"/>
    <n v="0"/>
    <x v="0"/>
    <x v="8"/>
    <x v="2"/>
    <x v="11"/>
    <n v="0"/>
    <x v="17"/>
    <x v="17"/>
    <x v="378"/>
  </r>
  <r>
    <x v="0"/>
    <x v="0"/>
    <x v="0"/>
    <x v="9"/>
    <x v="22"/>
    <x v="362"/>
    <x v="15"/>
    <x v="10"/>
    <x v="17"/>
    <x v="8"/>
    <x v="8"/>
    <x v="1"/>
    <x v="0"/>
    <n v="0"/>
    <x v="0"/>
    <x v="8"/>
    <x v="2"/>
    <x v="11"/>
    <n v="0"/>
    <x v="17"/>
    <x v="17"/>
    <x v="379"/>
  </r>
  <r>
    <x v="0"/>
    <x v="0"/>
    <x v="0"/>
    <x v="9"/>
    <x v="23"/>
    <x v="363"/>
    <x v="12"/>
    <x v="10"/>
    <x v="18"/>
    <x v="8"/>
    <x v="8"/>
    <x v="1"/>
    <x v="0"/>
    <n v="947.15"/>
    <x v="0"/>
    <x v="8"/>
    <x v="2"/>
    <x v="11"/>
    <n v="147425"/>
    <x v="18"/>
    <x v="18"/>
    <x v="380"/>
  </r>
  <r>
    <x v="0"/>
    <x v="0"/>
    <x v="0"/>
    <x v="9"/>
    <x v="27"/>
    <x v="345"/>
    <x v="12"/>
    <x v="10"/>
    <x v="22"/>
    <x v="8"/>
    <x v="8"/>
    <x v="1"/>
    <x v="0"/>
    <n v="0"/>
    <x v="0"/>
    <x v="8"/>
    <x v="2"/>
    <x v="11"/>
    <n v="0"/>
    <x v="22"/>
    <x v="22"/>
    <x v="381"/>
  </r>
  <r>
    <x v="0"/>
    <x v="0"/>
    <x v="0"/>
    <x v="9"/>
    <x v="27"/>
    <x v="344"/>
    <x v="13"/>
    <x v="10"/>
    <x v="22"/>
    <x v="8"/>
    <x v="8"/>
    <x v="1"/>
    <x v="0"/>
    <n v="0"/>
    <x v="0"/>
    <x v="8"/>
    <x v="2"/>
    <x v="11"/>
    <n v="0"/>
    <x v="22"/>
    <x v="22"/>
    <x v="382"/>
  </r>
  <r>
    <x v="0"/>
    <x v="0"/>
    <x v="0"/>
    <x v="9"/>
    <x v="27"/>
    <x v="347"/>
    <x v="13"/>
    <x v="10"/>
    <x v="22"/>
    <x v="8"/>
    <x v="8"/>
    <x v="1"/>
    <x v="0"/>
    <n v="0"/>
    <x v="0"/>
    <x v="8"/>
    <x v="2"/>
    <x v="11"/>
    <n v="0"/>
    <x v="22"/>
    <x v="22"/>
    <x v="383"/>
  </r>
  <r>
    <x v="0"/>
    <x v="0"/>
    <x v="0"/>
    <x v="9"/>
    <x v="27"/>
    <x v="346"/>
    <x v="13"/>
    <x v="10"/>
    <x v="22"/>
    <x v="8"/>
    <x v="8"/>
    <x v="1"/>
    <x v="0"/>
    <n v="0"/>
    <x v="0"/>
    <x v="8"/>
    <x v="2"/>
    <x v="11"/>
    <n v="0"/>
    <x v="22"/>
    <x v="22"/>
    <x v="384"/>
  </r>
  <r>
    <x v="0"/>
    <x v="0"/>
    <x v="0"/>
    <x v="10"/>
    <x v="0"/>
    <x v="364"/>
    <x v="16"/>
    <x v="11"/>
    <x v="0"/>
    <x v="9"/>
    <x v="9"/>
    <x v="0"/>
    <x v="0"/>
    <n v="127.973"/>
    <x v="0"/>
    <x v="8"/>
    <x v="1"/>
    <x v="12"/>
    <n v="19919"/>
    <x v="0"/>
    <x v="0"/>
    <x v="385"/>
  </r>
  <r>
    <x v="0"/>
    <x v="0"/>
    <x v="0"/>
    <x v="10"/>
    <x v="0"/>
    <x v="365"/>
    <x v="16"/>
    <x v="11"/>
    <x v="0"/>
    <x v="9"/>
    <x v="9"/>
    <x v="0"/>
    <x v="0"/>
    <n v="174.57599999999999"/>
    <x v="0"/>
    <x v="8"/>
    <x v="1"/>
    <x v="12"/>
    <n v="27173"/>
    <x v="0"/>
    <x v="0"/>
    <x v="386"/>
  </r>
  <r>
    <x v="0"/>
    <x v="0"/>
    <x v="0"/>
    <x v="10"/>
    <x v="0"/>
    <x v="366"/>
    <x v="16"/>
    <x v="11"/>
    <x v="0"/>
    <x v="9"/>
    <x v="9"/>
    <x v="0"/>
    <x v="0"/>
    <n v="575.08199999999999"/>
    <x v="0"/>
    <x v="8"/>
    <x v="1"/>
    <x v="12"/>
    <n v="89512"/>
    <x v="0"/>
    <x v="0"/>
    <x v="387"/>
  </r>
  <r>
    <x v="0"/>
    <x v="0"/>
    <x v="0"/>
    <x v="10"/>
    <x v="2"/>
    <x v="367"/>
    <x v="16"/>
    <x v="11"/>
    <x v="1"/>
    <x v="9"/>
    <x v="9"/>
    <x v="0"/>
    <x v="0"/>
    <n v="4646.4989999999998"/>
    <x v="0"/>
    <x v="8"/>
    <x v="1"/>
    <x v="12"/>
    <n v="723235"/>
    <x v="1"/>
    <x v="1"/>
    <x v="388"/>
  </r>
  <r>
    <x v="0"/>
    <x v="0"/>
    <x v="0"/>
    <x v="10"/>
    <x v="2"/>
    <x v="368"/>
    <x v="16"/>
    <x v="11"/>
    <x v="1"/>
    <x v="9"/>
    <x v="9"/>
    <x v="0"/>
    <x v="0"/>
    <n v="8501.3469999999998"/>
    <x v="0"/>
    <x v="8"/>
    <x v="1"/>
    <x v="12"/>
    <n v="1323249"/>
    <x v="1"/>
    <x v="1"/>
    <x v="389"/>
  </r>
  <r>
    <x v="0"/>
    <x v="0"/>
    <x v="0"/>
    <x v="10"/>
    <x v="1"/>
    <x v="369"/>
    <x v="16"/>
    <x v="11"/>
    <x v="1"/>
    <x v="9"/>
    <x v="9"/>
    <x v="0"/>
    <x v="0"/>
    <n v="126.14"/>
    <x v="0"/>
    <x v="8"/>
    <x v="1"/>
    <x v="12"/>
    <n v="19634"/>
    <x v="1"/>
    <x v="1"/>
    <x v="390"/>
  </r>
  <r>
    <x v="0"/>
    <x v="0"/>
    <x v="0"/>
    <x v="10"/>
    <x v="1"/>
    <x v="370"/>
    <x v="16"/>
    <x v="11"/>
    <x v="1"/>
    <x v="9"/>
    <x v="9"/>
    <x v="0"/>
    <x v="0"/>
    <n v="36.813000000000002"/>
    <x v="0"/>
    <x v="8"/>
    <x v="1"/>
    <x v="12"/>
    <n v="5730"/>
    <x v="1"/>
    <x v="1"/>
    <x v="391"/>
  </r>
  <r>
    <x v="0"/>
    <x v="0"/>
    <x v="0"/>
    <x v="10"/>
    <x v="1"/>
    <x v="371"/>
    <x v="16"/>
    <x v="11"/>
    <x v="1"/>
    <x v="9"/>
    <x v="9"/>
    <x v="0"/>
    <x v="0"/>
    <n v="8.3450000000000006"/>
    <x v="0"/>
    <x v="8"/>
    <x v="1"/>
    <x v="12"/>
    <n v="1299"/>
    <x v="1"/>
    <x v="1"/>
    <x v="392"/>
  </r>
  <r>
    <x v="0"/>
    <x v="0"/>
    <x v="0"/>
    <x v="10"/>
    <x v="4"/>
    <x v="372"/>
    <x v="16"/>
    <x v="11"/>
    <x v="1"/>
    <x v="9"/>
    <x v="9"/>
    <x v="0"/>
    <x v="0"/>
    <n v="546.99300000000005"/>
    <x v="0"/>
    <x v="8"/>
    <x v="1"/>
    <x v="12"/>
    <n v="85140"/>
    <x v="1"/>
    <x v="1"/>
    <x v="393"/>
  </r>
  <r>
    <x v="0"/>
    <x v="0"/>
    <x v="0"/>
    <x v="10"/>
    <x v="2"/>
    <x v="373"/>
    <x v="16"/>
    <x v="11"/>
    <x v="1"/>
    <x v="9"/>
    <x v="9"/>
    <x v="0"/>
    <x v="0"/>
    <n v="8.1530000000000005"/>
    <x v="0"/>
    <x v="8"/>
    <x v="1"/>
    <x v="12"/>
    <n v="1269"/>
    <x v="1"/>
    <x v="1"/>
    <x v="394"/>
  </r>
  <r>
    <x v="0"/>
    <x v="0"/>
    <x v="0"/>
    <x v="10"/>
    <x v="6"/>
    <x v="374"/>
    <x v="16"/>
    <x v="11"/>
    <x v="1"/>
    <x v="9"/>
    <x v="9"/>
    <x v="0"/>
    <x v="0"/>
    <n v="41079.896999999997"/>
    <x v="0"/>
    <x v="8"/>
    <x v="1"/>
    <x v="12"/>
    <n v="6394154"/>
    <x v="1"/>
    <x v="1"/>
    <x v="395"/>
  </r>
  <r>
    <x v="0"/>
    <x v="0"/>
    <x v="0"/>
    <x v="10"/>
    <x v="4"/>
    <x v="375"/>
    <x v="16"/>
    <x v="11"/>
    <x v="1"/>
    <x v="9"/>
    <x v="9"/>
    <x v="0"/>
    <x v="0"/>
    <n v="993.06"/>
    <x v="0"/>
    <x v="8"/>
    <x v="1"/>
    <x v="12"/>
    <n v="154571"/>
    <x v="1"/>
    <x v="1"/>
    <x v="396"/>
  </r>
  <r>
    <x v="0"/>
    <x v="0"/>
    <x v="0"/>
    <x v="10"/>
    <x v="6"/>
    <x v="376"/>
    <x v="16"/>
    <x v="11"/>
    <x v="1"/>
    <x v="9"/>
    <x v="9"/>
    <x v="0"/>
    <x v="0"/>
    <n v="16083.615"/>
    <x v="0"/>
    <x v="8"/>
    <x v="1"/>
    <x v="12"/>
    <n v="2503441"/>
    <x v="1"/>
    <x v="1"/>
    <x v="397"/>
  </r>
  <r>
    <x v="0"/>
    <x v="0"/>
    <x v="0"/>
    <x v="10"/>
    <x v="4"/>
    <x v="377"/>
    <x v="16"/>
    <x v="11"/>
    <x v="1"/>
    <x v="9"/>
    <x v="9"/>
    <x v="0"/>
    <x v="0"/>
    <n v="3298.9490000000001"/>
    <x v="0"/>
    <x v="8"/>
    <x v="1"/>
    <x v="12"/>
    <n v="513487"/>
    <x v="1"/>
    <x v="1"/>
    <x v="398"/>
  </r>
  <r>
    <x v="0"/>
    <x v="0"/>
    <x v="0"/>
    <x v="10"/>
    <x v="2"/>
    <x v="378"/>
    <x v="16"/>
    <x v="11"/>
    <x v="1"/>
    <x v="9"/>
    <x v="9"/>
    <x v="0"/>
    <x v="0"/>
    <n v="51.966999999999999"/>
    <x v="0"/>
    <x v="8"/>
    <x v="1"/>
    <x v="12"/>
    <n v="8089"/>
    <x v="1"/>
    <x v="1"/>
    <x v="399"/>
  </r>
  <r>
    <x v="0"/>
    <x v="0"/>
    <x v="0"/>
    <x v="10"/>
    <x v="6"/>
    <x v="379"/>
    <x v="16"/>
    <x v="11"/>
    <x v="1"/>
    <x v="9"/>
    <x v="9"/>
    <x v="0"/>
    <x v="0"/>
    <n v="8851.2260000000006"/>
    <x v="0"/>
    <x v="8"/>
    <x v="1"/>
    <x v="12"/>
    <n v="1377708"/>
    <x v="1"/>
    <x v="1"/>
    <x v="400"/>
  </r>
  <r>
    <x v="0"/>
    <x v="0"/>
    <x v="0"/>
    <x v="10"/>
    <x v="6"/>
    <x v="380"/>
    <x v="16"/>
    <x v="11"/>
    <x v="1"/>
    <x v="9"/>
    <x v="9"/>
    <x v="0"/>
    <x v="0"/>
    <n v="2303.5749999999998"/>
    <x v="0"/>
    <x v="8"/>
    <x v="1"/>
    <x v="12"/>
    <n v="358555"/>
    <x v="1"/>
    <x v="1"/>
    <x v="401"/>
  </r>
  <r>
    <x v="0"/>
    <x v="0"/>
    <x v="0"/>
    <x v="10"/>
    <x v="6"/>
    <x v="381"/>
    <x v="16"/>
    <x v="11"/>
    <x v="1"/>
    <x v="9"/>
    <x v="9"/>
    <x v="0"/>
    <x v="0"/>
    <n v="8738.6589999999997"/>
    <x v="0"/>
    <x v="8"/>
    <x v="1"/>
    <x v="12"/>
    <n v="1360187"/>
    <x v="1"/>
    <x v="1"/>
    <x v="402"/>
  </r>
  <r>
    <x v="0"/>
    <x v="0"/>
    <x v="0"/>
    <x v="10"/>
    <x v="2"/>
    <x v="382"/>
    <x v="16"/>
    <x v="11"/>
    <x v="1"/>
    <x v="9"/>
    <x v="9"/>
    <x v="0"/>
    <x v="0"/>
    <n v="22464.581999999999"/>
    <x v="0"/>
    <x v="8"/>
    <x v="1"/>
    <x v="12"/>
    <n v="3496650"/>
    <x v="1"/>
    <x v="1"/>
    <x v="403"/>
  </r>
  <r>
    <x v="0"/>
    <x v="0"/>
    <x v="0"/>
    <x v="10"/>
    <x v="2"/>
    <x v="383"/>
    <x v="16"/>
    <x v="11"/>
    <x v="1"/>
    <x v="9"/>
    <x v="9"/>
    <x v="0"/>
    <x v="0"/>
    <n v="10.62"/>
    <x v="0"/>
    <x v="8"/>
    <x v="1"/>
    <x v="12"/>
    <n v="1653"/>
    <x v="1"/>
    <x v="1"/>
    <x v="404"/>
  </r>
  <r>
    <x v="0"/>
    <x v="0"/>
    <x v="0"/>
    <x v="10"/>
    <x v="6"/>
    <x v="384"/>
    <x v="16"/>
    <x v="11"/>
    <x v="1"/>
    <x v="9"/>
    <x v="9"/>
    <x v="0"/>
    <x v="0"/>
    <n v="61.655000000000001"/>
    <x v="0"/>
    <x v="8"/>
    <x v="1"/>
    <x v="12"/>
    <n v="9597"/>
    <x v="1"/>
    <x v="1"/>
    <x v="405"/>
  </r>
  <r>
    <x v="0"/>
    <x v="0"/>
    <x v="0"/>
    <x v="10"/>
    <x v="6"/>
    <x v="385"/>
    <x v="16"/>
    <x v="11"/>
    <x v="1"/>
    <x v="9"/>
    <x v="9"/>
    <x v="0"/>
    <x v="0"/>
    <n v="39.701999999999998"/>
    <x v="0"/>
    <x v="8"/>
    <x v="1"/>
    <x v="12"/>
    <n v="6180"/>
    <x v="1"/>
    <x v="1"/>
    <x v="406"/>
  </r>
  <r>
    <x v="0"/>
    <x v="0"/>
    <x v="0"/>
    <x v="10"/>
    <x v="6"/>
    <x v="386"/>
    <x v="16"/>
    <x v="11"/>
    <x v="1"/>
    <x v="9"/>
    <x v="9"/>
    <x v="0"/>
    <x v="0"/>
    <n v="3080.4580000000001"/>
    <x v="0"/>
    <x v="8"/>
    <x v="1"/>
    <x v="12"/>
    <n v="479478"/>
    <x v="1"/>
    <x v="1"/>
    <x v="407"/>
  </r>
  <r>
    <x v="0"/>
    <x v="0"/>
    <x v="0"/>
    <x v="10"/>
    <x v="6"/>
    <x v="387"/>
    <x v="16"/>
    <x v="11"/>
    <x v="1"/>
    <x v="9"/>
    <x v="9"/>
    <x v="0"/>
    <x v="0"/>
    <n v="1330.8779999999999"/>
    <x v="0"/>
    <x v="8"/>
    <x v="1"/>
    <x v="12"/>
    <n v="207153"/>
    <x v="1"/>
    <x v="1"/>
    <x v="408"/>
  </r>
  <r>
    <x v="0"/>
    <x v="0"/>
    <x v="0"/>
    <x v="10"/>
    <x v="7"/>
    <x v="388"/>
    <x v="16"/>
    <x v="11"/>
    <x v="2"/>
    <x v="9"/>
    <x v="9"/>
    <x v="0"/>
    <x v="0"/>
    <n v="3302.3409999999999"/>
    <x v="0"/>
    <x v="8"/>
    <x v="1"/>
    <x v="12"/>
    <n v="514015"/>
    <x v="2"/>
    <x v="2"/>
    <x v="409"/>
  </r>
  <r>
    <x v="0"/>
    <x v="0"/>
    <x v="0"/>
    <x v="10"/>
    <x v="7"/>
    <x v="389"/>
    <x v="16"/>
    <x v="11"/>
    <x v="2"/>
    <x v="9"/>
    <x v="9"/>
    <x v="0"/>
    <x v="0"/>
    <n v="1031.3130000000001"/>
    <x v="0"/>
    <x v="8"/>
    <x v="1"/>
    <x v="12"/>
    <n v="160526"/>
    <x v="2"/>
    <x v="2"/>
    <x v="410"/>
  </r>
  <r>
    <x v="0"/>
    <x v="0"/>
    <x v="0"/>
    <x v="10"/>
    <x v="7"/>
    <x v="390"/>
    <x v="16"/>
    <x v="11"/>
    <x v="2"/>
    <x v="9"/>
    <x v="9"/>
    <x v="0"/>
    <x v="0"/>
    <n v="792.798"/>
    <x v="0"/>
    <x v="8"/>
    <x v="1"/>
    <x v="12"/>
    <n v="123400"/>
    <x v="2"/>
    <x v="2"/>
    <x v="411"/>
  </r>
  <r>
    <x v="0"/>
    <x v="0"/>
    <x v="0"/>
    <x v="10"/>
    <x v="8"/>
    <x v="391"/>
    <x v="16"/>
    <x v="11"/>
    <x v="3"/>
    <x v="9"/>
    <x v="9"/>
    <x v="0"/>
    <x v="0"/>
    <n v="74.918000000000006"/>
    <x v="0"/>
    <x v="8"/>
    <x v="1"/>
    <x v="12"/>
    <n v="11661"/>
    <x v="3"/>
    <x v="3"/>
    <x v="412"/>
  </r>
  <r>
    <x v="0"/>
    <x v="0"/>
    <x v="0"/>
    <x v="10"/>
    <x v="8"/>
    <x v="392"/>
    <x v="16"/>
    <x v="11"/>
    <x v="3"/>
    <x v="9"/>
    <x v="9"/>
    <x v="0"/>
    <x v="0"/>
    <n v="89.772999999999996"/>
    <x v="0"/>
    <x v="8"/>
    <x v="1"/>
    <x v="12"/>
    <n v="13973"/>
    <x v="3"/>
    <x v="3"/>
    <x v="413"/>
  </r>
  <r>
    <x v="0"/>
    <x v="0"/>
    <x v="0"/>
    <x v="10"/>
    <x v="8"/>
    <x v="393"/>
    <x v="16"/>
    <x v="11"/>
    <x v="3"/>
    <x v="9"/>
    <x v="9"/>
    <x v="0"/>
    <x v="0"/>
    <n v="194.761"/>
    <x v="0"/>
    <x v="8"/>
    <x v="1"/>
    <x v="12"/>
    <n v="30315"/>
    <x v="3"/>
    <x v="3"/>
    <x v="414"/>
  </r>
  <r>
    <x v="0"/>
    <x v="0"/>
    <x v="0"/>
    <x v="10"/>
    <x v="9"/>
    <x v="394"/>
    <x v="16"/>
    <x v="11"/>
    <x v="4"/>
    <x v="9"/>
    <x v="9"/>
    <x v="0"/>
    <x v="0"/>
    <n v="111.40900000000001"/>
    <x v="0"/>
    <x v="8"/>
    <x v="1"/>
    <x v="12"/>
    <n v="17341"/>
    <x v="4"/>
    <x v="4"/>
    <x v="415"/>
  </r>
  <r>
    <x v="0"/>
    <x v="0"/>
    <x v="0"/>
    <x v="10"/>
    <x v="9"/>
    <x v="395"/>
    <x v="16"/>
    <x v="11"/>
    <x v="4"/>
    <x v="9"/>
    <x v="9"/>
    <x v="0"/>
    <x v="0"/>
    <n v="584.36800000000005"/>
    <x v="0"/>
    <x v="8"/>
    <x v="1"/>
    <x v="12"/>
    <n v="90958"/>
    <x v="4"/>
    <x v="4"/>
    <x v="416"/>
  </r>
  <r>
    <x v="0"/>
    <x v="0"/>
    <x v="0"/>
    <x v="10"/>
    <x v="9"/>
    <x v="396"/>
    <x v="16"/>
    <x v="11"/>
    <x v="4"/>
    <x v="9"/>
    <x v="9"/>
    <x v="0"/>
    <x v="0"/>
    <n v="194.32499999999999"/>
    <x v="0"/>
    <x v="8"/>
    <x v="1"/>
    <x v="12"/>
    <n v="30247"/>
    <x v="4"/>
    <x v="4"/>
    <x v="417"/>
  </r>
  <r>
    <x v="0"/>
    <x v="0"/>
    <x v="0"/>
    <x v="10"/>
    <x v="10"/>
    <x v="397"/>
    <x v="16"/>
    <x v="11"/>
    <x v="5"/>
    <x v="9"/>
    <x v="9"/>
    <x v="0"/>
    <x v="0"/>
    <n v="473.47"/>
    <x v="0"/>
    <x v="8"/>
    <x v="1"/>
    <x v="12"/>
    <n v="73696"/>
    <x v="5"/>
    <x v="5"/>
    <x v="418"/>
  </r>
  <r>
    <x v="0"/>
    <x v="0"/>
    <x v="0"/>
    <x v="10"/>
    <x v="10"/>
    <x v="398"/>
    <x v="16"/>
    <x v="11"/>
    <x v="5"/>
    <x v="9"/>
    <x v="9"/>
    <x v="0"/>
    <x v="0"/>
    <n v="202.75"/>
    <x v="0"/>
    <x v="8"/>
    <x v="1"/>
    <x v="12"/>
    <n v="31558"/>
    <x v="5"/>
    <x v="5"/>
    <x v="419"/>
  </r>
  <r>
    <x v="0"/>
    <x v="0"/>
    <x v="0"/>
    <x v="10"/>
    <x v="10"/>
    <x v="399"/>
    <x v="16"/>
    <x v="11"/>
    <x v="5"/>
    <x v="9"/>
    <x v="9"/>
    <x v="0"/>
    <x v="0"/>
    <n v="161.72"/>
    <x v="0"/>
    <x v="8"/>
    <x v="1"/>
    <x v="12"/>
    <n v="25172"/>
    <x v="5"/>
    <x v="5"/>
    <x v="420"/>
  </r>
  <r>
    <x v="0"/>
    <x v="0"/>
    <x v="0"/>
    <x v="10"/>
    <x v="11"/>
    <x v="400"/>
    <x v="16"/>
    <x v="11"/>
    <x v="6"/>
    <x v="9"/>
    <x v="9"/>
    <x v="0"/>
    <x v="0"/>
    <n v="37.417000000000002"/>
    <x v="0"/>
    <x v="8"/>
    <x v="1"/>
    <x v="12"/>
    <n v="5824"/>
    <x v="6"/>
    <x v="6"/>
    <x v="421"/>
  </r>
  <r>
    <x v="0"/>
    <x v="0"/>
    <x v="0"/>
    <x v="10"/>
    <x v="11"/>
    <x v="401"/>
    <x v="16"/>
    <x v="11"/>
    <x v="6"/>
    <x v="9"/>
    <x v="9"/>
    <x v="0"/>
    <x v="0"/>
    <n v="74.501999999999995"/>
    <x v="0"/>
    <x v="8"/>
    <x v="1"/>
    <x v="12"/>
    <n v="11596"/>
    <x v="6"/>
    <x v="6"/>
    <x v="422"/>
  </r>
  <r>
    <x v="0"/>
    <x v="0"/>
    <x v="0"/>
    <x v="10"/>
    <x v="11"/>
    <x v="402"/>
    <x v="16"/>
    <x v="11"/>
    <x v="6"/>
    <x v="9"/>
    <x v="9"/>
    <x v="0"/>
    <x v="0"/>
    <n v="151.476"/>
    <x v="0"/>
    <x v="8"/>
    <x v="1"/>
    <x v="12"/>
    <n v="23577"/>
    <x v="6"/>
    <x v="6"/>
    <x v="423"/>
  </r>
  <r>
    <x v="0"/>
    <x v="0"/>
    <x v="0"/>
    <x v="10"/>
    <x v="12"/>
    <x v="403"/>
    <x v="16"/>
    <x v="11"/>
    <x v="7"/>
    <x v="9"/>
    <x v="9"/>
    <x v="0"/>
    <x v="0"/>
    <n v="540.255"/>
    <x v="0"/>
    <x v="8"/>
    <x v="1"/>
    <x v="12"/>
    <n v="84092"/>
    <x v="7"/>
    <x v="7"/>
    <x v="424"/>
  </r>
  <r>
    <x v="0"/>
    <x v="0"/>
    <x v="0"/>
    <x v="10"/>
    <x v="12"/>
    <x v="404"/>
    <x v="16"/>
    <x v="11"/>
    <x v="7"/>
    <x v="9"/>
    <x v="9"/>
    <x v="0"/>
    <x v="0"/>
    <n v="1524.6790000000001"/>
    <x v="0"/>
    <x v="8"/>
    <x v="1"/>
    <x v="12"/>
    <n v="237319"/>
    <x v="7"/>
    <x v="7"/>
    <x v="425"/>
  </r>
  <r>
    <x v="0"/>
    <x v="0"/>
    <x v="0"/>
    <x v="10"/>
    <x v="12"/>
    <x v="405"/>
    <x v="16"/>
    <x v="11"/>
    <x v="7"/>
    <x v="9"/>
    <x v="9"/>
    <x v="0"/>
    <x v="0"/>
    <n v="359.48"/>
    <x v="0"/>
    <x v="8"/>
    <x v="1"/>
    <x v="12"/>
    <n v="55954"/>
    <x v="7"/>
    <x v="7"/>
    <x v="426"/>
  </r>
  <r>
    <x v="0"/>
    <x v="0"/>
    <x v="0"/>
    <x v="10"/>
    <x v="13"/>
    <x v="406"/>
    <x v="16"/>
    <x v="11"/>
    <x v="8"/>
    <x v="9"/>
    <x v="9"/>
    <x v="0"/>
    <x v="0"/>
    <n v="62.591999999999999"/>
    <x v="0"/>
    <x v="8"/>
    <x v="1"/>
    <x v="12"/>
    <n v="9743"/>
    <x v="8"/>
    <x v="8"/>
    <x v="427"/>
  </r>
  <r>
    <x v="0"/>
    <x v="0"/>
    <x v="0"/>
    <x v="10"/>
    <x v="13"/>
    <x v="407"/>
    <x v="16"/>
    <x v="11"/>
    <x v="8"/>
    <x v="9"/>
    <x v="9"/>
    <x v="0"/>
    <x v="0"/>
    <n v="219.435"/>
    <x v="0"/>
    <x v="8"/>
    <x v="1"/>
    <x v="12"/>
    <n v="34155"/>
    <x v="8"/>
    <x v="8"/>
    <x v="428"/>
  </r>
  <r>
    <x v="0"/>
    <x v="0"/>
    <x v="0"/>
    <x v="10"/>
    <x v="13"/>
    <x v="408"/>
    <x v="16"/>
    <x v="11"/>
    <x v="8"/>
    <x v="9"/>
    <x v="9"/>
    <x v="0"/>
    <x v="0"/>
    <n v="392.00599999999997"/>
    <x v="0"/>
    <x v="8"/>
    <x v="1"/>
    <x v="12"/>
    <n v="61016"/>
    <x v="8"/>
    <x v="8"/>
    <x v="429"/>
  </r>
  <r>
    <x v="0"/>
    <x v="0"/>
    <x v="0"/>
    <x v="10"/>
    <x v="14"/>
    <x v="409"/>
    <x v="16"/>
    <x v="11"/>
    <x v="9"/>
    <x v="9"/>
    <x v="9"/>
    <x v="0"/>
    <x v="0"/>
    <n v="23.356000000000002"/>
    <x v="0"/>
    <x v="8"/>
    <x v="1"/>
    <x v="12"/>
    <n v="3635"/>
    <x v="9"/>
    <x v="9"/>
    <x v="430"/>
  </r>
  <r>
    <x v="0"/>
    <x v="0"/>
    <x v="0"/>
    <x v="10"/>
    <x v="14"/>
    <x v="410"/>
    <x v="16"/>
    <x v="11"/>
    <x v="9"/>
    <x v="9"/>
    <x v="9"/>
    <x v="0"/>
    <x v="0"/>
    <n v="109.837"/>
    <x v="0"/>
    <x v="8"/>
    <x v="1"/>
    <x v="12"/>
    <n v="17096"/>
    <x v="9"/>
    <x v="9"/>
    <x v="431"/>
  </r>
  <r>
    <x v="0"/>
    <x v="0"/>
    <x v="0"/>
    <x v="10"/>
    <x v="14"/>
    <x v="411"/>
    <x v="16"/>
    <x v="11"/>
    <x v="9"/>
    <x v="9"/>
    <x v="9"/>
    <x v="0"/>
    <x v="0"/>
    <n v="23.088000000000001"/>
    <x v="0"/>
    <x v="8"/>
    <x v="1"/>
    <x v="12"/>
    <n v="3594"/>
    <x v="9"/>
    <x v="9"/>
    <x v="432"/>
  </r>
  <r>
    <x v="0"/>
    <x v="0"/>
    <x v="0"/>
    <x v="10"/>
    <x v="16"/>
    <x v="412"/>
    <x v="16"/>
    <x v="11"/>
    <x v="11"/>
    <x v="9"/>
    <x v="9"/>
    <x v="0"/>
    <x v="0"/>
    <n v="29150.527999999998"/>
    <x v="0"/>
    <x v="8"/>
    <x v="1"/>
    <x v="12"/>
    <n v="4537328"/>
    <x v="11"/>
    <x v="11"/>
    <x v="433"/>
  </r>
  <r>
    <x v="0"/>
    <x v="0"/>
    <x v="0"/>
    <x v="10"/>
    <x v="16"/>
    <x v="413"/>
    <x v="16"/>
    <x v="11"/>
    <x v="11"/>
    <x v="9"/>
    <x v="9"/>
    <x v="0"/>
    <x v="0"/>
    <n v="6754.2240000000002"/>
    <x v="0"/>
    <x v="8"/>
    <x v="1"/>
    <x v="12"/>
    <n v="1051306"/>
    <x v="11"/>
    <x v="11"/>
    <x v="434"/>
  </r>
  <r>
    <x v="0"/>
    <x v="0"/>
    <x v="0"/>
    <x v="10"/>
    <x v="16"/>
    <x v="414"/>
    <x v="16"/>
    <x v="11"/>
    <x v="11"/>
    <x v="9"/>
    <x v="9"/>
    <x v="0"/>
    <x v="0"/>
    <n v="8312.3889999999992"/>
    <x v="0"/>
    <x v="8"/>
    <x v="1"/>
    <x v="12"/>
    <n v="1293837"/>
    <x v="11"/>
    <x v="11"/>
    <x v="435"/>
  </r>
  <r>
    <x v="0"/>
    <x v="0"/>
    <x v="0"/>
    <x v="10"/>
    <x v="17"/>
    <x v="415"/>
    <x v="16"/>
    <x v="11"/>
    <x v="12"/>
    <x v="9"/>
    <x v="9"/>
    <x v="0"/>
    <x v="0"/>
    <n v="940.76300000000003"/>
    <x v="0"/>
    <x v="8"/>
    <x v="1"/>
    <x v="12"/>
    <n v="146431"/>
    <x v="12"/>
    <x v="12"/>
    <x v="436"/>
  </r>
  <r>
    <x v="0"/>
    <x v="0"/>
    <x v="0"/>
    <x v="10"/>
    <x v="17"/>
    <x v="416"/>
    <x v="16"/>
    <x v="11"/>
    <x v="12"/>
    <x v="9"/>
    <x v="9"/>
    <x v="0"/>
    <x v="0"/>
    <n v="2987.2620000000002"/>
    <x v="0"/>
    <x v="8"/>
    <x v="1"/>
    <x v="12"/>
    <n v="464972"/>
    <x v="12"/>
    <x v="12"/>
    <x v="437"/>
  </r>
  <r>
    <x v="0"/>
    <x v="0"/>
    <x v="0"/>
    <x v="10"/>
    <x v="17"/>
    <x v="417"/>
    <x v="16"/>
    <x v="11"/>
    <x v="12"/>
    <x v="9"/>
    <x v="9"/>
    <x v="0"/>
    <x v="0"/>
    <n v="1259.6780000000001"/>
    <x v="0"/>
    <x v="8"/>
    <x v="1"/>
    <x v="12"/>
    <n v="196071"/>
    <x v="12"/>
    <x v="12"/>
    <x v="438"/>
  </r>
  <r>
    <x v="0"/>
    <x v="0"/>
    <x v="0"/>
    <x v="10"/>
    <x v="18"/>
    <x v="418"/>
    <x v="16"/>
    <x v="11"/>
    <x v="13"/>
    <x v="9"/>
    <x v="9"/>
    <x v="0"/>
    <x v="0"/>
    <n v="69.694999999999993"/>
    <x v="0"/>
    <x v="8"/>
    <x v="1"/>
    <x v="12"/>
    <n v="10848"/>
    <x v="13"/>
    <x v="13"/>
    <x v="439"/>
  </r>
  <r>
    <x v="0"/>
    <x v="0"/>
    <x v="0"/>
    <x v="10"/>
    <x v="18"/>
    <x v="419"/>
    <x v="16"/>
    <x v="11"/>
    <x v="13"/>
    <x v="9"/>
    <x v="9"/>
    <x v="0"/>
    <x v="0"/>
    <n v="48.033000000000001"/>
    <x v="0"/>
    <x v="8"/>
    <x v="1"/>
    <x v="12"/>
    <n v="7476"/>
    <x v="13"/>
    <x v="13"/>
    <x v="440"/>
  </r>
  <r>
    <x v="0"/>
    <x v="0"/>
    <x v="0"/>
    <x v="10"/>
    <x v="18"/>
    <x v="420"/>
    <x v="16"/>
    <x v="11"/>
    <x v="13"/>
    <x v="9"/>
    <x v="9"/>
    <x v="0"/>
    <x v="0"/>
    <n v="225.13800000000001"/>
    <x v="0"/>
    <x v="8"/>
    <x v="1"/>
    <x v="12"/>
    <n v="35043"/>
    <x v="13"/>
    <x v="13"/>
    <x v="441"/>
  </r>
  <r>
    <x v="0"/>
    <x v="0"/>
    <x v="0"/>
    <x v="10"/>
    <x v="19"/>
    <x v="421"/>
    <x v="16"/>
    <x v="11"/>
    <x v="14"/>
    <x v="9"/>
    <x v="9"/>
    <x v="0"/>
    <x v="0"/>
    <n v="127.505"/>
    <x v="0"/>
    <x v="8"/>
    <x v="1"/>
    <x v="12"/>
    <n v="19846"/>
    <x v="14"/>
    <x v="14"/>
    <x v="442"/>
  </r>
  <r>
    <x v="0"/>
    <x v="0"/>
    <x v="0"/>
    <x v="10"/>
    <x v="19"/>
    <x v="422"/>
    <x v="16"/>
    <x v="11"/>
    <x v="14"/>
    <x v="9"/>
    <x v="9"/>
    <x v="0"/>
    <x v="0"/>
    <n v="398.25099999999998"/>
    <x v="0"/>
    <x v="8"/>
    <x v="1"/>
    <x v="12"/>
    <n v="61988"/>
    <x v="14"/>
    <x v="14"/>
    <x v="443"/>
  </r>
  <r>
    <x v="0"/>
    <x v="0"/>
    <x v="0"/>
    <x v="10"/>
    <x v="19"/>
    <x v="423"/>
    <x v="16"/>
    <x v="11"/>
    <x v="14"/>
    <x v="9"/>
    <x v="9"/>
    <x v="0"/>
    <x v="0"/>
    <n v="131.327"/>
    <x v="0"/>
    <x v="8"/>
    <x v="1"/>
    <x v="12"/>
    <n v="20441"/>
    <x v="14"/>
    <x v="14"/>
    <x v="444"/>
  </r>
  <r>
    <x v="0"/>
    <x v="0"/>
    <x v="0"/>
    <x v="10"/>
    <x v="20"/>
    <x v="424"/>
    <x v="16"/>
    <x v="11"/>
    <x v="15"/>
    <x v="9"/>
    <x v="9"/>
    <x v="0"/>
    <x v="0"/>
    <n v="197.65199999999999"/>
    <x v="0"/>
    <x v="8"/>
    <x v="1"/>
    <x v="12"/>
    <n v="30765"/>
    <x v="15"/>
    <x v="15"/>
    <x v="445"/>
  </r>
  <r>
    <x v="0"/>
    <x v="0"/>
    <x v="0"/>
    <x v="10"/>
    <x v="20"/>
    <x v="425"/>
    <x v="16"/>
    <x v="11"/>
    <x v="15"/>
    <x v="9"/>
    <x v="9"/>
    <x v="0"/>
    <x v="0"/>
    <n v="75.540000000000006"/>
    <x v="0"/>
    <x v="8"/>
    <x v="1"/>
    <x v="12"/>
    <n v="11758"/>
    <x v="15"/>
    <x v="15"/>
    <x v="446"/>
  </r>
  <r>
    <x v="0"/>
    <x v="0"/>
    <x v="0"/>
    <x v="10"/>
    <x v="20"/>
    <x v="426"/>
    <x v="16"/>
    <x v="11"/>
    <x v="15"/>
    <x v="9"/>
    <x v="9"/>
    <x v="0"/>
    <x v="0"/>
    <n v="287.88600000000002"/>
    <x v="0"/>
    <x v="8"/>
    <x v="1"/>
    <x v="12"/>
    <n v="44810"/>
    <x v="15"/>
    <x v="15"/>
    <x v="447"/>
  </r>
  <r>
    <x v="0"/>
    <x v="0"/>
    <x v="0"/>
    <x v="10"/>
    <x v="21"/>
    <x v="427"/>
    <x v="16"/>
    <x v="11"/>
    <x v="16"/>
    <x v="9"/>
    <x v="9"/>
    <x v="0"/>
    <x v="0"/>
    <n v="90.605999999999995"/>
    <x v="0"/>
    <x v="8"/>
    <x v="1"/>
    <x v="12"/>
    <n v="14103"/>
    <x v="16"/>
    <x v="16"/>
    <x v="448"/>
  </r>
  <r>
    <x v="0"/>
    <x v="0"/>
    <x v="0"/>
    <x v="10"/>
    <x v="21"/>
    <x v="428"/>
    <x v="16"/>
    <x v="11"/>
    <x v="16"/>
    <x v="9"/>
    <x v="9"/>
    <x v="0"/>
    <x v="0"/>
    <n v="31.65"/>
    <x v="0"/>
    <x v="8"/>
    <x v="1"/>
    <x v="12"/>
    <n v="4926"/>
    <x v="16"/>
    <x v="16"/>
    <x v="449"/>
  </r>
  <r>
    <x v="0"/>
    <x v="0"/>
    <x v="0"/>
    <x v="10"/>
    <x v="21"/>
    <x v="429"/>
    <x v="16"/>
    <x v="11"/>
    <x v="16"/>
    <x v="9"/>
    <x v="9"/>
    <x v="0"/>
    <x v="0"/>
    <n v="30.634"/>
    <x v="0"/>
    <x v="8"/>
    <x v="1"/>
    <x v="12"/>
    <n v="4768"/>
    <x v="16"/>
    <x v="16"/>
    <x v="450"/>
  </r>
  <r>
    <x v="0"/>
    <x v="0"/>
    <x v="0"/>
    <x v="10"/>
    <x v="22"/>
    <x v="430"/>
    <x v="16"/>
    <x v="11"/>
    <x v="17"/>
    <x v="9"/>
    <x v="9"/>
    <x v="0"/>
    <x v="0"/>
    <n v="1226.7850000000001"/>
    <x v="0"/>
    <x v="8"/>
    <x v="1"/>
    <x v="12"/>
    <n v="190951"/>
    <x v="17"/>
    <x v="17"/>
    <x v="451"/>
  </r>
  <r>
    <x v="0"/>
    <x v="0"/>
    <x v="0"/>
    <x v="10"/>
    <x v="22"/>
    <x v="431"/>
    <x v="16"/>
    <x v="11"/>
    <x v="17"/>
    <x v="9"/>
    <x v="9"/>
    <x v="0"/>
    <x v="0"/>
    <n v="534.58399999999995"/>
    <x v="0"/>
    <x v="8"/>
    <x v="1"/>
    <x v="12"/>
    <n v="83209"/>
    <x v="17"/>
    <x v="17"/>
    <x v="452"/>
  </r>
  <r>
    <x v="0"/>
    <x v="0"/>
    <x v="0"/>
    <x v="10"/>
    <x v="22"/>
    <x v="432"/>
    <x v="16"/>
    <x v="11"/>
    <x v="17"/>
    <x v="9"/>
    <x v="9"/>
    <x v="0"/>
    <x v="0"/>
    <n v="1255.5060000000001"/>
    <x v="0"/>
    <x v="8"/>
    <x v="1"/>
    <x v="12"/>
    <n v="195422"/>
    <x v="17"/>
    <x v="17"/>
    <x v="453"/>
  </r>
  <r>
    <x v="0"/>
    <x v="0"/>
    <x v="0"/>
    <x v="10"/>
    <x v="23"/>
    <x v="433"/>
    <x v="16"/>
    <x v="11"/>
    <x v="18"/>
    <x v="9"/>
    <x v="9"/>
    <x v="0"/>
    <x v="0"/>
    <n v="37.076000000000001"/>
    <x v="0"/>
    <x v="8"/>
    <x v="1"/>
    <x v="12"/>
    <n v="5771"/>
    <x v="18"/>
    <x v="18"/>
    <x v="454"/>
  </r>
  <r>
    <x v="0"/>
    <x v="0"/>
    <x v="0"/>
    <x v="10"/>
    <x v="23"/>
    <x v="434"/>
    <x v="16"/>
    <x v="11"/>
    <x v="18"/>
    <x v="9"/>
    <x v="9"/>
    <x v="0"/>
    <x v="0"/>
    <n v="237.876"/>
    <x v="0"/>
    <x v="8"/>
    <x v="1"/>
    <x v="12"/>
    <n v="37026"/>
    <x v="18"/>
    <x v="18"/>
    <x v="455"/>
  </r>
  <r>
    <x v="0"/>
    <x v="0"/>
    <x v="0"/>
    <x v="10"/>
    <x v="23"/>
    <x v="435"/>
    <x v="16"/>
    <x v="11"/>
    <x v="18"/>
    <x v="9"/>
    <x v="9"/>
    <x v="0"/>
    <x v="0"/>
    <n v="104.185"/>
    <x v="0"/>
    <x v="8"/>
    <x v="1"/>
    <x v="12"/>
    <n v="16217"/>
    <x v="18"/>
    <x v="18"/>
    <x v="456"/>
  </r>
  <r>
    <x v="0"/>
    <x v="0"/>
    <x v="0"/>
    <x v="11"/>
    <x v="0"/>
    <x v="436"/>
    <x v="17"/>
    <x v="12"/>
    <x v="0"/>
    <x v="10"/>
    <x v="10"/>
    <x v="0"/>
    <x v="0"/>
    <n v="689.15499999999997"/>
    <x v="0"/>
    <x v="5"/>
    <x v="2"/>
    <x v="13"/>
    <n v="107268"/>
    <x v="0"/>
    <x v="0"/>
    <x v="457"/>
  </r>
  <r>
    <x v="0"/>
    <x v="0"/>
    <x v="0"/>
    <x v="11"/>
    <x v="0"/>
    <x v="437"/>
    <x v="17"/>
    <x v="12"/>
    <x v="0"/>
    <x v="10"/>
    <x v="10"/>
    <x v="0"/>
    <x v="0"/>
    <n v="970.86900000000003"/>
    <x v="0"/>
    <x v="5"/>
    <x v="2"/>
    <x v="13"/>
    <n v="151117"/>
    <x v="0"/>
    <x v="0"/>
    <x v="458"/>
  </r>
  <r>
    <x v="0"/>
    <x v="0"/>
    <x v="0"/>
    <x v="11"/>
    <x v="0"/>
    <x v="438"/>
    <x v="17"/>
    <x v="12"/>
    <x v="0"/>
    <x v="10"/>
    <x v="10"/>
    <x v="0"/>
    <x v="0"/>
    <n v="3062.4760000000001"/>
    <x v="0"/>
    <x v="5"/>
    <x v="2"/>
    <x v="13"/>
    <n v="476679"/>
    <x v="0"/>
    <x v="0"/>
    <x v="459"/>
  </r>
  <r>
    <x v="0"/>
    <x v="0"/>
    <x v="0"/>
    <x v="11"/>
    <x v="1"/>
    <x v="439"/>
    <x v="17"/>
    <x v="12"/>
    <x v="1"/>
    <x v="10"/>
    <x v="10"/>
    <x v="0"/>
    <x v="0"/>
    <n v="218.30500000000001"/>
    <x v="0"/>
    <x v="5"/>
    <x v="2"/>
    <x v="13"/>
    <n v="33980"/>
    <x v="1"/>
    <x v="1"/>
    <x v="460"/>
  </r>
  <r>
    <x v="0"/>
    <x v="0"/>
    <x v="0"/>
    <x v="11"/>
    <x v="1"/>
    <x v="440"/>
    <x v="17"/>
    <x v="12"/>
    <x v="1"/>
    <x v="10"/>
    <x v="10"/>
    <x v="0"/>
    <x v="0"/>
    <n v="453.82600000000002"/>
    <x v="0"/>
    <x v="5"/>
    <x v="2"/>
    <x v="13"/>
    <n v="70639"/>
    <x v="1"/>
    <x v="1"/>
    <x v="461"/>
  </r>
  <r>
    <x v="0"/>
    <x v="0"/>
    <x v="0"/>
    <x v="11"/>
    <x v="1"/>
    <x v="441"/>
    <x v="17"/>
    <x v="12"/>
    <x v="1"/>
    <x v="10"/>
    <x v="10"/>
    <x v="0"/>
    <x v="0"/>
    <n v="153.83600000000001"/>
    <x v="0"/>
    <x v="5"/>
    <x v="2"/>
    <x v="13"/>
    <n v="23945"/>
    <x v="1"/>
    <x v="1"/>
    <x v="462"/>
  </r>
  <r>
    <x v="0"/>
    <x v="0"/>
    <x v="0"/>
    <x v="11"/>
    <x v="4"/>
    <x v="442"/>
    <x v="17"/>
    <x v="12"/>
    <x v="1"/>
    <x v="10"/>
    <x v="10"/>
    <x v="0"/>
    <x v="0"/>
    <n v="5657.24"/>
    <x v="0"/>
    <x v="5"/>
    <x v="2"/>
    <x v="13"/>
    <n v="880559"/>
    <x v="1"/>
    <x v="1"/>
    <x v="463"/>
  </r>
  <r>
    <x v="0"/>
    <x v="0"/>
    <x v="0"/>
    <x v="11"/>
    <x v="4"/>
    <x v="443"/>
    <x v="17"/>
    <x v="12"/>
    <x v="1"/>
    <x v="10"/>
    <x v="10"/>
    <x v="0"/>
    <x v="0"/>
    <n v="14523.466"/>
    <x v="0"/>
    <x v="5"/>
    <x v="2"/>
    <x v="13"/>
    <n v="2260602"/>
    <x v="1"/>
    <x v="1"/>
    <x v="464"/>
  </r>
  <r>
    <x v="0"/>
    <x v="0"/>
    <x v="0"/>
    <x v="11"/>
    <x v="4"/>
    <x v="444"/>
    <x v="17"/>
    <x v="12"/>
    <x v="1"/>
    <x v="10"/>
    <x v="10"/>
    <x v="0"/>
    <x v="0"/>
    <n v="3987.6619999999998"/>
    <x v="0"/>
    <x v="5"/>
    <x v="2"/>
    <x v="13"/>
    <n v="620686"/>
    <x v="1"/>
    <x v="1"/>
    <x v="465"/>
  </r>
  <r>
    <x v="0"/>
    <x v="0"/>
    <x v="0"/>
    <x v="11"/>
    <x v="2"/>
    <x v="445"/>
    <x v="17"/>
    <x v="12"/>
    <x v="1"/>
    <x v="10"/>
    <x v="10"/>
    <x v="0"/>
    <x v="0"/>
    <n v="298.23"/>
    <x v="0"/>
    <x v="5"/>
    <x v="2"/>
    <x v="13"/>
    <n v="46420"/>
    <x v="1"/>
    <x v="1"/>
    <x v="466"/>
  </r>
  <r>
    <x v="0"/>
    <x v="0"/>
    <x v="0"/>
    <x v="11"/>
    <x v="6"/>
    <x v="446"/>
    <x v="17"/>
    <x v="12"/>
    <x v="1"/>
    <x v="10"/>
    <x v="10"/>
    <x v="0"/>
    <x v="0"/>
    <n v="178.44800000000001"/>
    <x v="0"/>
    <x v="5"/>
    <x v="2"/>
    <x v="13"/>
    <n v="27776"/>
    <x v="1"/>
    <x v="1"/>
    <x v="467"/>
  </r>
  <r>
    <x v="0"/>
    <x v="0"/>
    <x v="0"/>
    <x v="11"/>
    <x v="2"/>
    <x v="447"/>
    <x v="17"/>
    <x v="12"/>
    <x v="1"/>
    <x v="10"/>
    <x v="10"/>
    <x v="0"/>
    <x v="0"/>
    <n v="34434.697999999997"/>
    <x v="0"/>
    <x v="5"/>
    <x v="2"/>
    <x v="13"/>
    <n v="5359818"/>
    <x v="1"/>
    <x v="1"/>
    <x v="468"/>
  </r>
  <r>
    <x v="0"/>
    <x v="0"/>
    <x v="0"/>
    <x v="11"/>
    <x v="2"/>
    <x v="448"/>
    <x v="17"/>
    <x v="12"/>
    <x v="1"/>
    <x v="10"/>
    <x v="10"/>
    <x v="0"/>
    <x v="0"/>
    <n v="38747.425999999999"/>
    <x v="0"/>
    <x v="5"/>
    <x v="2"/>
    <x v="13"/>
    <n v="6031101"/>
    <x v="1"/>
    <x v="1"/>
    <x v="469"/>
  </r>
  <r>
    <x v="0"/>
    <x v="0"/>
    <x v="0"/>
    <x v="11"/>
    <x v="6"/>
    <x v="449"/>
    <x v="17"/>
    <x v="12"/>
    <x v="1"/>
    <x v="10"/>
    <x v="10"/>
    <x v="0"/>
    <x v="0"/>
    <n v="5773.0140000000001"/>
    <x v="0"/>
    <x v="5"/>
    <x v="2"/>
    <x v="13"/>
    <n v="898579"/>
    <x v="1"/>
    <x v="1"/>
    <x v="470"/>
  </r>
  <r>
    <x v="0"/>
    <x v="0"/>
    <x v="0"/>
    <x v="11"/>
    <x v="2"/>
    <x v="450"/>
    <x v="17"/>
    <x v="12"/>
    <x v="1"/>
    <x v="10"/>
    <x v="10"/>
    <x v="0"/>
    <x v="0"/>
    <n v="47.521999999999998"/>
    <x v="0"/>
    <x v="5"/>
    <x v="2"/>
    <x v="13"/>
    <n v="7397"/>
    <x v="1"/>
    <x v="1"/>
    <x v="471"/>
  </r>
  <r>
    <x v="0"/>
    <x v="0"/>
    <x v="0"/>
    <x v="11"/>
    <x v="2"/>
    <x v="451"/>
    <x v="17"/>
    <x v="12"/>
    <x v="1"/>
    <x v="10"/>
    <x v="10"/>
    <x v="0"/>
    <x v="0"/>
    <n v="88.296999999999997"/>
    <x v="0"/>
    <x v="5"/>
    <x v="2"/>
    <x v="13"/>
    <n v="13744"/>
    <x v="1"/>
    <x v="1"/>
    <x v="472"/>
  </r>
  <r>
    <x v="0"/>
    <x v="0"/>
    <x v="0"/>
    <x v="11"/>
    <x v="6"/>
    <x v="452"/>
    <x v="17"/>
    <x v="12"/>
    <x v="1"/>
    <x v="10"/>
    <x v="10"/>
    <x v="0"/>
    <x v="0"/>
    <n v="65289.957000000002"/>
    <x v="0"/>
    <x v="5"/>
    <x v="2"/>
    <x v="13"/>
    <n v="10162491"/>
    <x v="1"/>
    <x v="1"/>
    <x v="473"/>
  </r>
  <r>
    <x v="0"/>
    <x v="0"/>
    <x v="0"/>
    <x v="11"/>
    <x v="6"/>
    <x v="453"/>
    <x v="17"/>
    <x v="12"/>
    <x v="1"/>
    <x v="10"/>
    <x v="10"/>
    <x v="0"/>
    <x v="0"/>
    <n v="240632.45300000001"/>
    <x v="0"/>
    <x v="5"/>
    <x v="2"/>
    <x v="13"/>
    <n v="37454842"/>
    <x v="1"/>
    <x v="1"/>
    <x v="474"/>
  </r>
  <r>
    <x v="0"/>
    <x v="0"/>
    <x v="0"/>
    <x v="11"/>
    <x v="6"/>
    <x v="454"/>
    <x v="17"/>
    <x v="12"/>
    <x v="1"/>
    <x v="10"/>
    <x v="10"/>
    <x v="0"/>
    <x v="0"/>
    <n v="12715.553"/>
    <x v="0"/>
    <x v="5"/>
    <x v="2"/>
    <x v="13"/>
    <n v="1979197"/>
    <x v="1"/>
    <x v="1"/>
    <x v="475"/>
  </r>
  <r>
    <x v="0"/>
    <x v="0"/>
    <x v="0"/>
    <x v="11"/>
    <x v="6"/>
    <x v="455"/>
    <x v="17"/>
    <x v="12"/>
    <x v="1"/>
    <x v="10"/>
    <x v="10"/>
    <x v="0"/>
    <x v="0"/>
    <n v="48432.444000000003"/>
    <x v="0"/>
    <x v="5"/>
    <x v="2"/>
    <x v="13"/>
    <n v="7538591"/>
    <x v="1"/>
    <x v="1"/>
    <x v="476"/>
  </r>
  <r>
    <x v="0"/>
    <x v="0"/>
    <x v="0"/>
    <x v="11"/>
    <x v="6"/>
    <x v="456"/>
    <x v="17"/>
    <x v="12"/>
    <x v="1"/>
    <x v="10"/>
    <x v="10"/>
    <x v="0"/>
    <x v="0"/>
    <n v="70384.895000000004"/>
    <x v="0"/>
    <x v="5"/>
    <x v="2"/>
    <x v="13"/>
    <n v="10955526"/>
    <x v="1"/>
    <x v="1"/>
    <x v="477"/>
  </r>
  <r>
    <x v="0"/>
    <x v="0"/>
    <x v="0"/>
    <x v="11"/>
    <x v="6"/>
    <x v="457"/>
    <x v="17"/>
    <x v="12"/>
    <x v="1"/>
    <x v="10"/>
    <x v="10"/>
    <x v="0"/>
    <x v="0"/>
    <n v="15210.895"/>
    <x v="0"/>
    <x v="5"/>
    <x v="2"/>
    <x v="13"/>
    <n v="2367601"/>
    <x v="1"/>
    <x v="1"/>
    <x v="478"/>
  </r>
  <r>
    <x v="0"/>
    <x v="0"/>
    <x v="0"/>
    <x v="11"/>
    <x v="2"/>
    <x v="458"/>
    <x v="17"/>
    <x v="12"/>
    <x v="1"/>
    <x v="10"/>
    <x v="10"/>
    <x v="0"/>
    <x v="0"/>
    <n v="125261.32799999999"/>
    <x v="0"/>
    <x v="5"/>
    <x v="2"/>
    <x v="13"/>
    <n v="19497134"/>
    <x v="1"/>
    <x v="1"/>
    <x v="479"/>
  </r>
  <r>
    <x v="0"/>
    <x v="0"/>
    <x v="0"/>
    <x v="11"/>
    <x v="6"/>
    <x v="459"/>
    <x v="17"/>
    <x v="12"/>
    <x v="1"/>
    <x v="10"/>
    <x v="10"/>
    <x v="0"/>
    <x v="0"/>
    <n v="2635.4569999999999"/>
    <x v="0"/>
    <x v="5"/>
    <x v="2"/>
    <x v="13"/>
    <n v="410213"/>
    <x v="1"/>
    <x v="1"/>
    <x v="480"/>
  </r>
  <r>
    <x v="0"/>
    <x v="0"/>
    <x v="0"/>
    <x v="11"/>
    <x v="7"/>
    <x v="460"/>
    <x v="17"/>
    <x v="12"/>
    <x v="2"/>
    <x v="10"/>
    <x v="10"/>
    <x v="0"/>
    <x v="0"/>
    <n v="3957.991"/>
    <x v="0"/>
    <x v="5"/>
    <x v="2"/>
    <x v="13"/>
    <n v="616068"/>
    <x v="2"/>
    <x v="2"/>
    <x v="481"/>
  </r>
  <r>
    <x v="0"/>
    <x v="0"/>
    <x v="0"/>
    <x v="11"/>
    <x v="7"/>
    <x v="461"/>
    <x v="17"/>
    <x v="12"/>
    <x v="2"/>
    <x v="10"/>
    <x v="10"/>
    <x v="0"/>
    <x v="0"/>
    <n v="21394.045999999998"/>
    <x v="0"/>
    <x v="5"/>
    <x v="2"/>
    <x v="13"/>
    <n v="3330019"/>
    <x v="2"/>
    <x v="2"/>
    <x v="482"/>
  </r>
  <r>
    <x v="0"/>
    <x v="0"/>
    <x v="0"/>
    <x v="11"/>
    <x v="7"/>
    <x v="462"/>
    <x v="17"/>
    <x v="12"/>
    <x v="2"/>
    <x v="10"/>
    <x v="10"/>
    <x v="0"/>
    <x v="0"/>
    <n v="5623.1840000000002"/>
    <x v="0"/>
    <x v="5"/>
    <x v="2"/>
    <x v="13"/>
    <n v="875258"/>
    <x v="2"/>
    <x v="2"/>
    <x v="483"/>
  </r>
  <r>
    <x v="0"/>
    <x v="0"/>
    <x v="0"/>
    <x v="11"/>
    <x v="8"/>
    <x v="463"/>
    <x v="17"/>
    <x v="12"/>
    <x v="3"/>
    <x v="10"/>
    <x v="10"/>
    <x v="0"/>
    <x v="0"/>
    <n v="1217.0450000000001"/>
    <x v="0"/>
    <x v="5"/>
    <x v="2"/>
    <x v="13"/>
    <n v="189435"/>
    <x v="3"/>
    <x v="3"/>
    <x v="484"/>
  </r>
  <r>
    <x v="0"/>
    <x v="0"/>
    <x v="0"/>
    <x v="11"/>
    <x v="8"/>
    <x v="464"/>
    <x v="17"/>
    <x v="12"/>
    <x v="3"/>
    <x v="10"/>
    <x v="10"/>
    <x v="0"/>
    <x v="0"/>
    <n v="307.09300000000002"/>
    <x v="0"/>
    <x v="5"/>
    <x v="2"/>
    <x v="13"/>
    <n v="47800"/>
    <x v="3"/>
    <x v="3"/>
    <x v="485"/>
  </r>
  <r>
    <x v="0"/>
    <x v="0"/>
    <x v="0"/>
    <x v="11"/>
    <x v="8"/>
    <x v="465"/>
    <x v="17"/>
    <x v="12"/>
    <x v="3"/>
    <x v="10"/>
    <x v="10"/>
    <x v="0"/>
    <x v="0"/>
    <n v="353.66399999999999"/>
    <x v="0"/>
    <x v="5"/>
    <x v="2"/>
    <x v="13"/>
    <n v="55048"/>
    <x v="3"/>
    <x v="3"/>
    <x v="486"/>
  </r>
  <r>
    <x v="0"/>
    <x v="0"/>
    <x v="0"/>
    <x v="11"/>
    <x v="9"/>
    <x v="466"/>
    <x v="17"/>
    <x v="12"/>
    <x v="4"/>
    <x v="10"/>
    <x v="10"/>
    <x v="0"/>
    <x v="0"/>
    <n v="786.92499999999995"/>
    <x v="0"/>
    <x v="5"/>
    <x v="2"/>
    <x v="13"/>
    <n v="122486"/>
    <x v="4"/>
    <x v="4"/>
    <x v="487"/>
  </r>
  <r>
    <x v="0"/>
    <x v="0"/>
    <x v="0"/>
    <x v="11"/>
    <x v="9"/>
    <x v="467"/>
    <x v="17"/>
    <x v="12"/>
    <x v="4"/>
    <x v="10"/>
    <x v="10"/>
    <x v="0"/>
    <x v="0"/>
    <n v="2814.6179999999999"/>
    <x v="0"/>
    <x v="5"/>
    <x v="2"/>
    <x v="13"/>
    <n v="438100"/>
    <x v="4"/>
    <x v="4"/>
    <x v="488"/>
  </r>
  <r>
    <x v="0"/>
    <x v="0"/>
    <x v="0"/>
    <x v="11"/>
    <x v="9"/>
    <x v="468"/>
    <x v="17"/>
    <x v="12"/>
    <x v="4"/>
    <x v="10"/>
    <x v="10"/>
    <x v="0"/>
    <x v="0"/>
    <n v="1000.612"/>
    <x v="0"/>
    <x v="5"/>
    <x v="2"/>
    <x v="13"/>
    <n v="155747"/>
    <x v="4"/>
    <x v="4"/>
    <x v="489"/>
  </r>
  <r>
    <x v="0"/>
    <x v="0"/>
    <x v="0"/>
    <x v="11"/>
    <x v="10"/>
    <x v="469"/>
    <x v="17"/>
    <x v="12"/>
    <x v="5"/>
    <x v="10"/>
    <x v="10"/>
    <x v="0"/>
    <x v="0"/>
    <n v="587.60599999999999"/>
    <x v="0"/>
    <x v="5"/>
    <x v="2"/>
    <x v="13"/>
    <n v="91462"/>
    <x v="5"/>
    <x v="5"/>
    <x v="490"/>
  </r>
  <r>
    <x v="0"/>
    <x v="0"/>
    <x v="0"/>
    <x v="11"/>
    <x v="10"/>
    <x v="470"/>
    <x v="17"/>
    <x v="12"/>
    <x v="5"/>
    <x v="10"/>
    <x v="10"/>
    <x v="0"/>
    <x v="0"/>
    <n v="945.54700000000003"/>
    <x v="0"/>
    <x v="5"/>
    <x v="2"/>
    <x v="13"/>
    <n v="147176"/>
    <x v="5"/>
    <x v="5"/>
    <x v="491"/>
  </r>
  <r>
    <x v="0"/>
    <x v="0"/>
    <x v="0"/>
    <x v="11"/>
    <x v="10"/>
    <x v="471"/>
    <x v="17"/>
    <x v="12"/>
    <x v="5"/>
    <x v="10"/>
    <x v="10"/>
    <x v="0"/>
    <x v="0"/>
    <n v="1445.402"/>
    <x v="0"/>
    <x v="5"/>
    <x v="2"/>
    <x v="13"/>
    <n v="224979"/>
    <x v="5"/>
    <x v="5"/>
    <x v="492"/>
  </r>
  <r>
    <x v="0"/>
    <x v="0"/>
    <x v="0"/>
    <x v="11"/>
    <x v="11"/>
    <x v="472"/>
    <x v="17"/>
    <x v="12"/>
    <x v="6"/>
    <x v="10"/>
    <x v="10"/>
    <x v="0"/>
    <x v="0"/>
    <n v="316.82299999999998"/>
    <x v="0"/>
    <x v="5"/>
    <x v="2"/>
    <x v="13"/>
    <n v="49314"/>
    <x v="6"/>
    <x v="6"/>
    <x v="493"/>
  </r>
  <r>
    <x v="0"/>
    <x v="0"/>
    <x v="0"/>
    <x v="11"/>
    <x v="11"/>
    <x v="473"/>
    <x v="17"/>
    <x v="12"/>
    <x v="6"/>
    <x v="10"/>
    <x v="10"/>
    <x v="0"/>
    <x v="0"/>
    <n v="268.56400000000002"/>
    <x v="0"/>
    <x v="5"/>
    <x v="2"/>
    <x v="13"/>
    <n v="41802"/>
    <x v="6"/>
    <x v="6"/>
    <x v="494"/>
  </r>
  <r>
    <x v="0"/>
    <x v="0"/>
    <x v="0"/>
    <x v="11"/>
    <x v="11"/>
    <x v="474"/>
    <x v="17"/>
    <x v="12"/>
    <x v="6"/>
    <x v="10"/>
    <x v="10"/>
    <x v="0"/>
    <x v="0"/>
    <n v="906.03599999999994"/>
    <x v="0"/>
    <x v="5"/>
    <x v="2"/>
    <x v="13"/>
    <n v="141026"/>
    <x v="6"/>
    <x v="6"/>
    <x v="495"/>
  </r>
  <r>
    <x v="0"/>
    <x v="0"/>
    <x v="0"/>
    <x v="11"/>
    <x v="12"/>
    <x v="475"/>
    <x v="17"/>
    <x v="12"/>
    <x v="7"/>
    <x v="10"/>
    <x v="10"/>
    <x v="0"/>
    <x v="0"/>
    <n v="2180.797"/>
    <x v="0"/>
    <x v="5"/>
    <x v="2"/>
    <x v="13"/>
    <n v="339445"/>
    <x v="7"/>
    <x v="7"/>
    <x v="496"/>
  </r>
  <r>
    <x v="0"/>
    <x v="0"/>
    <x v="0"/>
    <x v="11"/>
    <x v="12"/>
    <x v="476"/>
    <x v="17"/>
    <x v="12"/>
    <x v="7"/>
    <x v="10"/>
    <x v="10"/>
    <x v="0"/>
    <x v="0"/>
    <n v="2610.83"/>
    <x v="0"/>
    <x v="5"/>
    <x v="2"/>
    <x v="13"/>
    <n v="406380"/>
    <x v="7"/>
    <x v="7"/>
    <x v="497"/>
  </r>
  <r>
    <x v="0"/>
    <x v="0"/>
    <x v="0"/>
    <x v="11"/>
    <x v="12"/>
    <x v="477"/>
    <x v="17"/>
    <x v="12"/>
    <x v="7"/>
    <x v="10"/>
    <x v="10"/>
    <x v="0"/>
    <x v="0"/>
    <n v="8907.7579999999998"/>
    <x v="0"/>
    <x v="5"/>
    <x v="2"/>
    <x v="13"/>
    <n v="1386507"/>
    <x v="7"/>
    <x v="7"/>
    <x v="498"/>
  </r>
  <r>
    <x v="0"/>
    <x v="0"/>
    <x v="0"/>
    <x v="11"/>
    <x v="13"/>
    <x v="478"/>
    <x v="17"/>
    <x v="12"/>
    <x v="8"/>
    <x v="10"/>
    <x v="10"/>
    <x v="0"/>
    <x v="0"/>
    <n v="1817.8979999999999"/>
    <x v="0"/>
    <x v="5"/>
    <x v="2"/>
    <x v="13"/>
    <n v="282959"/>
    <x v="8"/>
    <x v="8"/>
    <x v="499"/>
  </r>
  <r>
    <x v="0"/>
    <x v="0"/>
    <x v="0"/>
    <x v="11"/>
    <x v="13"/>
    <x v="479"/>
    <x v="17"/>
    <x v="12"/>
    <x v="8"/>
    <x v="10"/>
    <x v="10"/>
    <x v="0"/>
    <x v="0"/>
    <n v="933.67399999999998"/>
    <x v="0"/>
    <x v="5"/>
    <x v="2"/>
    <x v="13"/>
    <n v="145328"/>
    <x v="8"/>
    <x v="8"/>
    <x v="500"/>
  </r>
  <r>
    <x v="0"/>
    <x v="0"/>
    <x v="0"/>
    <x v="11"/>
    <x v="13"/>
    <x v="480"/>
    <x v="17"/>
    <x v="12"/>
    <x v="8"/>
    <x v="10"/>
    <x v="10"/>
    <x v="0"/>
    <x v="0"/>
    <n v="1139.329"/>
    <x v="0"/>
    <x v="5"/>
    <x v="2"/>
    <x v="13"/>
    <n v="177338"/>
    <x v="8"/>
    <x v="8"/>
    <x v="501"/>
  </r>
  <r>
    <x v="0"/>
    <x v="0"/>
    <x v="0"/>
    <x v="11"/>
    <x v="14"/>
    <x v="481"/>
    <x v="17"/>
    <x v="12"/>
    <x v="9"/>
    <x v="10"/>
    <x v="10"/>
    <x v="0"/>
    <x v="0"/>
    <n v="90.174000000000007"/>
    <x v="0"/>
    <x v="5"/>
    <x v="2"/>
    <x v="13"/>
    <n v="14036"/>
    <x v="9"/>
    <x v="9"/>
    <x v="502"/>
  </r>
  <r>
    <x v="0"/>
    <x v="0"/>
    <x v="0"/>
    <x v="11"/>
    <x v="14"/>
    <x v="482"/>
    <x v="17"/>
    <x v="12"/>
    <x v="9"/>
    <x v="10"/>
    <x v="10"/>
    <x v="0"/>
    <x v="0"/>
    <n v="188.47399999999999"/>
    <x v="0"/>
    <x v="5"/>
    <x v="2"/>
    <x v="13"/>
    <n v="29336"/>
    <x v="9"/>
    <x v="9"/>
    <x v="503"/>
  </r>
  <r>
    <x v="0"/>
    <x v="0"/>
    <x v="0"/>
    <x v="11"/>
    <x v="14"/>
    <x v="483"/>
    <x v="17"/>
    <x v="12"/>
    <x v="9"/>
    <x v="10"/>
    <x v="10"/>
    <x v="0"/>
    <x v="0"/>
    <n v="584.19299999999998"/>
    <x v="0"/>
    <x v="5"/>
    <x v="2"/>
    <x v="13"/>
    <n v="90931"/>
    <x v="9"/>
    <x v="9"/>
    <x v="504"/>
  </r>
  <r>
    <x v="0"/>
    <x v="0"/>
    <x v="0"/>
    <x v="11"/>
    <x v="16"/>
    <x v="484"/>
    <x v="17"/>
    <x v="12"/>
    <x v="11"/>
    <x v="10"/>
    <x v="10"/>
    <x v="0"/>
    <x v="0"/>
    <n v="173505.253"/>
    <x v="0"/>
    <x v="5"/>
    <x v="2"/>
    <x v="13"/>
    <n v="27006382"/>
    <x v="11"/>
    <x v="11"/>
    <x v="505"/>
  </r>
  <r>
    <x v="0"/>
    <x v="0"/>
    <x v="0"/>
    <x v="11"/>
    <x v="16"/>
    <x v="485"/>
    <x v="17"/>
    <x v="12"/>
    <x v="11"/>
    <x v="10"/>
    <x v="10"/>
    <x v="0"/>
    <x v="0"/>
    <n v="50098.411"/>
    <x v="0"/>
    <x v="5"/>
    <x v="2"/>
    <x v="13"/>
    <n v="7797901"/>
    <x v="11"/>
    <x v="11"/>
    <x v="506"/>
  </r>
  <r>
    <x v="0"/>
    <x v="0"/>
    <x v="0"/>
    <x v="11"/>
    <x v="16"/>
    <x v="486"/>
    <x v="17"/>
    <x v="12"/>
    <x v="11"/>
    <x v="10"/>
    <x v="10"/>
    <x v="0"/>
    <x v="0"/>
    <n v="32577.121999999999"/>
    <x v="0"/>
    <x v="5"/>
    <x v="2"/>
    <x v="13"/>
    <n v="5070683"/>
    <x v="11"/>
    <x v="11"/>
    <x v="507"/>
  </r>
  <r>
    <x v="0"/>
    <x v="0"/>
    <x v="0"/>
    <x v="11"/>
    <x v="17"/>
    <x v="487"/>
    <x v="17"/>
    <x v="12"/>
    <x v="12"/>
    <x v="10"/>
    <x v="10"/>
    <x v="0"/>
    <x v="0"/>
    <n v="5141.308"/>
    <x v="0"/>
    <x v="5"/>
    <x v="2"/>
    <x v="13"/>
    <n v="800253"/>
    <x v="12"/>
    <x v="12"/>
    <x v="508"/>
  </r>
  <r>
    <x v="0"/>
    <x v="0"/>
    <x v="0"/>
    <x v="11"/>
    <x v="17"/>
    <x v="488"/>
    <x v="17"/>
    <x v="12"/>
    <x v="12"/>
    <x v="10"/>
    <x v="10"/>
    <x v="0"/>
    <x v="0"/>
    <n v="17290.830000000002"/>
    <x v="0"/>
    <x v="5"/>
    <x v="2"/>
    <x v="13"/>
    <n v="2691347"/>
    <x v="12"/>
    <x v="12"/>
    <x v="509"/>
  </r>
  <r>
    <x v="0"/>
    <x v="0"/>
    <x v="0"/>
    <x v="11"/>
    <x v="17"/>
    <x v="489"/>
    <x v="17"/>
    <x v="12"/>
    <x v="12"/>
    <x v="10"/>
    <x v="10"/>
    <x v="0"/>
    <x v="0"/>
    <n v="15022.93"/>
    <x v="0"/>
    <x v="5"/>
    <x v="2"/>
    <x v="13"/>
    <n v="2338344"/>
    <x v="12"/>
    <x v="12"/>
    <x v="510"/>
  </r>
  <r>
    <x v="0"/>
    <x v="0"/>
    <x v="0"/>
    <x v="11"/>
    <x v="18"/>
    <x v="490"/>
    <x v="17"/>
    <x v="12"/>
    <x v="13"/>
    <x v="10"/>
    <x v="10"/>
    <x v="0"/>
    <x v="0"/>
    <n v="384.35700000000003"/>
    <x v="0"/>
    <x v="5"/>
    <x v="2"/>
    <x v="13"/>
    <n v="59826"/>
    <x v="13"/>
    <x v="13"/>
    <x v="511"/>
  </r>
  <r>
    <x v="0"/>
    <x v="0"/>
    <x v="0"/>
    <x v="11"/>
    <x v="18"/>
    <x v="491"/>
    <x v="17"/>
    <x v="12"/>
    <x v="13"/>
    <x v="10"/>
    <x v="10"/>
    <x v="0"/>
    <x v="0"/>
    <n v="1479.4179999999999"/>
    <x v="0"/>
    <x v="5"/>
    <x v="2"/>
    <x v="13"/>
    <n v="230274"/>
    <x v="13"/>
    <x v="13"/>
    <x v="512"/>
  </r>
  <r>
    <x v="0"/>
    <x v="0"/>
    <x v="0"/>
    <x v="11"/>
    <x v="18"/>
    <x v="492"/>
    <x v="17"/>
    <x v="12"/>
    <x v="13"/>
    <x v="10"/>
    <x v="10"/>
    <x v="0"/>
    <x v="0"/>
    <n v="271.63799999999998"/>
    <x v="0"/>
    <x v="5"/>
    <x v="2"/>
    <x v="13"/>
    <n v="42281"/>
    <x v="13"/>
    <x v="13"/>
    <x v="513"/>
  </r>
  <r>
    <x v="0"/>
    <x v="0"/>
    <x v="0"/>
    <x v="11"/>
    <x v="19"/>
    <x v="493"/>
    <x v="17"/>
    <x v="12"/>
    <x v="14"/>
    <x v="10"/>
    <x v="10"/>
    <x v="0"/>
    <x v="0"/>
    <n v="514.04100000000005"/>
    <x v="0"/>
    <x v="5"/>
    <x v="2"/>
    <x v="13"/>
    <n v="80011"/>
    <x v="14"/>
    <x v="14"/>
    <x v="514"/>
  </r>
  <r>
    <x v="0"/>
    <x v="0"/>
    <x v="0"/>
    <x v="11"/>
    <x v="19"/>
    <x v="494"/>
    <x v="17"/>
    <x v="12"/>
    <x v="14"/>
    <x v="10"/>
    <x v="10"/>
    <x v="0"/>
    <x v="0"/>
    <n v="684.26700000000005"/>
    <x v="0"/>
    <x v="5"/>
    <x v="2"/>
    <x v="13"/>
    <n v="106507"/>
    <x v="14"/>
    <x v="14"/>
    <x v="515"/>
  </r>
  <r>
    <x v="0"/>
    <x v="0"/>
    <x v="0"/>
    <x v="11"/>
    <x v="19"/>
    <x v="495"/>
    <x v="17"/>
    <x v="12"/>
    <x v="14"/>
    <x v="10"/>
    <x v="10"/>
    <x v="0"/>
    <x v="0"/>
    <n v="2588.4369999999999"/>
    <x v="0"/>
    <x v="5"/>
    <x v="2"/>
    <x v="13"/>
    <n v="402895"/>
    <x v="14"/>
    <x v="14"/>
    <x v="516"/>
  </r>
  <r>
    <x v="0"/>
    <x v="0"/>
    <x v="0"/>
    <x v="11"/>
    <x v="20"/>
    <x v="496"/>
    <x v="17"/>
    <x v="12"/>
    <x v="15"/>
    <x v="10"/>
    <x v="10"/>
    <x v="0"/>
    <x v="0"/>
    <n v="1111.434"/>
    <x v="0"/>
    <x v="5"/>
    <x v="2"/>
    <x v="13"/>
    <n v="172997"/>
    <x v="15"/>
    <x v="15"/>
    <x v="517"/>
  </r>
  <r>
    <x v="0"/>
    <x v="0"/>
    <x v="0"/>
    <x v="11"/>
    <x v="20"/>
    <x v="497"/>
    <x v="17"/>
    <x v="12"/>
    <x v="15"/>
    <x v="10"/>
    <x v="10"/>
    <x v="0"/>
    <x v="0"/>
    <n v="492.14100000000002"/>
    <x v="0"/>
    <x v="5"/>
    <x v="2"/>
    <x v="13"/>
    <n v="76603"/>
    <x v="15"/>
    <x v="15"/>
    <x v="518"/>
  </r>
  <r>
    <x v="0"/>
    <x v="0"/>
    <x v="0"/>
    <x v="11"/>
    <x v="20"/>
    <x v="498"/>
    <x v="17"/>
    <x v="12"/>
    <x v="15"/>
    <x v="10"/>
    <x v="10"/>
    <x v="0"/>
    <x v="0"/>
    <n v="619.55200000000002"/>
    <x v="0"/>
    <x v="5"/>
    <x v="2"/>
    <x v="13"/>
    <n v="96434"/>
    <x v="15"/>
    <x v="15"/>
    <x v="519"/>
  </r>
  <r>
    <x v="0"/>
    <x v="0"/>
    <x v="0"/>
    <x v="11"/>
    <x v="21"/>
    <x v="499"/>
    <x v="17"/>
    <x v="12"/>
    <x v="16"/>
    <x v="10"/>
    <x v="10"/>
    <x v="0"/>
    <x v="0"/>
    <n v="125.19"/>
    <x v="0"/>
    <x v="5"/>
    <x v="2"/>
    <x v="13"/>
    <n v="19486"/>
    <x v="16"/>
    <x v="16"/>
    <x v="520"/>
  </r>
  <r>
    <x v="0"/>
    <x v="0"/>
    <x v="0"/>
    <x v="11"/>
    <x v="21"/>
    <x v="500"/>
    <x v="17"/>
    <x v="12"/>
    <x v="16"/>
    <x v="10"/>
    <x v="10"/>
    <x v="0"/>
    <x v="0"/>
    <n v="703.88199999999995"/>
    <x v="0"/>
    <x v="5"/>
    <x v="2"/>
    <x v="13"/>
    <n v="109560"/>
    <x v="16"/>
    <x v="16"/>
    <x v="521"/>
  </r>
  <r>
    <x v="0"/>
    <x v="0"/>
    <x v="0"/>
    <x v="11"/>
    <x v="21"/>
    <x v="501"/>
    <x v="17"/>
    <x v="12"/>
    <x v="16"/>
    <x v="10"/>
    <x v="10"/>
    <x v="0"/>
    <x v="0"/>
    <n v="156.29599999999999"/>
    <x v="0"/>
    <x v="5"/>
    <x v="2"/>
    <x v="13"/>
    <n v="24328"/>
    <x v="16"/>
    <x v="16"/>
    <x v="522"/>
  </r>
  <r>
    <x v="0"/>
    <x v="0"/>
    <x v="0"/>
    <x v="11"/>
    <x v="25"/>
    <x v="468"/>
    <x v="17"/>
    <x v="12"/>
    <x v="20"/>
    <x v="10"/>
    <x v="10"/>
    <x v="0"/>
    <x v="0"/>
    <n v="0"/>
    <x v="0"/>
    <x v="5"/>
    <x v="2"/>
    <x v="13"/>
    <n v="0"/>
    <x v="20"/>
    <x v="20"/>
    <x v="523"/>
  </r>
  <r>
    <x v="0"/>
    <x v="0"/>
    <x v="0"/>
    <x v="11"/>
    <x v="22"/>
    <x v="502"/>
    <x v="17"/>
    <x v="12"/>
    <x v="17"/>
    <x v="10"/>
    <x v="10"/>
    <x v="0"/>
    <x v="0"/>
    <n v="17074.816999999999"/>
    <x v="0"/>
    <x v="5"/>
    <x v="2"/>
    <x v="13"/>
    <n v="2657724"/>
    <x v="17"/>
    <x v="17"/>
    <x v="524"/>
  </r>
  <r>
    <x v="0"/>
    <x v="0"/>
    <x v="0"/>
    <x v="11"/>
    <x v="22"/>
    <x v="503"/>
    <x v="17"/>
    <x v="12"/>
    <x v="17"/>
    <x v="10"/>
    <x v="10"/>
    <x v="0"/>
    <x v="0"/>
    <n v="7904.6610000000001"/>
    <x v="0"/>
    <x v="5"/>
    <x v="2"/>
    <x v="13"/>
    <n v="1230374"/>
    <x v="17"/>
    <x v="17"/>
    <x v="525"/>
  </r>
  <r>
    <x v="0"/>
    <x v="0"/>
    <x v="0"/>
    <x v="11"/>
    <x v="22"/>
    <x v="504"/>
    <x v="17"/>
    <x v="12"/>
    <x v="17"/>
    <x v="10"/>
    <x v="10"/>
    <x v="0"/>
    <x v="0"/>
    <n v="2152.0610000000001"/>
    <x v="0"/>
    <x v="5"/>
    <x v="2"/>
    <x v="13"/>
    <n v="334972"/>
    <x v="17"/>
    <x v="17"/>
    <x v="526"/>
  </r>
  <r>
    <x v="0"/>
    <x v="0"/>
    <x v="0"/>
    <x v="11"/>
    <x v="23"/>
    <x v="505"/>
    <x v="17"/>
    <x v="12"/>
    <x v="18"/>
    <x v="10"/>
    <x v="10"/>
    <x v="0"/>
    <x v="0"/>
    <n v="930.16700000000003"/>
    <x v="0"/>
    <x v="5"/>
    <x v="2"/>
    <x v="13"/>
    <n v="144782"/>
    <x v="18"/>
    <x v="18"/>
    <x v="527"/>
  </r>
  <r>
    <x v="0"/>
    <x v="0"/>
    <x v="0"/>
    <x v="11"/>
    <x v="23"/>
    <x v="506"/>
    <x v="17"/>
    <x v="12"/>
    <x v="18"/>
    <x v="10"/>
    <x v="10"/>
    <x v="0"/>
    <x v="0"/>
    <n v="182.04400000000001"/>
    <x v="0"/>
    <x v="5"/>
    <x v="2"/>
    <x v="13"/>
    <n v="28335"/>
    <x v="18"/>
    <x v="18"/>
    <x v="528"/>
  </r>
  <r>
    <x v="0"/>
    <x v="0"/>
    <x v="0"/>
    <x v="11"/>
    <x v="23"/>
    <x v="507"/>
    <x v="17"/>
    <x v="12"/>
    <x v="18"/>
    <x v="10"/>
    <x v="10"/>
    <x v="0"/>
    <x v="0"/>
    <n v="1239.501"/>
    <x v="0"/>
    <x v="5"/>
    <x v="2"/>
    <x v="13"/>
    <n v="192930"/>
    <x v="18"/>
    <x v="18"/>
    <x v="529"/>
  </r>
  <r>
    <x v="0"/>
    <x v="0"/>
    <x v="0"/>
    <x v="12"/>
    <x v="2"/>
    <x v="508"/>
    <x v="18"/>
    <x v="13"/>
    <x v="1"/>
    <x v="11"/>
    <x v="11"/>
    <x v="0"/>
    <x v="0"/>
    <n v="217519.772"/>
    <x v="0"/>
    <x v="8"/>
    <x v="1"/>
    <x v="14"/>
    <n v="33857315"/>
    <x v="1"/>
    <x v="1"/>
    <x v="530"/>
  </r>
  <r>
    <x v="0"/>
    <x v="0"/>
    <x v="0"/>
    <x v="12"/>
    <x v="1"/>
    <x v="509"/>
    <x v="18"/>
    <x v="13"/>
    <x v="1"/>
    <x v="11"/>
    <x v="11"/>
    <x v="0"/>
    <x v="0"/>
    <n v="924.899"/>
    <x v="0"/>
    <x v="8"/>
    <x v="1"/>
    <x v="14"/>
    <n v="143962"/>
    <x v="1"/>
    <x v="1"/>
    <x v="531"/>
  </r>
  <r>
    <x v="0"/>
    <x v="0"/>
    <x v="0"/>
    <x v="12"/>
    <x v="2"/>
    <x v="510"/>
    <x v="18"/>
    <x v="13"/>
    <x v="1"/>
    <x v="11"/>
    <x v="11"/>
    <x v="0"/>
    <x v="0"/>
    <n v="156699.103"/>
    <x v="0"/>
    <x v="8"/>
    <x v="1"/>
    <x v="14"/>
    <n v="24390477"/>
    <x v="1"/>
    <x v="1"/>
    <x v="532"/>
  </r>
  <r>
    <x v="0"/>
    <x v="0"/>
    <x v="0"/>
    <x v="12"/>
    <x v="2"/>
    <x v="511"/>
    <x v="18"/>
    <x v="13"/>
    <x v="1"/>
    <x v="11"/>
    <x v="11"/>
    <x v="0"/>
    <x v="0"/>
    <n v="458733.11700000003"/>
    <x v="0"/>
    <x v="8"/>
    <x v="1"/>
    <x v="14"/>
    <n v="71402574"/>
    <x v="1"/>
    <x v="1"/>
    <x v="533"/>
  </r>
  <r>
    <x v="0"/>
    <x v="0"/>
    <x v="0"/>
    <x v="12"/>
    <x v="5"/>
    <x v="512"/>
    <x v="18"/>
    <x v="13"/>
    <x v="1"/>
    <x v="11"/>
    <x v="11"/>
    <x v="0"/>
    <x v="0"/>
    <n v="19130.494999999999"/>
    <x v="0"/>
    <x v="8"/>
    <x v="1"/>
    <x v="14"/>
    <n v="2977693"/>
    <x v="1"/>
    <x v="1"/>
    <x v="534"/>
  </r>
  <r>
    <x v="0"/>
    <x v="0"/>
    <x v="0"/>
    <x v="12"/>
    <x v="5"/>
    <x v="513"/>
    <x v="18"/>
    <x v="13"/>
    <x v="1"/>
    <x v="11"/>
    <x v="11"/>
    <x v="0"/>
    <x v="0"/>
    <n v="85.463999999999999"/>
    <x v="0"/>
    <x v="8"/>
    <x v="1"/>
    <x v="14"/>
    <n v="13303"/>
    <x v="1"/>
    <x v="1"/>
    <x v="535"/>
  </r>
  <r>
    <x v="0"/>
    <x v="0"/>
    <x v="0"/>
    <x v="12"/>
    <x v="1"/>
    <x v="514"/>
    <x v="18"/>
    <x v="13"/>
    <x v="1"/>
    <x v="11"/>
    <x v="11"/>
    <x v="0"/>
    <x v="0"/>
    <n v="2334.0340000000001"/>
    <x v="0"/>
    <x v="8"/>
    <x v="1"/>
    <x v="14"/>
    <n v="363296"/>
    <x v="1"/>
    <x v="1"/>
    <x v="536"/>
  </r>
  <r>
    <x v="0"/>
    <x v="0"/>
    <x v="0"/>
    <x v="12"/>
    <x v="1"/>
    <x v="515"/>
    <x v="18"/>
    <x v="13"/>
    <x v="1"/>
    <x v="11"/>
    <x v="11"/>
    <x v="0"/>
    <x v="0"/>
    <n v="2612.201"/>
    <x v="0"/>
    <x v="8"/>
    <x v="1"/>
    <x v="14"/>
    <n v="406593"/>
    <x v="1"/>
    <x v="1"/>
    <x v="537"/>
  </r>
  <r>
    <x v="0"/>
    <x v="0"/>
    <x v="0"/>
    <x v="12"/>
    <x v="6"/>
    <x v="516"/>
    <x v="18"/>
    <x v="13"/>
    <x v="1"/>
    <x v="11"/>
    <x v="11"/>
    <x v="0"/>
    <x v="0"/>
    <n v="100407.389"/>
    <x v="0"/>
    <x v="8"/>
    <x v="1"/>
    <x v="14"/>
    <n v="15628577"/>
    <x v="1"/>
    <x v="1"/>
    <x v="538"/>
  </r>
  <r>
    <x v="0"/>
    <x v="0"/>
    <x v="0"/>
    <x v="12"/>
    <x v="6"/>
    <x v="517"/>
    <x v="18"/>
    <x v="13"/>
    <x v="1"/>
    <x v="11"/>
    <x v="11"/>
    <x v="0"/>
    <x v="0"/>
    <n v="98927.714999999997"/>
    <x v="0"/>
    <x v="8"/>
    <x v="1"/>
    <x v="14"/>
    <n v="15398264"/>
    <x v="1"/>
    <x v="1"/>
    <x v="539"/>
  </r>
  <r>
    <x v="0"/>
    <x v="0"/>
    <x v="0"/>
    <x v="12"/>
    <x v="6"/>
    <x v="518"/>
    <x v="18"/>
    <x v="13"/>
    <x v="1"/>
    <x v="11"/>
    <x v="11"/>
    <x v="0"/>
    <x v="0"/>
    <n v="65443.748"/>
    <x v="0"/>
    <x v="8"/>
    <x v="1"/>
    <x v="14"/>
    <n v="10186428"/>
    <x v="1"/>
    <x v="1"/>
    <x v="540"/>
  </r>
  <r>
    <x v="0"/>
    <x v="0"/>
    <x v="0"/>
    <x v="12"/>
    <x v="7"/>
    <x v="519"/>
    <x v="18"/>
    <x v="13"/>
    <x v="2"/>
    <x v="11"/>
    <x v="11"/>
    <x v="0"/>
    <x v="0"/>
    <n v="18073.824000000001"/>
    <x v="0"/>
    <x v="8"/>
    <x v="1"/>
    <x v="14"/>
    <n v="2813221"/>
    <x v="2"/>
    <x v="2"/>
    <x v="541"/>
  </r>
  <r>
    <x v="0"/>
    <x v="0"/>
    <x v="0"/>
    <x v="12"/>
    <x v="7"/>
    <x v="520"/>
    <x v="18"/>
    <x v="13"/>
    <x v="2"/>
    <x v="11"/>
    <x v="11"/>
    <x v="0"/>
    <x v="0"/>
    <n v="20976.042000000001"/>
    <x v="0"/>
    <x v="8"/>
    <x v="1"/>
    <x v="14"/>
    <n v="3264956"/>
    <x v="2"/>
    <x v="2"/>
    <x v="542"/>
  </r>
  <r>
    <x v="0"/>
    <x v="0"/>
    <x v="0"/>
    <x v="12"/>
    <x v="7"/>
    <x v="521"/>
    <x v="18"/>
    <x v="13"/>
    <x v="2"/>
    <x v="11"/>
    <x v="11"/>
    <x v="0"/>
    <x v="0"/>
    <n v="26330.231"/>
    <x v="0"/>
    <x v="8"/>
    <x v="1"/>
    <x v="14"/>
    <n v="4098344"/>
    <x v="2"/>
    <x v="2"/>
    <x v="543"/>
  </r>
  <r>
    <x v="0"/>
    <x v="0"/>
    <x v="0"/>
    <x v="12"/>
    <x v="8"/>
    <x v="522"/>
    <x v="18"/>
    <x v="13"/>
    <x v="3"/>
    <x v="11"/>
    <x v="11"/>
    <x v="0"/>
    <x v="0"/>
    <n v="297.20499999999998"/>
    <x v="0"/>
    <x v="8"/>
    <x v="1"/>
    <x v="14"/>
    <n v="46260"/>
    <x v="3"/>
    <x v="3"/>
    <x v="544"/>
  </r>
  <r>
    <x v="0"/>
    <x v="0"/>
    <x v="0"/>
    <x v="12"/>
    <x v="8"/>
    <x v="523"/>
    <x v="18"/>
    <x v="13"/>
    <x v="3"/>
    <x v="11"/>
    <x v="11"/>
    <x v="0"/>
    <x v="0"/>
    <n v="521.93600000000004"/>
    <x v="0"/>
    <x v="8"/>
    <x v="1"/>
    <x v="14"/>
    <n v="81240"/>
    <x v="3"/>
    <x v="3"/>
    <x v="545"/>
  </r>
  <r>
    <x v="0"/>
    <x v="0"/>
    <x v="0"/>
    <x v="12"/>
    <x v="8"/>
    <x v="524"/>
    <x v="18"/>
    <x v="13"/>
    <x v="3"/>
    <x v="11"/>
    <x v="11"/>
    <x v="0"/>
    <x v="0"/>
    <n v="336.22"/>
    <x v="0"/>
    <x v="8"/>
    <x v="1"/>
    <x v="14"/>
    <n v="52333"/>
    <x v="3"/>
    <x v="3"/>
    <x v="546"/>
  </r>
  <r>
    <x v="0"/>
    <x v="0"/>
    <x v="0"/>
    <x v="12"/>
    <x v="10"/>
    <x v="525"/>
    <x v="18"/>
    <x v="13"/>
    <x v="5"/>
    <x v="11"/>
    <x v="11"/>
    <x v="0"/>
    <x v="0"/>
    <n v="970.70399999999995"/>
    <x v="0"/>
    <x v="8"/>
    <x v="1"/>
    <x v="14"/>
    <n v="151092"/>
    <x v="5"/>
    <x v="5"/>
    <x v="547"/>
  </r>
  <r>
    <x v="0"/>
    <x v="0"/>
    <x v="0"/>
    <x v="12"/>
    <x v="10"/>
    <x v="526"/>
    <x v="18"/>
    <x v="13"/>
    <x v="5"/>
    <x v="11"/>
    <x v="11"/>
    <x v="0"/>
    <x v="0"/>
    <n v="758.80200000000002"/>
    <x v="0"/>
    <x v="8"/>
    <x v="1"/>
    <x v="14"/>
    <n v="118109"/>
    <x v="5"/>
    <x v="5"/>
    <x v="548"/>
  </r>
  <r>
    <x v="0"/>
    <x v="0"/>
    <x v="0"/>
    <x v="12"/>
    <x v="10"/>
    <x v="527"/>
    <x v="18"/>
    <x v="13"/>
    <x v="5"/>
    <x v="11"/>
    <x v="11"/>
    <x v="0"/>
    <x v="0"/>
    <n v="636.73599999999999"/>
    <x v="0"/>
    <x v="8"/>
    <x v="1"/>
    <x v="14"/>
    <n v="99109"/>
    <x v="5"/>
    <x v="5"/>
    <x v="549"/>
  </r>
  <r>
    <x v="0"/>
    <x v="0"/>
    <x v="0"/>
    <x v="12"/>
    <x v="12"/>
    <x v="528"/>
    <x v="18"/>
    <x v="13"/>
    <x v="7"/>
    <x v="11"/>
    <x v="11"/>
    <x v="0"/>
    <x v="0"/>
    <n v="14436.504000000001"/>
    <x v="0"/>
    <x v="8"/>
    <x v="1"/>
    <x v="14"/>
    <n v="2247066"/>
    <x v="7"/>
    <x v="7"/>
    <x v="550"/>
  </r>
  <r>
    <x v="0"/>
    <x v="0"/>
    <x v="0"/>
    <x v="12"/>
    <x v="12"/>
    <x v="529"/>
    <x v="18"/>
    <x v="13"/>
    <x v="7"/>
    <x v="11"/>
    <x v="11"/>
    <x v="0"/>
    <x v="0"/>
    <n v="8862.4500000000007"/>
    <x v="0"/>
    <x v="8"/>
    <x v="1"/>
    <x v="14"/>
    <n v="1379455"/>
    <x v="7"/>
    <x v="7"/>
    <x v="551"/>
  </r>
  <r>
    <x v="0"/>
    <x v="0"/>
    <x v="0"/>
    <x v="12"/>
    <x v="12"/>
    <x v="530"/>
    <x v="18"/>
    <x v="13"/>
    <x v="7"/>
    <x v="11"/>
    <x v="11"/>
    <x v="0"/>
    <x v="0"/>
    <n v="13818.447"/>
    <x v="0"/>
    <x v="8"/>
    <x v="1"/>
    <x v="14"/>
    <n v="2150864"/>
    <x v="7"/>
    <x v="7"/>
    <x v="552"/>
  </r>
  <r>
    <x v="0"/>
    <x v="0"/>
    <x v="0"/>
    <x v="12"/>
    <x v="16"/>
    <x v="531"/>
    <x v="18"/>
    <x v="13"/>
    <x v="11"/>
    <x v="11"/>
    <x v="11"/>
    <x v="0"/>
    <x v="0"/>
    <n v="62071.093000000001"/>
    <x v="0"/>
    <x v="8"/>
    <x v="1"/>
    <x v="14"/>
    <n v="9661469"/>
    <x v="11"/>
    <x v="11"/>
    <x v="553"/>
  </r>
  <r>
    <x v="0"/>
    <x v="0"/>
    <x v="0"/>
    <x v="12"/>
    <x v="16"/>
    <x v="532"/>
    <x v="18"/>
    <x v="13"/>
    <x v="11"/>
    <x v="11"/>
    <x v="11"/>
    <x v="0"/>
    <x v="0"/>
    <n v="110127.617"/>
    <x v="0"/>
    <x v="8"/>
    <x v="1"/>
    <x v="14"/>
    <n v="17141547"/>
    <x v="11"/>
    <x v="11"/>
    <x v="554"/>
  </r>
  <r>
    <x v="0"/>
    <x v="0"/>
    <x v="0"/>
    <x v="12"/>
    <x v="16"/>
    <x v="533"/>
    <x v="18"/>
    <x v="13"/>
    <x v="11"/>
    <x v="11"/>
    <x v="11"/>
    <x v="0"/>
    <x v="0"/>
    <n v="81190.096999999994"/>
    <x v="0"/>
    <x v="8"/>
    <x v="1"/>
    <x v="14"/>
    <n v="12637374"/>
    <x v="11"/>
    <x v="11"/>
    <x v="555"/>
  </r>
  <r>
    <x v="0"/>
    <x v="0"/>
    <x v="0"/>
    <x v="12"/>
    <x v="17"/>
    <x v="534"/>
    <x v="18"/>
    <x v="13"/>
    <x v="12"/>
    <x v="11"/>
    <x v="11"/>
    <x v="0"/>
    <x v="0"/>
    <n v="8498.2009999999991"/>
    <x v="0"/>
    <x v="8"/>
    <x v="1"/>
    <x v="14"/>
    <n v="1322759"/>
    <x v="12"/>
    <x v="12"/>
    <x v="556"/>
  </r>
  <r>
    <x v="0"/>
    <x v="0"/>
    <x v="0"/>
    <x v="12"/>
    <x v="17"/>
    <x v="535"/>
    <x v="18"/>
    <x v="13"/>
    <x v="12"/>
    <x v="11"/>
    <x v="11"/>
    <x v="0"/>
    <x v="0"/>
    <n v="5403.0929999999998"/>
    <x v="0"/>
    <x v="8"/>
    <x v="1"/>
    <x v="14"/>
    <n v="841000"/>
    <x v="12"/>
    <x v="12"/>
    <x v="557"/>
  </r>
  <r>
    <x v="0"/>
    <x v="0"/>
    <x v="0"/>
    <x v="12"/>
    <x v="17"/>
    <x v="536"/>
    <x v="18"/>
    <x v="13"/>
    <x v="12"/>
    <x v="11"/>
    <x v="11"/>
    <x v="0"/>
    <x v="0"/>
    <n v="10122.482"/>
    <x v="0"/>
    <x v="8"/>
    <x v="1"/>
    <x v="14"/>
    <n v="1575581"/>
    <x v="12"/>
    <x v="12"/>
    <x v="558"/>
  </r>
  <r>
    <x v="0"/>
    <x v="0"/>
    <x v="0"/>
    <x v="12"/>
    <x v="18"/>
    <x v="537"/>
    <x v="18"/>
    <x v="13"/>
    <x v="13"/>
    <x v="11"/>
    <x v="11"/>
    <x v="0"/>
    <x v="0"/>
    <n v="1591.8610000000001"/>
    <x v="0"/>
    <x v="8"/>
    <x v="1"/>
    <x v="14"/>
    <n v="247776"/>
    <x v="13"/>
    <x v="13"/>
    <x v="559"/>
  </r>
  <r>
    <x v="0"/>
    <x v="0"/>
    <x v="0"/>
    <x v="12"/>
    <x v="18"/>
    <x v="538"/>
    <x v="18"/>
    <x v="13"/>
    <x v="13"/>
    <x v="11"/>
    <x v="11"/>
    <x v="0"/>
    <x v="0"/>
    <n v="2031.752"/>
    <x v="0"/>
    <x v="8"/>
    <x v="1"/>
    <x v="14"/>
    <n v="316246"/>
    <x v="13"/>
    <x v="13"/>
    <x v="560"/>
  </r>
  <r>
    <x v="0"/>
    <x v="0"/>
    <x v="0"/>
    <x v="12"/>
    <x v="18"/>
    <x v="539"/>
    <x v="18"/>
    <x v="13"/>
    <x v="13"/>
    <x v="11"/>
    <x v="11"/>
    <x v="0"/>
    <x v="0"/>
    <n v="1939.8330000000001"/>
    <x v="0"/>
    <x v="8"/>
    <x v="1"/>
    <x v="14"/>
    <n v="301938"/>
    <x v="13"/>
    <x v="13"/>
    <x v="561"/>
  </r>
  <r>
    <x v="0"/>
    <x v="0"/>
    <x v="0"/>
    <x v="12"/>
    <x v="19"/>
    <x v="540"/>
    <x v="18"/>
    <x v="13"/>
    <x v="14"/>
    <x v="11"/>
    <x v="11"/>
    <x v="0"/>
    <x v="0"/>
    <n v="4565.2269999999999"/>
    <x v="0"/>
    <x v="8"/>
    <x v="1"/>
    <x v="14"/>
    <n v="710585"/>
    <x v="14"/>
    <x v="14"/>
    <x v="562"/>
  </r>
  <r>
    <x v="0"/>
    <x v="0"/>
    <x v="0"/>
    <x v="12"/>
    <x v="19"/>
    <x v="541"/>
    <x v="18"/>
    <x v="13"/>
    <x v="14"/>
    <x v="11"/>
    <x v="11"/>
    <x v="0"/>
    <x v="0"/>
    <n v="9171.8269999999993"/>
    <x v="0"/>
    <x v="8"/>
    <x v="1"/>
    <x v="14"/>
    <n v="1427610"/>
    <x v="14"/>
    <x v="14"/>
    <x v="563"/>
  </r>
  <r>
    <x v="0"/>
    <x v="0"/>
    <x v="0"/>
    <x v="12"/>
    <x v="19"/>
    <x v="542"/>
    <x v="18"/>
    <x v="13"/>
    <x v="14"/>
    <x v="11"/>
    <x v="11"/>
    <x v="0"/>
    <x v="0"/>
    <n v="5039.1080000000002"/>
    <x v="0"/>
    <x v="8"/>
    <x v="1"/>
    <x v="14"/>
    <n v="784346"/>
    <x v="14"/>
    <x v="14"/>
    <x v="564"/>
  </r>
  <r>
    <x v="0"/>
    <x v="0"/>
    <x v="0"/>
    <x v="12"/>
    <x v="20"/>
    <x v="543"/>
    <x v="18"/>
    <x v="13"/>
    <x v="15"/>
    <x v="11"/>
    <x v="11"/>
    <x v="0"/>
    <x v="0"/>
    <n v="999.24199999999996"/>
    <x v="0"/>
    <x v="8"/>
    <x v="1"/>
    <x v="14"/>
    <n v="155534"/>
    <x v="15"/>
    <x v="15"/>
    <x v="565"/>
  </r>
  <r>
    <x v="0"/>
    <x v="0"/>
    <x v="0"/>
    <x v="12"/>
    <x v="20"/>
    <x v="544"/>
    <x v="18"/>
    <x v="13"/>
    <x v="15"/>
    <x v="11"/>
    <x v="11"/>
    <x v="0"/>
    <x v="0"/>
    <n v="314.41000000000003"/>
    <x v="0"/>
    <x v="8"/>
    <x v="1"/>
    <x v="14"/>
    <n v="48938"/>
    <x v="15"/>
    <x v="15"/>
    <x v="566"/>
  </r>
  <r>
    <x v="0"/>
    <x v="0"/>
    <x v="0"/>
    <x v="12"/>
    <x v="21"/>
    <x v="545"/>
    <x v="18"/>
    <x v="13"/>
    <x v="16"/>
    <x v="11"/>
    <x v="11"/>
    <x v="0"/>
    <x v="0"/>
    <n v="10793.364"/>
    <x v="0"/>
    <x v="8"/>
    <x v="1"/>
    <x v="14"/>
    <n v="1680005"/>
    <x v="16"/>
    <x v="16"/>
    <x v="567"/>
  </r>
  <r>
    <x v="0"/>
    <x v="0"/>
    <x v="0"/>
    <x v="12"/>
    <x v="21"/>
    <x v="546"/>
    <x v="18"/>
    <x v="13"/>
    <x v="16"/>
    <x v="11"/>
    <x v="11"/>
    <x v="0"/>
    <x v="0"/>
    <n v="4815.2929999999997"/>
    <x v="0"/>
    <x v="8"/>
    <x v="1"/>
    <x v="14"/>
    <n v="749508"/>
    <x v="16"/>
    <x v="16"/>
    <x v="568"/>
  </r>
  <r>
    <x v="0"/>
    <x v="0"/>
    <x v="0"/>
    <x v="12"/>
    <x v="21"/>
    <x v="547"/>
    <x v="18"/>
    <x v="13"/>
    <x v="16"/>
    <x v="11"/>
    <x v="11"/>
    <x v="0"/>
    <x v="0"/>
    <n v="5852.1459999999997"/>
    <x v="0"/>
    <x v="8"/>
    <x v="1"/>
    <x v="14"/>
    <n v="910896"/>
    <x v="16"/>
    <x v="16"/>
    <x v="569"/>
  </r>
  <r>
    <x v="0"/>
    <x v="0"/>
    <x v="0"/>
    <x v="13"/>
    <x v="0"/>
    <x v="548"/>
    <x v="19"/>
    <x v="14"/>
    <x v="0"/>
    <x v="11"/>
    <x v="11"/>
    <x v="1"/>
    <x v="0"/>
    <n v="145.88"/>
    <x v="0"/>
    <x v="8"/>
    <x v="1"/>
    <x v="14"/>
    <n v="22706"/>
    <x v="0"/>
    <x v="0"/>
    <x v="570"/>
  </r>
  <r>
    <x v="0"/>
    <x v="0"/>
    <x v="0"/>
    <x v="13"/>
    <x v="0"/>
    <x v="549"/>
    <x v="19"/>
    <x v="14"/>
    <x v="0"/>
    <x v="11"/>
    <x v="11"/>
    <x v="1"/>
    <x v="0"/>
    <n v="81.611000000000004"/>
    <x v="0"/>
    <x v="8"/>
    <x v="1"/>
    <x v="14"/>
    <n v="12703"/>
    <x v="0"/>
    <x v="0"/>
    <x v="571"/>
  </r>
  <r>
    <x v="0"/>
    <x v="0"/>
    <x v="0"/>
    <x v="13"/>
    <x v="0"/>
    <x v="550"/>
    <x v="19"/>
    <x v="14"/>
    <x v="0"/>
    <x v="11"/>
    <x v="11"/>
    <x v="1"/>
    <x v="0"/>
    <n v="117.904"/>
    <x v="0"/>
    <x v="8"/>
    <x v="1"/>
    <x v="14"/>
    <n v="18352"/>
    <x v="0"/>
    <x v="0"/>
    <x v="572"/>
  </r>
  <r>
    <x v="0"/>
    <x v="0"/>
    <x v="0"/>
    <x v="13"/>
    <x v="0"/>
    <x v="551"/>
    <x v="19"/>
    <x v="14"/>
    <x v="0"/>
    <x v="11"/>
    <x v="11"/>
    <x v="1"/>
    <x v="0"/>
    <n v="647.28499999999997"/>
    <x v="0"/>
    <x v="8"/>
    <x v="1"/>
    <x v="14"/>
    <n v="100751"/>
    <x v="0"/>
    <x v="0"/>
    <x v="573"/>
  </r>
  <r>
    <x v="0"/>
    <x v="0"/>
    <x v="0"/>
    <x v="13"/>
    <x v="4"/>
    <x v="552"/>
    <x v="19"/>
    <x v="14"/>
    <x v="1"/>
    <x v="11"/>
    <x v="11"/>
    <x v="1"/>
    <x v="0"/>
    <n v="505.13499999999999"/>
    <x v="0"/>
    <x v="8"/>
    <x v="1"/>
    <x v="14"/>
    <n v="78625"/>
    <x v="1"/>
    <x v="1"/>
    <x v="574"/>
  </r>
  <r>
    <x v="0"/>
    <x v="0"/>
    <x v="0"/>
    <x v="13"/>
    <x v="1"/>
    <x v="553"/>
    <x v="19"/>
    <x v="14"/>
    <x v="1"/>
    <x v="11"/>
    <x v="11"/>
    <x v="1"/>
    <x v="0"/>
    <n v="19.649000000000001"/>
    <x v="0"/>
    <x v="8"/>
    <x v="1"/>
    <x v="14"/>
    <n v="3058"/>
    <x v="1"/>
    <x v="1"/>
    <x v="575"/>
  </r>
  <r>
    <x v="0"/>
    <x v="0"/>
    <x v="0"/>
    <x v="13"/>
    <x v="1"/>
    <x v="554"/>
    <x v="19"/>
    <x v="14"/>
    <x v="1"/>
    <x v="11"/>
    <x v="11"/>
    <x v="1"/>
    <x v="0"/>
    <n v="88.105000000000004"/>
    <x v="0"/>
    <x v="8"/>
    <x v="1"/>
    <x v="14"/>
    <n v="13714"/>
    <x v="1"/>
    <x v="1"/>
    <x v="576"/>
  </r>
  <r>
    <x v="0"/>
    <x v="0"/>
    <x v="0"/>
    <x v="13"/>
    <x v="4"/>
    <x v="555"/>
    <x v="19"/>
    <x v="14"/>
    <x v="1"/>
    <x v="11"/>
    <x v="11"/>
    <x v="1"/>
    <x v="0"/>
    <n v="834.01099999999997"/>
    <x v="0"/>
    <x v="8"/>
    <x v="1"/>
    <x v="14"/>
    <n v="129815"/>
    <x v="1"/>
    <x v="1"/>
    <x v="577"/>
  </r>
  <r>
    <x v="0"/>
    <x v="0"/>
    <x v="0"/>
    <x v="13"/>
    <x v="1"/>
    <x v="556"/>
    <x v="19"/>
    <x v="14"/>
    <x v="1"/>
    <x v="11"/>
    <x v="11"/>
    <x v="1"/>
    <x v="0"/>
    <n v="7.1680000000000001"/>
    <x v="0"/>
    <x v="8"/>
    <x v="1"/>
    <x v="14"/>
    <n v="1116"/>
    <x v="1"/>
    <x v="1"/>
    <x v="578"/>
  </r>
  <r>
    <x v="0"/>
    <x v="0"/>
    <x v="0"/>
    <x v="13"/>
    <x v="1"/>
    <x v="557"/>
    <x v="19"/>
    <x v="14"/>
    <x v="1"/>
    <x v="11"/>
    <x v="11"/>
    <x v="1"/>
    <x v="0"/>
    <n v="30.866"/>
    <x v="0"/>
    <x v="8"/>
    <x v="1"/>
    <x v="14"/>
    <n v="4804"/>
    <x v="1"/>
    <x v="1"/>
    <x v="579"/>
  </r>
  <r>
    <x v="0"/>
    <x v="0"/>
    <x v="0"/>
    <x v="13"/>
    <x v="4"/>
    <x v="558"/>
    <x v="19"/>
    <x v="14"/>
    <x v="1"/>
    <x v="11"/>
    <x v="11"/>
    <x v="1"/>
    <x v="0"/>
    <n v="3058.08"/>
    <x v="0"/>
    <x v="8"/>
    <x v="1"/>
    <x v="14"/>
    <n v="475995"/>
    <x v="1"/>
    <x v="1"/>
    <x v="580"/>
  </r>
  <r>
    <x v="0"/>
    <x v="0"/>
    <x v="0"/>
    <x v="13"/>
    <x v="4"/>
    <x v="559"/>
    <x v="19"/>
    <x v="14"/>
    <x v="1"/>
    <x v="11"/>
    <x v="11"/>
    <x v="1"/>
    <x v="0"/>
    <n v="471.76400000000001"/>
    <x v="0"/>
    <x v="8"/>
    <x v="1"/>
    <x v="14"/>
    <n v="73431"/>
    <x v="1"/>
    <x v="1"/>
    <x v="581"/>
  </r>
  <r>
    <x v="0"/>
    <x v="0"/>
    <x v="0"/>
    <x v="13"/>
    <x v="6"/>
    <x v="560"/>
    <x v="19"/>
    <x v="14"/>
    <x v="1"/>
    <x v="11"/>
    <x v="11"/>
    <x v="1"/>
    <x v="0"/>
    <n v="10377.589"/>
    <x v="0"/>
    <x v="8"/>
    <x v="1"/>
    <x v="14"/>
    <n v="1615289"/>
    <x v="1"/>
    <x v="1"/>
    <x v="582"/>
  </r>
  <r>
    <x v="0"/>
    <x v="0"/>
    <x v="0"/>
    <x v="13"/>
    <x v="6"/>
    <x v="561"/>
    <x v="19"/>
    <x v="14"/>
    <x v="1"/>
    <x v="11"/>
    <x v="11"/>
    <x v="1"/>
    <x v="0"/>
    <n v="1209.7439999999999"/>
    <x v="0"/>
    <x v="8"/>
    <x v="1"/>
    <x v="14"/>
    <n v="188299"/>
    <x v="1"/>
    <x v="1"/>
    <x v="583"/>
  </r>
  <r>
    <x v="0"/>
    <x v="0"/>
    <x v="0"/>
    <x v="13"/>
    <x v="2"/>
    <x v="562"/>
    <x v="19"/>
    <x v="14"/>
    <x v="1"/>
    <x v="11"/>
    <x v="11"/>
    <x v="1"/>
    <x v="0"/>
    <n v="11.252000000000001"/>
    <x v="0"/>
    <x v="8"/>
    <x v="1"/>
    <x v="14"/>
    <n v="1751"/>
    <x v="1"/>
    <x v="1"/>
    <x v="584"/>
  </r>
  <r>
    <x v="0"/>
    <x v="0"/>
    <x v="0"/>
    <x v="13"/>
    <x v="2"/>
    <x v="563"/>
    <x v="19"/>
    <x v="14"/>
    <x v="1"/>
    <x v="11"/>
    <x v="11"/>
    <x v="1"/>
    <x v="0"/>
    <n v="6.8339999999999996"/>
    <x v="0"/>
    <x v="8"/>
    <x v="1"/>
    <x v="14"/>
    <n v="1064"/>
    <x v="1"/>
    <x v="1"/>
    <x v="585"/>
  </r>
  <r>
    <x v="0"/>
    <x v="0"/>
    <x v="0"/>
    <x v="13"/>
    <x v="2"/>
    <x v="564"/>
    <x v="19"/>
    <x v="14"/>
    <x v="1"/>
    <x v="11"/>
    <x v="11"/>
    <x v="1"/>
    <x v="0"/>
    <n v="7.5570000000000004"/>
    <x v="0"/>
    <x v="8"/>
    <x v="1"/>
    <x v="14"/>
    <n v="1176"/>
    <x v="1"/>
    <x v="1"/>
    <x v="586"/>
  </r>
  <r>
    <x v="0"/>
    <x v="0"/>
    <x v="0"/>
    <x v="13"/>
    <x v="6"/>
    <x v="565"/>
    <x v="19"/>
    <x v="14"/>
    <x v="1"/>
    <x v="11"/>
    <x v="11"/>
    <x v="1"/>
    <x v="0"/>
    <n v="19.526"/>
    <x v="0"/>
    <x v="8"/>
    <x v="1"/>
    <x v="14"/>
    <n v="3039"/>
    <x v="1"/>
    <x v="1"/>
    <x v="587"/>
  </r>
  <r>
    <x v="0"/>
    <x v="0"/>
    <x v="0"/>
    <x v="13"/>
    <x v="6"/>
    <x v="566"/>
    <x v="19"/>
    <x v="14"/>
    <x v="1"/>
    <x v="11"/>
    <x v="11"/>
    <x v="1"/>
    <x v="0"/>
    <n v="1475.134"/>
    <x v="0"/>
    <x v="8"/>
    <x v="1"/>
    <x v="14"/>
    <n v="229607"/>
    <x v="1"/>
    <x v="1"/>
    <x v="588"/>
  </r>
  <r>
    <x v="0"/>
    <x v="0"/>
    <x v="0"/>
    <x v="13"/>
    <x v="6"/>
    <x v="567"/>
    <x v="19"/>
    <x v="14"/>
    <x v="1"/>
    <x v="11"/>
    <x v="11"/>
    <x v="1"/>
    <x v="0"/>
    <n v="2189.2069999999999"/>
    <x v="0"/>
    <x v="8"/>
    <x v="1"/>
    <x v="14"/>
    <n v="340754"/>
    <x v="1"/>
    <x v="1"/>
    <x v="589"/>
  </r>
  <r>
    <x v="0"/>
    <x v="0"/>
    <x v="0"/>
    <x v="13"/>
    <x v="6"/>
    <x v="568"/>
    <x v="19"/>
    <x v="14"/>
    <x v="1"/>
    <x v="11"/>
    <x v="11"/>
    <x v="1"/>
    <x v="0"/>
    <n v="10082.423000000001"/>
    <x v="0"/>
    <x v="8"/>
    <x v="1"/>
    <x v="14"/>
    <n v="1569346"/>
    <x v="1"/>
    <x v="1"/>
    <x v="590"/>
  </r>
  <r>
    <x v="0"/>
    <x v="0"/>
    <x v="0"/>
    <x v="13"/>
    <x v="6"/>
    <x v="569"/>
    <x v="19"/>
    <x v="14"/>
    <x v="1"/>
    <x v="11"/>
    <x v="11"/>
    <x v="1"/>
    <x v="0"/>
    <n v="61.655000000000001"/>
    <x v="0"/>
    <x v="8"/>
    <x v="1"/>
    <x v="14"/>
    <n v="9597"/>
    <x v="1"/>
    <x v="1"/>
    <x v="591"/>
  </r>
  <r>
    <x v="0"/>
    <x v="0"/>
    <x v="0"/>
    <x v="13"/>
    <x v="6"/>
    <x v="570"/>
    <x v="19"/>
    <x v="14"/>
    <x v="1"/>
    <x v="11"/>
    <x v="11"/>
    <x v="1"/>
    <x v="0"/>
    <n v="556.79"/>
    <x v="0"/>
    <x v="8"/>
    <x v="1"/>
    <x v="14"/>
    <n v="86665"/>
    <x v="1"/>
    <x v="1"/>
    <x v="592"/>
  </r>
  <r>
    <x v="0"/>
    <x v="0"/>
    <x v="0"/>
    <x v="13"/>
    <x v="6"/>
    <x v="571"/>
    <x v="19"/>
    <x v="14"/>
    <x v="1"/>
    <x v="11"/>
    <x v="11"/>
    <x v="1"/>
    <x v="0"/>
    <n v="2204.3130000000001"/>
    <x v="0"/>
    <x v="8"/>
    <x v="1"/>
    <x v="14"/>
    <n v="343105"/>
    <x v="1"/>
    <x v="1"/>
    <x v="593"/>
  </r>
  <r>
    <x v="0"/>
    <x v="0"/>
    <x v="0"/>
    <x v="13"/>
    <x v="2"/>
    <x v="572"/>
    <x v="19"/>
    <x v="14"/>
    <x v="1"/>
    <x v="11"/>
    <x v="11"/>
    <x v="1"/>
    <x v="0"/>
    <n v="26311.205000000002"/>
    <x v="0"/>
    <x v="8"/>
    <x v="1"/>
    <x v="14"/>
    <n v="4095383"/>
    <x v="1"/>
    <x v="1"/>
    <x v="594"/>
  </r>
  <r>
    <x v="0"/>
    <x v="0"/>
    <x v="0"/>
    <x v="13"/>
    <x v="2"/>
    <x v="573"/>
    <x v="19"/>
    <x v="14"/>
    <x v="1"/>
    <x v="11"/>
    <x v="11"/>
    <x v="1"/>
    <x v="0"/>
    <n v="4056.32"/>
    <x v="0"/>
    <x v="8"/>
    <x v="1"/>
    <x v="14"/>
    <n v="631373"/>
    <x v="1"/>
    <x v="1"/>
    <x v="595"/>
  </r>
  <r>
    <x v="0"/>
    <x v="0"/>
    <x v="0"/>
    <x v="13"/>
    <x v="2"/>
    <x v="574"/>
    <x v="19"/>
    <x v="14"/>
    <x v="1"/>
    <x v="11"/>
    <x v="11"/>
    <x v="1"/>
    <x v="0"/>
    <n v="61.514000000000003"/>
    <x v="0"/>
    <x v="8"/>
    <x v="1"/>
    <x v="14"/>
    <n v="9575"/>
    <x v="1"/>
    <x v="1"/>
    <x v="596"/>
  </r>
  <r>
    <x v="0"/>
    <x v="0"/>
    <x v="0"/>
    <x v="13"/>
    <x v="6"/>
    <x v="575"/>
    <x v="19"/>
    <x v="14"/>
    <x v="1"/>
    <x v="11"/>
    <x v="11"/>
    <x v="1"/>
    <x v="0"/>
    <n v="50457.491000000002"/>
    <x v="0"/>
    <x v="8"/>
    <x v="1"/>
    <x v="14"/>
    <n v="7853793"/>
    <x v="1"/>
    <x v="1"/>
    <x v="597"/>
  </r>
  <r>
    <x v="0"/>
    <x v="0"/>
    <x v="0"/>
    <x v="13"/>
    <x v="6"/>
    <x v="576"/>
    <x v="19"/>
    <x v="14"/>
    <x v="1"/>
    <x v="11"/>
    <x v="11"/>
    <x v="1"/>
    <x v="0"/>
    <n v="8215.8089999999993"/>
    <x v="0"/>
    <x v="8"/>
    <x v="1"/>
    <x v="14"/>
    <n v="1278804"/>
    <x v="1"/>
    <x v="1"/>
    <x v="598"/>
  </r>
  <r>
    <x v="0"/>
    <x v="0"/>
    <x v="0"/>
    <x v="13"/>
    <x v="2"/>
    <x v="577"/>
    <x v="19"/>
    <x v="14"/>
    <x v="1"/>
    <x v="11"/>
    <x v="11"/>
    <x v="1"/>
    <x v="0"/>
    <n v="5671.4059999999999"/>
    <x v="0"/>
    <x v="8"/>
    <x v="1"/>
    <x v="14"/>
    <n v="882764"/>
    <x v="1"/>
    <x v="1"/>
    <x v="599"/>
  </r>
  <r>
    <x v="0"/>
    <x v="0"/>
    <x v="0"/>
    <x v="13"/>
    <x v="2"/>
    <x v="578"/>
    <x v="19"/>
    <x v="14"/>
    <x v="1"/>
    <x v="11"/>
    <x v="11"/>
    <x v="1"/>
    <x v="0"/>
    <n v="4306.0940000000001"/>
    <x v="0"/>
    <x v="8"/>
    <x v="1"/>
    <x v="14"/>
    <n v="670251"/>
    <x v="1"/>
    <x v="1"/>
    <x v="600"/>
  </r>
  <r>
    <x v="0"/>
    <x v="0"/>
    <x v="0"/>
    <x v="13"/>
    <x v="6"/>
    <x v="579"/>
    <x v="19"/>
    <x v="14"/>
    <x v="1"/>
    <x v="11"/>
    <x v="11"/>
    <x v="1"/>
    <x v="0"/>
    <n v="7684.6580000000004"/>
    <x v="0"/>
    <x v="8"/>
    <x v="1"/>
    <x v="14"/>
    <n v="1196130"/>
    <x v="1"/>
    <x v="1"/>
    <x v="601"/>
  </r>
  <r>
    <x v="0"/>
    <x v="0"/>
    <x v="0"/>
    <x v="13"/>
    <x v="7"/>
    <x v="580"/>
    <x v="19"/>
    <x v="14"/>
    <x v="2"/>
    <x v="11"/>
    <x v="11"/>
    <x v="1"/>
    <x v="0"/>
    <n v="4497.0039999999999"/>
    <x v="0"/>
    <x v="8"/>
    <x v="1"/>
    <x v="14"/>
    <n v="699966"/>
    <x v="2"/>
    <x v="2"/>
    <x v="602"/>
  </r>
  <r>
    <x v="0"/>
    <x v="0"/>
    <x v="0"/>
    <x v="13"/>
    <x v="7"/>
    <x v="581"/>
    <x v="19"/>
    <x v="14"/>
    <x v="2"/>
    <x v="11"/>
    <x v="11"/>
    <x v="1"/>
    <x v="0"/>
    <n v="476.83800000000002"/>
    <x v="0"/>
    <x v="8"/>
    <x v="1"/>
    <x v="14"/>
    <n v="74221"/>
    <x v="2"/>
    <x v="2"/>
    <x v="603"/>
  </r>
  <r>
    <x v="0"/>
    <x v="0"/>
    <x v="0"/>
    <x v="13"/>
    <x v="7"/>
    <x v="582"/>
    <x v="19"/>
    <x v="14"/>
    <x v="2"/>
    <x v="11"/>
    <x v="11"/>
    <x v="1"/>
    <x v="0"/>
    <n v="825.68499999999995"/>
    <x v="0"/>
    <x v="8"/>
    <x v="1"/>
    <x v="14"/>
    <n v="128519"/>
    <x v="2"/>
    <x v="2"/>
    <x v="604"/>
  </r>
  <r>
    <x v="0"/>
    <x v="0"/>
    <x v="0"/>
    <x v="13"/>
    <x v="7"/>
    <x v="583"/>
    <x v="19"/>
    <x v="14"/>
    <x v="2"/>
    <x v="11"/>
    <x v="11"/>
    <x v="1"/>
    <x v="0"/>
    <n v="731.88499999999999"/>
    <x v="0"/>
    <x v="8"/>
    <x v="1"/>
    <x v="14"/>
    <n v="113919"/>
    <x v="2"/>
    <x v="2"/>
    <x v="605"/>
  </r>
  <r>
    <x v="0"/>
    <x v="0"/>
    <x v="0"/>
    <x v="13"/>
    <x v="8"/>
    <x v="584"/>
    <x v="19"/>
    <x v="14"/>
    <x v="3"/>
    <x v="11"/>
    <x v="11"/>
    <x v="1"/>
    <x v="0"/>
    <n v="42.331000000000003"/>
    <x v="0"/>
    <x v="8"/>
    <x v="1"/>
    <x v="14"/>
    <n v="6589"/>
    <x v="3"/>
    <x v="3"/>
    <x v="606"/>
  </r>
  <r>
    <x v="0"/>
    <x v="0"/>
    <x v="0"/>
    <x v="13"/>
    <x v="8"/>
    <x v="585"/>
    <x v="19"/>
    <x v="14"/>
    <x v="3"/>
    <x v="11"/>
    <x v="11"/>
    <x v="1"/>
    <x v="0"/>
    <n v="49.119"/>
    <x v="0"/>
    <x v="8"/>
    <x v="1"/>
    <x v="14"/>
    <n v="7645"/>
    <x v="3"/>
    <x v="3"/>
    <x v="607"/>
  </r>
  <r>
    <x v="0"/>
    <x v="0"/>
    <x v="0"/>
    <x v="13"/>
    <x v="8"/>
    <x v="586"/>
    <x v="19"/>
    <x v="14"/>
    <x v="3"/>
    <x v="11"/>
    <x v="11"/>
    <x v="1"/>
    <x v="0"/>
    <n v="267.928"/>
    <x v="0"/>
    <x v="8"/>
    <x v="1"/>
    <x v="14"/>
    <n v="41703"/>
    <x v="3"/>
    <x v="3"/>
    <x v="608"/>
  </r>
  <r>
    <x v="0"/>
    <x v="0"/>
    <x v="0"/>
    <x v="13"/>
    <x v="8"/>
    <x v="587"/>
    <x v="19"/>
    <x v="14"/>
    <x v="3"/>
    <x v="11"/>
    <x v="11"/>
    <x v="1"/>
    <x v="0"/>
    <n v="70.507000000000005"/>
    <x v="0"/>
    <x v="8"/>
    <x v="1"/>
    <x v="14"/>
    <n v="10975"/>
    <x v="3"/>
    <x v="3"/>
    <x v="609"/>
  </r>
  <r>
    <x v="0"/>
    <x v="0"/>
    <x v="0"/>
    <x v="13"/>
    <x v="9"/>
    <x v="588"/>
    <x v="19"/>
    <x v="14"/>
    <x v="4"/>
    <x v="11"/>
    <x v="11"/>
    <x v="1"/>
    <x v="0"/>
    <n v="590.76199999999994"/>
    <x v="0"/>
    <x v="8"/>
    <x v="1"/>
    <x v="14"/>
    <n v="91953"/>
    <x v="4"/>
    <x v="4"/>
    <x v="610"/>
  </r>
  <r>
    <x v="0"/>
    <x v="0"/>
    <x v="0"/>
    <x v="13"/>
    <x v="9"/>
    <x v="589"/>
    <x v="19"/>
    <x v="14"/>
    <x v="4"/>
    <x v="11"/>
    <x v="11"/>
    <x v="1"/>
    <x v="0"/>
    <n v="92.055999999999997"/>
    <x v="0"/>
    <x v="8"/>
    <x v="1"/>
    <x v="14"/>
    <n v="14329"/>
    <x v="4"/>
    <x v="4"/>
    <x v="611"/>
  </r>
  <r>
    <x v="0"/>
    <x v="0"/>
    <x v="0"/>
    <x v="13"/>
    <x v="9"/>
    <x v="590"/>
    <x v="19"/>
    <x v="14"/>
    <x v="4"/>
    <x v="11"/>
    <x v="11"/>
    <x v="1"/>
    <x v="0"/>
    <n v="103.20699999999999"/>
    <x v="0"/>
    <x v="8"/>
    <x v="1"/>
    <x v="14"/>
    <n v="16064"/>
    <x v="4"/>
    <x v="4"/>
    <x v="612"/>
  </r>
  <r>
    <x v="0"/>
    <x v="0"/>
    <x v="0"/>
    <x v="13"/>
    <x v="9"/>
    <x v="591"/>
    <x v="19"/>
    <x v="14"/>
    <x v="4"/>
    <x v="11"/>
    <x v="11"/>
    <x v="1"/>
    <x v="0"/>
    <n v="148.37799999999999"/>
    <x v="0"/>
    <x v="8"/>
    <x v="1"/>
    <x v="14"/>
    <n v="23095"/>
    <x v="4"/>
    <x v="4"/>
    <x v="613"/>
  </r>
  <r>
    <x v="0"/>
    <x v="0"/>
    <x v="0"/>
    <x v="13"/>
    <x v="10"/>
    <x v="592"/>
    <x v="19"/>
    <x v="14"/>
    <x v="5"/>
    <x v="11"/>
    <x v="11"/>
    <x v="1"/>
    <x v="0"/>
    <n v="147.499"/>
    <x v="0"/>
    <x v="8"/>
    <x v="1"/>
    <x v="14"/>
    <n v="22958"/>
    <x v="5"/>
    <x v="5"/>
    <x v="614"/>
  </r>
  <r>
    <x v="0"/>
    <x v="0"/>
    <x v="0"/>
    <x v="13"/>
    <x v="10"/>
    <x v="593"/>
    <x v="19"/>
    <x v="14"/>
    <x v="5"/>
    <x v="11"/>
    <x v="11"/>
    <x v="1"/>
    <x v="0"/>
    <n v="143.37"/>
    <x v="0"/>
    <x v="8"/>
    <x v="1"/>
    <x v="14"/>
    <n v="22316"/>
    <x v="5"/>
    <x v="5"/>
    <x v="615"/>
  </r>
  <r>
    <x v="0"/>
    <x v="0"/>
    <x v="0"/>
    <x v="13"/>
    <x v="10"/>
    <x v="594"/>
    <x v="19"/>
    <x v="14"/>
    <x v="5"/>
    <x v="11"/>
    <x v="11"/>
    <x v="1"/>
    <x v="0"/>
    <n v="668.01800000000003"/>
    <x v="0"/>
    <x v="8"/>
    <x v="1"/>
    <x v="14"/>
    <n v="103978"/>
    <x v="5"/>
    <x v="5"/>
    <x v="616"/>
  </r>
  <r>
    <x v="0"/>
    <x v="0"/>
    <x v="0"/>
    <x v="13"/>
    <x v="10"/>
    <x v="595"/>
    <x v="19"/>
    <x v="14"/>
    <x v="5"/>
    <x v="11"/>
    <x v="11"/>
    <x v="1"/>
    <x v="0"/>
    <n v="95.081000000000003"/>
    <x v="0"/>
    <x v="8"/>
    <x v="1"/>
    <x v="14"/>
    <n v="14800"/>
    <x v="5"/>
    <x v="5"/>
    <x v="617"/>
  </r>
  <r>
    <x v="0"/>
    <x v="0"/>
    <x v="0"/>
    <x v="13"/>
    <x v="10"/>
    <x v="588"/>
    <x v="19"/>
    <x v="14"/>
    <x v="5"/>
    <x v="11"/>
    <x v="11"/>
    <x v="1"/>
    <x v="0"/>
    <n v="0"/>
    <x v="0"/>
    <x v="8"/>
    <x v="1"/>
    <x v="14"/>
    <n v="0"/>
    <x v="5"/>
    <x v="5"/>
    <x v="618"/>
  </r>
  <r>
    <x v="0"/>
    <x v="0"/>
    <x v="0"/>
    <x v="13"/>
    <x v="10"/>
    <x v="589"/>
    <x v="19"/>
    <x v="14"/>
    <x v="5"/>
    <x v="11"/>
    <x v="11"/>
    <x v="1"/>
    <x v="0"/>
    <n v="0"/>
    <x v="0"/>
    <x v="8"/>
    <x v="1"/>
    <x v="14"/>
    <n v="0"/>
    <x v="5"/>
    <x v="5"/>
    <x v="619"/>
  </r>
  <r>
    <x v="0"/>
    <x v="0"/>
    <x v="0"/>
    <x v="13"/>
    <x v="10"/>
    <x v="591"/>
    <x v="19"/>
    <x v="14"/>
    <x v="5"/>
    <x v="11"/>
    <x v="11"/>
    <x v="1"/>
    <x v="0"/>
    <n v="0"/>
    <x v="0"/>
    <x v="8"/>
    <x v="1"/>
    <x v="14"/>
    <n v="0"/>
    <x v="5"/>
    <x v="5"/>
    <x v="620"/>
  </r>
  <r>
    <x v="0"/>
    <x v="0"/>
    <x v="0"/>
    <x v="13"/>
    <x v="10"/>
    <x v="590"/>
    <x v="19"/>
    <x v="14"/>
    <x v="5"/>
    <x v="11"/>
    <x v="11"/>
    <x v="1"/>
    <x v="0"/>
    <n v="0"/>
    <x v="0"/>
    <x v="8"/>
    <x v="1"/>
    <x v="14"/>
    <n v="0"/>
    <x v="5"/>
    <x v="5"/>
    <x v="621"/>
  </r>
  <r>
    <x v="0"/>
    <x v="0"/>
    <x v="0"/>
    <x v="13"/>
    <x v="12"/>
    <x v="596"/>
    <x v="19"/>
    <x v="14"/>
    <x v="7"/>
    <x v="11"/>
    <x v="11"/>
    <x v="1"/>
    <x v="0"/>
    <n v="384.83499999999998"/>
    <x v="0"/>
    <x v="8"/>
    <x v="1"/>
    <x v="14"/>
    <n v="59900"/>
    <x v="7"/>
    <x v="7"/>
    <x v="622"/>
  </r>
  <r>
    <x v="0"/>
    <x v="0"/>
    <x v="0"/>
    <x v="13"/>
    <x v="12"/>
    <x v="597"/>
    <x v="19"/>
    <x v="14"/>
    <x v="7"/>
    <x v="11"/>
    <x v="11"/>
    <x v="1"/>
    <x v="0"/>
    <n v="259.30500000000001"/>
    <x v="0"/>
    <x v="8"/>
    <x v="1"/>
    <x v="14"/>
    <n v="40361"/>
    <x v="7"/>
    <x v="7"/>
    <x v="623"/>
  </r>
  <r>
    <x v="0"/>
    <x v="0"/>
    <x v="0"/>
    <x v="13"/>
    <x v="12"/>
    <x v="598"/>
    <x v="19"/>
    <x v="14"/>
    <x v="7"/>
    <x v="11"/>
    <x v="11"/>
    <x v="1"/>
    <x v="0"/>
    <n v="1866.0050000000001"/>
    <x v="0"/>
    <x v="8"/>
    <x v="1"/>
    <x v="14"/>
    <n v="290447"/>
    <x v="7"/>
    <x v="7"/>
    <x v="624"/>
  </r>
  <r>
    <x v="0"/>
    <x v="0"/>
    <x v="0"/>
    <x v="13"/>
    <x v="12"/>
    <x v="599"/>
    <x v="19"/>
    <x v="14"/>
    <x v="7"/>
    <x v="11"/>
    <x v="11"/>
    <x v="1"/>
    <x v="0"/>
    <n v="335.61"/>
    <x v="0"/>
    <x v="8"/>
    <x v="1"/>
    <x v="14"/>
    <n v="52238"/>
    <x v="7"/>
    <x v="7"/>
    <x v="625"/>
  </r>
  <r>
    <x v="0"/>
    <x v="0"/>
    <x v="0"/>
    <x v="13"/>
    <x v="13"/>
    <x v="600"/>
    <x v="19"/>
    <x v="14"/>
    <x v="8"/>
    <x v="11"/>
    <x v="11"/>
    <x v="1"/>
    <x v="0"/>
    <n v="106.467"/>
    <x v="0"/>
    <x v="8"/>
    <x v="1"/>
    <x v="14"/>
    <n v="16572"/>
    <x v="8"/>
    <x v="8"/>
    <x v="626"/>
  </r>
  <r>
    <x v="0"/>
    <x v="0"/>
    <x v="0"/>
    <x v="13"/>
    <x v="13"/>
    <x v="601"/>
    <x v="19"/>
    <x v="14"/>
    <x v="8"/>
    <x v="11"/>
    <x v="11"/>
    <x v="1"/>
    <x v="0"/>
    <n v="649.6"/>
    <x v="0"/>
    <x v="8"/>
    <x v="1"/>
    <x v="14"/>
    <n v="101111"/>
    <x v="8"/>
    <x v="8"/>
    <x v="627"/>
  </r>
  <r>
    <x v="0"/>
    <x v="0"/>
    <x v="0"/>
    <x v="13"/>
    <x v="13"/>
    <x v="602"/>
    <x v="19"/>
    <x v="14"/>
    <x v="8"/>
    <x v="11"/>
    <x v="11"/>
    <x v="1"/>
    <x v="0"/>
    <n v="102.758"/>
    <x v="0"/>
    <x v="8"/>
    <x v="1"/>
    <x v="14"/>
    <n v="15994"/>
    <x v="8"/>
    <x v="8"/>
    <x v="628"/>
  </r>
  <r>
    <x v="0"/>
    <x v="0"/>
    <x v="0"/>
    <x v="13"/>
    <x v="13"/>
    <x v="603"/>
    <x v="19"/>
    <x v="14"/>
    <x v="8"/>
    <x v="11"/>
    <x v="11"/>
    <x v="1"/>
    <x v="0"/>
    <n v="87.352000000000004"/>
    <x v="0"/>
    <x v="8"/>
    <x v="1"/>
    <x v="14"/>
    <n v="13596"/>
    <x v="8"/>
    <x v="8"/>
    <x v="629"/>
  </r>
  <r>
    <x v="0"/>
    <x v="0"/>
    <x v="0"/>
    <x v="13"/>
    <x v="14"/>
    <x v="604"/>
    <x v="19"/>
    <x v="14"/>
    <x v="9"/>
    <x v="11"/>
    <x v="11"/>
    <x v="1"/>
    <x v="0"/>
    <n v="27.526"/>
    <x v="0"/>
    <x v="8"/>
    <x v="1"/>
    <x v="14"/>
    <n v="4284"/>
    <x v="9"/>
    <x v="9"/>
    <x v="630"/>
  </r>
  <r>
    <x v="0"/>
    <x v="0"/>
    <x v="0"/>
    <x v="13"/>
    <x v="14"/>
    <x v="605"/>
    <x v="19"/>
    <x v="14"/>
    <x v="9"/>
    <x v="11"/>
    <x v="11"/>
    <x v="1"/>
    <x v="0"/>
    <n v="21.667999999999999"/>
    <x v="0"/>
    <x v="8"/>
    <x v="1"/>
    <x v="14"/>
    <n v="3373"/>
    <x v="9"/>
    <x v="9"/>
    <x v="631"/>
  </r>
  <r>
    <x v="0"/>
    <x v="0"/>
    <x v="0"/>
    <x v="13"/>
    <x v="14"/>
    <x v="606"/>
    <x v="19"/>
    <x v="14"/>
    <x v="9"/>
    <x v="11"/>
    <x v="11"/>
    <x v="1"/>
    <x v="0"/>
    <n v="122.56"/>
    <x v="0"/>
    <x v="8"/>
    <x v="1"/>
    <x v="14"/>
    <n v="19077"/>
    <x v="9"/>
    <x v="9"/>
    <x v="632"/>
  </r>
  <r>
    <x v="0"/>
    <x v="0"/>
    <x v="0"/>
    <x v="13"/>
    <x v="14"/>
    <x v="607"/>
    <x v="19"/>
    <x v="14"/>
    <x v="9"/>
    <x v="11"/>
    <x v="11"/>
    <x v="1"/>
    <x v="0"/>
    <n v="10.782"/>
    <x v="0"/>
    <x v="8"/>
    <x v="1"/>
    <x v="14"/>
    <n v="1678"/>
    <x v="9"/>
    <x v="9"/>
    <x v="633"/>
  </r>
  <r>
    <x v="0"/>
    <x v="0"/>
    <x v="0"/>
    <x v="13"/>
    <x v="26"/>
    <x v="608"/>
    <x v="19"/>
    <x v="14"/>
    <x v="21"/>
    <x v="11"/>
    <x v="11"/>
    <x v="1"/>
    <x v="0"/>
    <n v="0"/>
    <x v="0"/>
    <x v="8"/>
    <x v="1"/>
    <x v="14"/>
    <n v="0"/>
    <x v="21"/>
    <x v="21"/>
    <x v="634"/>
  </r>
  <r>
    <x v="0"/>
    <x v="0"/>
    <x v="0"/>
    <x v="13"/>
    <x v="26"/>
    <x v="609"/>
    <x v="19"/>
    <x v="14"/>
    <x v="21"/>
    <x v="11"/>
    <x v="11"/>
    <x v="1"/>
    <x v="0"/>
    <n v="0"/>
    <x v="0"/>
    <x v="8"/>
    <x v="1"/>
    <x v="14"/>
    <n v="0"/>
    <x v="21"/>
    <x v="21"/>
    <x v="635"/>
  </r>
  <r>
    <x v="0"/>
    <x v="0"/>
    <x v="0"/>
    <x v="13"/>
    <x v="26"/>
    <x v="610"/>
    <x v="19"/>
    <x v="14"/>
    <x v="21"/>
    <x v="11"/>
    <x v="11"/>
    <x v="1"/>
    <x v="0"/>
    <n v="0"/>
    <x v="0"/>
    <x v="8"/>
    <x v="1"/>
    <x v="14"/>
    <n v="0"/>
    <x v="21"/>
    <x v="21"/>
    <x v="636"/>
  </r>
  <r>
    <x v="0"/>
    <x v="0"/>
    <x v="0"/>
    <x v="13"/>
    <x v="26"/>
    <x v="611"/>
    <x v="19"/>
    <x v="14"/>
    <x v="21"/>
    <x v="11"/>
    <x v="11"/>
    <x v="1"/>
    <x v="0"/>
    <n v="0"/>
    <x v="0"/>
    <x v="8"/>
    <x v="1"/>
    <x v="14"/>
    <n v="0"/>
    <x v="21"/>
    <x v="21"/>
    <x v="637"/>
  </r>
  <r>
    <x v="0"/>
    <x v="0"/>
    <x v="0"/>
    <x v="13"/>
    <x v="15"/>
    <x v="612"/>
    <x v="19"/>
    <x v="14"/>
    <x v="10"/>
    <x v="11"/>
    <x v="11"/>
    <x v="1"/>
    <x v="0"/>
    <n v="0"/>
    <x v="0"/>
    <x v="8"/>
    <x v="1"/>
    <x v="14"/>
    <n v="0"/>
    <x v="10"/>
    <x v="10"/>
    <x v="638"/>
  </r>
  <r>
    <x v="0"/>
    <x v="0"/>
    <x v="0"/>
    <x v="13"/>
    <x v="15"/>
    <x v="613"/>
    <x v="19"/>
    <x v="14"/>
    <x v="10"/>
    <x v="11"/>
    <x v="11"/>
    <x v="1"/>
    <x v="0"/>
    <n v="0"/>
    <x v="0"/>
    <x v="8"/>
    <x v="1"/>
    <x v="14"/>
    <n v="0"/>
    <x v="10"/>
    <x v="10"/>
    <x v="639"/>
  </r>
  <r>
    <x v="0"/>
    <x v="0"/>
    <x v="0"/>
    <x v="13"/>
    <x v="15"/>
    <x v="614"/>
    <x v="19"/>
    <x v="14"/>
    <x v="10"/>
    <x v="11"/>
    <x v="11"/>
    <x v="1"/>
    <x v="0"/>
    <n v="0"/>
    <x v="0"/>
    <x v="8"/>
    <x v="1"/>
    <x v="14"/>
    <n v="0"/>
    <x v="10"/>
    <x v="10"/>
    <x v="640"/>
  </r>
  <r>
    <x v="0"/>
    <x v="0"/>
    <x v="0"/>
    <x v="13"/>
    <x v="15"/>
    <x v="615"/>
    <x v="19"/>
    <x v="14"/>
    <x v="10"/>
    <x v="11"/>
    <x v="11"/>
    <x v="1"/>
    <x v="0"/>
    <n v="0"/>
    <x v="0"/>
    <x v="8"/>
    <x v="1"/>
    <x v="14"/>
    <n v="0"/>
    <x v="10"/>
    <x v="10"/>
    <x v="641"/>
  </r>
  <r>
    <x v="0"/>
    <x v="0"/>
    <x v="0"/>
    <x v="13"/>
    <x v="24"/>
    <x v="616"/>
    <x v="19"/>
    <x v="14"/>
    <x v="19"/>
    <x v="11"/>
    <x v="11"/>
    <x v="1"/>
    <x v="0"/>
    <n v="0"/>
    <x v="0"/>
    <x v="8"/>
    <x v="1"/>
    <x v="14"/>
    <n v="0"/>
    <x v="19"/>
    <x v="19"/>
    <x v="642"/>
  </r>
  <r>
    <x v="0"/>
    <x v="0"/>
    <x v="0"/>
    <x v="13"/>
    <x v="24"/>
    <x v="617"/>
    <x v="19"/>
    <x v="14"/>
    <x v="19"/>
    <x v="11"/>
    <x v="11"/>
    <x v="1"/>
    <x v="0"/>
    <n v="0"/>
    <x v="0"/>
    <x v="8"/>
    <x v="1"/>
    <x v="14"/>
    <n v="0"/>
    <x v="19"/>
    <x v="19"/>
    <x v="643"/>
  </r>
  <r>
    <x v="0"/>
    <x v="0"/>
    <x v="0"/>
    <x v="13"/>
    <x v="24"/>
    <x v="618"/>
    <x v="19"/>
    <x v="14"/>
    <x v="19"/>
    <x v="11"/>
    <x v="11"/>
    <x v="1"/>
    <x v="0"/>
    <n v="0"/>
    <x v="0"/>
    <x v="8"/>
    <x v="1"/>
    <x v="14"/>
    <n v="0"/>
    <x v="19"/>
    <x v="19"/>
    <x v="644"/>
  </r>
  <r>
    <x v="0"/>
    <x v="0"/>
    <x v="0"/>
    <x v="13"/>
    <x v="24"/>
    <x v="619"/>
    <x v="19"/>
    <x v="14"/>
    <x v="19"/>
    <x v="11"/>
    <x v="11"/>
    <x v="1"/>
    <x v="0"/>
    <n v="0"/>
    <x v="0"/>
    <x v="8"/>
    <x v="1"/>
    <x v="14"/>
    <n v="0"/>
    <x v="19"/>
    <x v="19"/>
    <x v="645"/>
  </r>
  <r>
    <x v="0"/>
    <x v="0"/>
    <x v="0"/>
    <x v="13"/>
    <x v="16"/>
    <x v="611"/>
    <x v="19"/>
    <x v="14"/>
    <x v="11"/>
    <x v="11"/>
    <x v="11"/>
    <x v="1"/>
    <x v="0"/>
    <n v="7360.7389999999996"/>
    <x v="0"/>
    <x v="8"/>
    <x v="1"/>
    <x v="14"/>
    <n v="1145711"/>
    <x v="11"/>
    <x v="11"/>
    <x v="646"/>
  </r>
  <r>
    <x v="0"/>
    <x v="0"/>
    <x v="0"/>
    <x v="13"/>
    <x v="16"/>
    <x v="609"/>
    <x v="19"/>
    <x v="14"/>
    <x v="11"/>
    <x v="11"/>
    <x v="11"/>
    <x v="1"/>
    <x v="0"/>
    <n v="36342.785000000003"/>
    <x v="0"/>
    <x v="8"/>
    <x v="1"/>
    <x v="14"/>
    <n v="5656815"/>
    <x v="11"/>
    <x v="11"/>
    <x v="647"/>
  </r>
  <r>
    <x v="0"/>
    <x v="0"/>
    <x v="0"/>
    <x v="13"/>
    <x v="16"/>
    <x v="608"/>
    <x v="19"/>
    <x v="14"/>
    <x v="11"/>
    <x v="11"/>
    <x v="11"/>
    <x v="1"/>
    <x v="0"/>
    <n v="3912.1239999999998"/>
    <x v="0"/>
    <x v="8"/>
    <x v="1"/>
    <x v="14"/>
    <n v="608929"/>
    <x v="11"/>
    <x v="11"/>
    <x v="648"/>
  </r>
  <r>
    <x v="0"/>
    <x v="0"/>
    <x v="0"/>
    <x v="13"/>
    <x v="16"/>
    <x v="610"/>
    <x v="19"/>
    <x v="14"/>
    <x v="11"/>
    <x v="11"/>
    <x v="11"/>
    <x v="1"/>
    <x v="0"/>
    <n v="6297.99"/>
    <x v="0"/>
    <x v="8"/>
    <x v="1"/>
    <x v="14"/>
    <n v="980293"/>
    <x v="11"/>
    <x v="11"/>
    <x v="649"/>
  </r>
  <r>
    <x v="0"/>
    <x v="0"/>
    <x v="0"/>
    <x v="13"/>
    <x v="17"/>
    <x v="620"/>
    <x v="19"/>
    <x v="14"/>
    <x v="12"/>
    <x v="11"/>
    <x v="11"/>
    <x v="1"/>
    <x v="0"/>
    <n v="877.34699999999998"/>
    <x v="0"/>
    <x v="8"/>
    <x v="1"/>
    <x v="14"/>
    <n v="136561"/>
    <x v="12"/>
    <x v="12"/>
    <x v="650"/>
  </r>
  <r>
    <x v="0"/>
    <x v="0"/>
    <x v="0"/>
    <x v="13"/>
    <x v="17"/>
    <x v="621"/>
    <x v="19"/>
    <x v="14"/>
    <x v="12"/>
    <x v="11"/>
    <x v="11"/>
    <x v="1"/>
    <x v="0"/>
    <n v="754.18299999999999"/>
    <x v="0"/>
    <x v="8"/>
    <x v="1"/>
    <x v="14"/>
    <n v="117390"/>
    <x v="12"/>
    <x v="12"/>
    <x v="651"/>
  </r>
  <r>
    <x v="0"/>
    <x v="0"/>
    <x v="0"/>
    <x v="13"/>
    <x v="17"/>
    <x v="622"/>
    <x v="19"/>
    <x v="14"/>
    <x v="12"/>
    <x v="11"/>
    <x v="11"/>
    <x v="1"/>
    <x v="0"/>
    <n v="3480.424"/>
    <x v="0"/>
    <x v="8"/>
    <x v="1"/>
    <x v="14"/>
    <n v="541734"/>
    <x v="12"/>
    <x v="12"/>
    <x v="652"/>
  </r>
  <r>
    <x v="0"/>
    <x v="0"/>
    <x v="0"/>
    <x v="13"/>
    <x v="17"/>
    <x v="623"/>
    <x v="19"/>
    <x v="14"/>
    <x v="12"/>
    <x v="11"/>
    <x v="11"/>
    <x v="1"/>
    <x v="0"/>
    <n v="2924.85"/>
    <x v="0"/>
    <x v="8"/>
    <x v="1"/>
    <x v="14"/>
    <n v="455258"/>
    <x v="12"/>
    <x v="12"/>
    <x v="653"/>
  </r>
  <r>
    <x v="0"/>
    <x v="0"/>
    <x v="0"/>
    <x v="13"/>
    <x v="18"/>
    <x v="624"/>
    <x v="19"/>
    <x v="14"/>
    <x v="13"/>
    <x v="11"/>
    <x v="11"/>
    <x v="1"/>
    <x v="0"/>
    <n v="44.75"/>
    <x v="0"/>
    <x v="8"/>
    <x v="1"/>
    <x v="14"/>
    <n v="6965"/>
    <x v="13"/>
    <x v="13"/>
    <x v="654"/>
  </r>
  <r>
    <x v="0"/>
    <x v="0"/>
    <x v="0"/>
    <x v="13"/>
    <x v="18"/>
    <x v="625"/>
    <x v="19"/>
    <x v="14"/>
    <x v="13"/>
    <x v="11"/>
    <x v="11"/>
    <x v="1"/>
    <x v="0"/>
    <n v="56.47"/>
    <x v="0"/>
    <x v="8"/>
    <x v="1"/>
    <x v="14"/>
    <n v="8790"/>
    <x v="13"/>
    <x v="13"/>
    <x v="655"/>
  </r>
  <r>
    <x v="0"/>
    <x v="0"/>
    <x v="0"/>
    <x v="13"/>
    <x v="18"/>
    <x v="626"/>
    <x v="19"/>
    <x v="14"/>
    <x v="13"/>
    <x v="11"/>
    <x v="11"/>
    <x v="1"/>
    <x v="0"/>
    <n v="308.875"/>
    <x v="0"/>
    <x v="8"/>
    <x v="1"/>
    <x v="14"/>
    <n v="48077"/>
    <x v="13"/>
    <x v="13"/>
    <x v="656"/>
  </r>
  <r>
    <x v="0"/>
    <x v="0"/>
    <x v="0"/>
    <x v="13"/>
    <x v="18"/>
    <x v="627"/>
    <x v="19"/>
    <x v="14"/>
    <x v="13"/>
    <x v="11"/>
    <x v="11"/>
    <x v="1"/>
    <x v="0"/>
    <n v="32.561999999999998"/>
    <x v="0"/>
    <x v="8"/>
    <x v="1"/>
    <x v="14"/>
    <n v="5068"/>
    <x v="13"/>
    <x v="13"/>
    <x v="657"/>
  </r>
  <r>
    <x v="0"/>
    <x v="0"/>
    <x v="0"/>
    <x v="13"/>
    <x v="19"/>
    <x v="628"/>
    <x v="19"/>
    <x v="14"/>
    <x v="14"/>
    <x v="11"/>
    <x v="11"/>
    <x v="1"/>
    <x v="0"/>
    <n v="119.90600000000001"/>
    <x v="0"/>
    <x v="8"/>
    <x v="1"/>
    <x v="14"/>
    <n v="18664"/>
    <x v="14"/>
    <x v="14"/>
    <x v="658"/>
  </r>
  <r>
    <x v="0"/>
    <x v="0"/>
    <x v="0"/>
    <x v="13"/>
    <x v="19"/>
    <x v="629"/>
    <x v="19"/>
    <x v="14"/>
    <x v="14"/>
    <x v="11"/>
    <x v="11"/>
    <x v="1"/>
    <x v="0"/>
    <n v="99.438999999999993"/>
    <x v="0"/>
    <x v="8"/>
    <x v="1"/>
    <x v="14"/>
    <n v="15478"/>
    <x v="14"/>
    <x v="14"/>
    <x v="659"/>
  </r>
  <r>
    <x v="0"/>
    <x v="0"/>
    <x v="0"/>
    <x v="13"/>
    <x v="19"/>
    <x v="630"/>
    <x v="19"/>
    <x v="14"/>
    <x v="14"/>
    <x v="11"/>
    <x v="11"/>
    <x v="1"/>
    <x v="0"/>
    <n v="541.46199999999999"/>
    <x v="0"/>
    <x v="8"/>
    <x v="1"/>
    <x v="14"/>
    <n v="84279"/>
    <x v="14"/>
    <x v="14"/>
    <x v="660"/>
  </r>
  <r>
    <x v="0"/>
    <x v="0"/>
    <x v="0"/>
    <x v="13"/>
    <x v="19"/>
    <x v="631"/>
    <x v="19"/>
    <x v="14"/>
    <x v="14"/>
    <x v="11"/>
    <x v="11"/>
    <x v="1"/>
    <x v="0"/>
    <n v="61.22"/>
    <x v="0"/>
    <x v="8"/>
    <x v="1"/>
    <x v="14"/>
    <n v="9529"/>
    <x v="14"/>
    <x v="14"/>
    <x v="661"/>
  </r>
  <r>
    <x v="0"/>
    <x v="0"/>
    <x v="0"/>
    <x v="13"/>
    <x v="20"/>
    <x v="632"/>
    <x v="19"/>
    <x v="14"/>
    <x v="15"/>
    <x v="11"/>
    <x v="11"/>
    <x v="1"/>
    <x v="0"/>
    <n v="69.992000000000004"/>
    <x v="0"/>
    <x v="8"/>
    <x v="1"/>
    <x v="14"/>
    <n v="10894"/>
    <x v="15"/>
    <x v="15"/>
    <x v="662"/>
  </r>
  <r>
    <x v="0"/>
    <x v="0"/>
    <x v="0"/>
    <x v="13"/>
    <x v="20"/>
    <x v="633"/>
    <x v="19"/>
    <x v="14"/>
    <x v="15"/>
    <x v="11"/>
    <x v="11"/>
    <x v="1"/>
    <x v="0"/>
    <n v="72.787999999999997"/>
    <x v="0"/>
    <x v="8"/>
    <x v="1"/>
    <x v="14"/>
    <n v="11330"/>
    <x v="15"/>
    <x v="15"/>
    <x v="663"/>
  </r>
  <r>
    <x v="0"/>
    <x v="0"/>
    <x v="0"/>
    <x v="13"/>
    <x v="20"/>
    <x v="634"/>
    <x v="19"/>
    <x v="14"/>
    <x v="15"/>
    <x v="11"/>
    <x v="11"/>
    <x v="1"/>
    <x v="0"/>
    <n v="126.633"/>
    <x v="0"/>
    <x v="8"/>
    <x v="1"/>
    <x v="14"/>
    <n v="19711"/>
    <x v="15"/>
    <x v="15"/>
    <x v="664"/>
  </r>
  <r>
    <x v="0"/>
    <x v="0"/>
    <x v="0"/>
    <x v="13"/>
    <x v="20"/>
    <x v="635"/>
    <x v="19"/>
    <x v="14"/>
    <x v="15"/>
    <x v="11"/>
    <x v="11"/>
    <x v="1"/>
    <x v="0"/>
    <n v="153.739"/>
    <x v="0"/>
    <x v="8"/>
    <x v="1"/>
    <x v="14"/>
    <n v="23930"/>
    <x v="15"/>
    <x v="15"/>
    <x v="665"/>
  </r>
  <r>
    <x v="0"/>
    <x v="0"/>
    <x v="0"/>
    <x v="13"/>
    <x v="21"/>
    <x v="636"/>
    <x v="19"/>
    <x v="14"/>
    <x v="16"/>
    <x v="11"/>
    <x v="11"/>
    <x v="1"/>
    <x v="0"/>
    <n v="14.836"/>
    <x v="0"/>
    <x v="8"/>
    <x v="1"/>
    <x v="14"/>
    <n v="2309"/>
    <x v="16"/>
    <x v="16"/>
    <x v="666"/>
  </r>
  <r>
    <x v="0"/>
    <x v="0"/>
    <x v="0"/>
    <x v="13"/>
    <x v="21"/>
    <x v="637"/>
    <x v="19"/>
    <x v="14"/>
    <x v="16"/>
    <x v="11"/>
    <x v="11"/>
    <x v="1"/>
    <x v="0"/>
    <n v="146.721"/>
    <x v="0"/>
    <x v="8"/>
    <x v="1"/>
    <x v="14"/>
    <n v="22837"/>
    <x v="16"/>
    <x v="16"/>
    <x v="667"/>
  </r>
  <r>
    <x v="0"/>
    <x v="0"/>
    <x v="0"/>
    <x v="13"/>
    <x v="21"/>
    <x v="638"/>
    <x v="19"/>
    <x v="14"/>
    <x v="16"/>
    <x v="11"/>
    <x v="11"/>
    <x v="1"/>
    <x v="0"/>
    <n v="22.635999999999999"/>
    <x v="0"/>
    <x v="8"/>
    <x v="1"/>
    <x v="14"/>
    <n v="3523"/>
    <x v="16"/>
    <x v="16"/>
    <x v="668"/>
  </r>
  <r>
    <x v="0"/>
    <x v="0"/>
    <x v="0"/>
    <x v="13"/>
    <x v="21"/>
    <x v="639"/>
    <x v="19"/>
    <x v="14"/>
    <x v="16"/>
    <x v="11"/>
    <x v="11"/>
    <x v="1"/>
    <x v="0"/>
    <n v="28.93"/>
    <x v="0"/>
    <x v="8"/>
    <x v="1"/>
    <x v="14"/>
    <n v="4503"/>
    <x v="16"/>
    <x v="16"/>
    <x v="669"/>
  </r>
  <r>
    <x v="0"/>
    <x v="0"/>
    <x v="0"/>
    <x v="13"/>
    <x v="25"/>
    <x v="589"/>
    <x v="19"/>
    <x v="14"/>
    <x v="20"/>
    <x v="11"/>
    <x v="11"/>
    <x v="1"/>
    <x v="0"/>
    <n v="0"/>
    <x v="0"/>
    <x v="8"/>
    <x v="1"/>
    <x v="14"/>
    <n v="0"/>
    <x v="20"/>
    <x v="20"/>
    <x v="670"/>
  </r>
  <r>
    <x v="0"/>
    <x v="0"/>
    <x v="0"/>
    <x v="13"/>
    <x v="25"/>
    <x v="610"/>
    <x v="19"/>
    <x v="14"/>
    <x v="20"/>
    <x v="11"/>
    <x v="11"/>
    <x v="1"/>
    <x v="0"/>
    <n v="0"/>
    <x v="0"/>
    <x v="8"/>
    <x v="1"/>
    <x v="14"/>
    <n v="0"/>
    <x v="20"/>
    <x v="20"/>
    <x v="671"/>
  </r>
  <r>
    <x v="0"/>
    <x v="0"/>
    <x v="0"/>
    <x v="13"/>
    <x v="25"/>
    <x v="588"/>
    <x v="19"/>
    <x v="14"/>
    <x v="20"/>
    <x v="11"/>
    <x v="11"/>
    <x v="1"/>
    <x v="0"/>
    <n v="0"/>
    <x v="0"/>
    <x v="8"/>
    <x v="1"/>
    <x v="14"/>
    <n v="0"/>
    <x v="20"/>
    <x v="20"/>
    <x v="672"/>
  </r>
  <r>
    <x v="0"/>
    <x v="0"/>
    <x v="0"/>
    <x v="13"/>
    <x v="25"/>
    <x v="609"/>
    <x v="19"/>
    <x v="14"/>
    <x v="20"/>
    <x v="11"/>
    <x v="11"/>
    <x v="1"/>
    <x v="0"/>
    <n v="0"/>
    <x v="0"/>
    <x v="8"/>
    <x v="1"/>
    <x v="14"/>
    <n v="0"/>
    <x v="20"/>
    <x v="20"/>
    <x v="673"/>
  </r>
  <r>
    <x v="0"/>
    <x v="0"/>
    <x v="0"/>
    <x v="13"/>
    <x v="25"/>
    <x v="590"/>
    <x v="19"/>
    <x v="14"/>
    <x v="20"/>
    <x v="11"/>
    <x v="11"/>
    <x v="1"/>
    <x v="0"/>
    <n v="0"/>
    <x v="0"/>
    <x v="8"/>
    <x v="1"/>
    <x v="14"/>
    <n v="0"/>
    <x v="20"/>
    <x v="20"/>
    <x v="674"/>
  </r>
  <r>
    <x v="0"/>
    <x v="0"/>
    <x v="0"/>
    <x v="13"/>
    <x v="25"/>
    <x v="608"/>
    <x v="19"/>
    <x v="14"/>
    <x v="20"/>
    <x v="11"/>
    <x v="11"/>
    <x v="1"/>
    <x v="0"/>
    <n v="0"/>
    <x v="0"/>
    <x v="8"/>
    <x v="1"/>
    <x v="14"/>
    <n v="0"/>
    <x v="20"/>
    <x v="20"/>
    <x v="675"/>
  </r>
  <r>
    <x v="0"/>
    <x v="0"/>
    <x v="0"/>
    <x v="13"/>
    <x v="25"/>
    <x v="591"/>
    <x v="19"/>
    <x v="14"/>
    <x v="20"/>
    <x v="11"/>
    <x v="11"/>
    <x v="1"/>
    <x v="0"/>
    <n v="0"/>
    <x v="0"/>
    <x v="8"/>
    <x v="1"/>
    <x v="14"/>
    <n v="0"/>
    <x v="20"/>
    <x v="20"/>
    <x v="676"/>
  </r>
  <r>
    <x v="0"/>
    <x v="0"/>
    <x v="0"/>
    <x v="13"/>
    <x v="25"/>
    <x v="611"/>
    <x v="19"/>
    <x v="14"/>
    <x v="20"/>
    <x v="11"/>
    <x v="11"/>
    <x v="1"/>
    <x v="0"/>
    <n v="0"/>
    <x v="0"/>
    <x v="8"/>
    <x v="1"/>
    <x v="14"/>
    <n v="0"/>
    <x v="20"/>
    <x v="20"/>
    <x v="677"/>
  </r>
  <r>
    <x v="0"/>
    <x v="0"/>
    <x v="0"/>
    <x v="13"/>
    <x v="22"/>
    <x v="640"/>
    <x v="19"/>
    <x v="14"/>
    <x v="17"/>
    <x v="11"/>
    <x v="11"/>
    <x v="1"/>
    <x v="0"/>
    <n v="505.50599999999997"/>
    <x v="0"/>
    <x v="8"/>
    <x v="1"/>
    <x v="14"/>
    <n v="78683"/>
    <x v="17"/>
    <x v="17"/>
    <x v="678"/>
  </r>
  <r>
    <x v="0"/>
    <x v="0"/>
    <x v="0"/>
    <x v="13"/>
    <x v="22"/>
    <x v="641"/>
    <x v="19"/>
    <x v="14"/>
    <x v="17"/>
    <x v="11"/>
    <x v="11"/>
    <x v="1"/>
    <x v="0"/>
    <n v="3132.0529999999999"/>
    <x v="0"/>
    <x v="8"/>
    <x v="1"/>
    <x v="14"/>
    <n v="487509"/>
    <x v="17"/>
    <x v="17"/>
    <x v="679"/>
  </r>
  <r>
    <x v="0"/>
    <x v="0"/>
    <x v="0"/>
    <x v="13"/>
    <x v="22"/>
    <x v="642"/>
    <x v="19"/>
    <x v="14"/>
    <x v="17"/>
    <x v="11"/>
    <x v="11"/>
    <x v="1"/>
    <x v="0"/>
    <n v="1567.1289999999999"/>
    <x v="0"/>
    <x v="8"/>
    <x v="1"/>
    <x v="14"/>
    <n v="243926"/>
    <x v="17"/>
    <x v="17"/>
    <x v="680"/>
  </r>
  <r>
    <x v="0"/>
    <x v="0"/>
    <x v="0"/>
    <x v="13"/>
    <x v="22"/>
    <x v="643"/>
    <x v="19"/>
    <x v="14"/>
    <x v="17"/>
    <x v="11"/>
    <x v="11"/>
    <x v="1"/>
    <x v="0"/>
    <n v="309.07"/>
    <x v="0"/>
    <x v="8"/>
    <x v="1"/>
    <x v="14"/>
    <n v="48107"/>
    <x v="17"/>
    <x v="17"/>
    <x v="681"/>
  </r>
  <r>
    <x v="0"/>
    <x v="0"/>
    <x v="0"/>
    <x v="13"/>
    <x v="27"/>
    <x v="610"/>
    <x v="19"/>
    <x v="14"/>
    <x v="22"/>
    <x v="11"/>
    <x v="11"/>
    <x v="1"/>
    <x v="0"/>
    <n v="0"/>
    <x v="0"/>
    <x v="8"/>
    <x v="1"/>
    <x v="14"/>
    <n v="0"/>
    <x v="22"/>
    <x v="22"/>
    <x v="682"/>
  </r>
  <r>
    <x v="0"/>
    <x v="0"/>
    <x v="0"/>
    <x v="13"/>
    <x v="27"/>
    <x v="609"/>
    <x v="19"/>
    <x v="14"/>
    <x v="22"/>
    <x v="11"/>
    <x v="11"/>
    <x v="1"/>
    <x v="0"/>
    <n v="0"/>
    <x v="0"/>
    <x v="8"/>
    <x v="1"/>
    <x v="14"/>
    <n v="0"/>
    <x v="22"/>
    <x v="22"/>
    <x v="683"/>
  </r>
  <r>
    <x v="0"/>
    <x v="0"/>
    <x v="0"/>
    <x v="13"/>
    <x v="27"/>
    <x v="608"/>
    <x v="19"/>
    <x v="14"/>
    <x v="22"/>
    <x v="11"/>
    <x v="11"/>
    <x v="1"/>
    <x v="0"/>
    <n v="0"/>
    <x v="0"/>
    <x v="8"/>
    <x v="1"/>
    <x v="14"/>
    <n v="0"/>
    <x v="22"/>
    <x v="22"/>
    <x v="684"/>
  </r>
  <r>
    <x v="0"/>
    <x v="0"/>
    <x v="0"/>
    <x v="13"/>
    <x v="27"/>
    <x v="611"/>
    <x v="19"/>
    <x v="14"/>
    <x v="22"/>
    <x v="11"/>
    <x v="11"/>
    <x v="1"/>
    <x v="0"/>
    <n v="0"/>
    <x v="0"/>
    <x v="8"/>
    <x v="1"/>
    <x v="14"/>
    <n v="0"/>
    <x v="22"/>
    <x v="22"/>
    <x v="685"/>
  </r>
  <r>
    <x v="0"/>
    <x v="0"/>
    <x v="0"/>
    <x v="14"/>
    <x v="0"/>
    <x v="644"/>
    <x v="20"/>
    <x v="15"/>
    <x v="0"/>
    <x v="11"/>
    <x v="11"/>
    <x v="1"/>
    <x v="0"/>
    <n v="4527.7460000000001"/>
    <x v="0"/>
    <x v="8"/>
    <x v="2"/>
    <x v="14"/>
    <n v="704751"/>
    <x v="0"/>
    <x v="0"/>
    <x v="686"/>
  </r>
  <r>
    <x v="0"/>
    <x v="0"/>
    <x v="0"/>
    <x v="14"/>
    <x v="6"/>
    <x v="645"/>
    <x v="20"/>
    <x v="15"/>
    <x v="1"/>
    <x v="11"/>
    <x v="11"/>
    <x v="1"/>
    <x v="0"/>
    <n v="61.27"/>
    <x v="0"/>
    <x v="8"/>
    <x v="2"/>
    <x v="14"/>
    <n v="9537"/>
    <x v="1"/>
    <x v="1"/>
    <x v="687"/>
  </r>
  <r>
    <x v="0"/>
    <x v="0"/>
    <x v="0"/>
    <x v="14"/>
    <x v="6"/>
    <x v="646"/>
    <x v="20"/>
    <x v="15"/>
    <x v="1"/>
    <x v="11"/>
    <x v="11"/>
    <x v="1"/>
    <x v="0"/>
    <n v="7845.1139999999996"/>
    <x v="0"/>
    <x v="8"/>
    <x v="2"/>
    <x v="14"/>
    <n v="1221105"/>
    <x v="1"/>
    <x v="1"/>
    <x v="688"/>
  </r>
  <r>
    <x v="0"/>
    <x v="0"/>
    <x v="0"/>
    <x v="14"/>
    <x v="6"/>
    <x v="647"/>
    <x v="20"/>
    <x v="15"/>
    <x v="1"/>
    <x v="11"/>
    <x v="11"/>
    <x v="1"/>
    <x v="0"/>
    <n v="352604.60700000002"/>
    <x v="0"/>
    <x v="8"/>
    <x v="2"/>
    <x v="14"/>
    <n v="54883495"/>
    <x v="1"/>
    <x v="1"/>
    <x v="689"/>
  </r>
  <r>
    <x v="0"/>
    <x v="0"/>
    <x v="0"/>
    <x v="14"/>
    <x v="2"/>
    <x v="648"/>
    <x v="20"/>
    <x v="15"/>
    <x v="1"/>
    <x v="11"/>
    <x v="11"/>
    <x v="1"/>
    <x v="0"/>
    <n v="177016.83799999999"/>
    <x v="0"/>
    <x v="8"/>
    <x v="2"/>
    <x v="14"/>
    <n v="27552966"/>
    <x v="1"/>
    <x v="1"/>
    <x v="690"/>
  </r>
  <r>
    <x v="0"/>
    <x v="0"/>
    <x v="0"/>
    <x v="14"/>
    <x v="6"/>
    <x v="649"/>
    <x v="20"/>
    <x v="15"/>
    <x v="1"/>
    <x v="11"/>
    <x v="11"/>
    <x v="1"/>
    <x v="0"/>
    <n v="61495.6"/>
    <x v="0"/>
    <x v="8"/>
    <x v="2"/>
    <x v="14"/>
    <n v="9571893"/>
    <x v="1"/>
    <x v="1"/>
    <x v="691"/>
  </r>
  <r>
    <x v="0"/>
    <x v="0"/>
    <x v="0"/>
    <x v="14"/>
    <x v="2"/>
    <x v="645"/>
    <x v="20"/>
    <x v="15"/>
    <x v="1"/>
    <x v="11"/>
    <x v="11"/>
    <x v="1"/>
    <x v="0"/>
    <n v="0"/>
    <x v="0"/>
    <x v="8"/>
    <x v="2"/>
    <x v="14"/>
    <n v="0"/>
    <x v="1"/>
    <x v="1"/>
    <x v="692"/>
  </r>
  <r>
    <x v="0"/>
    <x v="0"/>
    <x v="0"/>
    <x v="14"/>
    <x v="4"/>
    <x v="650"/>
    <x v="20"/>
    <x v="15"/>
    <x v="1"/>
    <x v="11"/>
    <x v="11"/>
    <x v="1"/>
    <x v="0"/>
    <n v="19767.802"/>
    <x v="0"/>
    <x v="8"/>
    <x v="2"/>
    <x v="14"/>
    <n v="3076891"/>
    <x v="1"/>
    <x v="1"/>
    <x v="693"/>
  </r>
  <r>
    <x v="0"/>
    <x v="0"/>
    <x v="0"/>
    <x v="14"/>
    <x v="1"/>
    <x v="651"/>
    <x v="20"/>
    <x v="15"/>
    <x v="1"/>
    <x v="11"/>
    <x v="11"/>
    <x v="1"/>
    <x v="0"/>
    <n v="550.81500000000005"/>
    <x v="0"/>
    <x v="8"/>
    <x v="2"/>
    <x v="14"/>
    <n v="85735"/>
    <x v="1"/>
    <x v="1"/>
    <x v="694"/>
  </r>
  <r>
    <x v="0"/>
    <x v="0"/>
    <x v="0"/>
    <x v="14"/>
    <x v="7"/>
    <x v="652"/>
    <x v="20"/>
    <x v="15"/>
    <x v="2"/>
    <x v="11"/>
    <x v="11"/>
    <x v="1"/>
    <x v="0"/>
    <n v="32487.829000000002"/>
    <x v="0"/>
    <x v="8"/>
    <x v="2"/>
    <x v="14"/>
    <n v="5056785"/>
    <x v="2"/>
    <x v="2"/>
    <x v="695"/>
  </r>
  <r>
    <x v="0"/>
    <x v="0"/>
    <x v="0"/>
    <x v="14"/>
    <x v="8"/>
    <x v="653"/>
    <x v="20"/>
    <x v="15"/>
    <x v="3"/>
    <x v="11"/>
    <x v="11"/>
    <x v="1"/>
    <x v="0"/>
    <n v="1302.0070000000001"/>
    <x v="0"/>
    <x v="8"/>
    <x v="2"/>
    <x v="14"/>
    <n v="202660"/>
    <x v="3"/>
    <x v="3"/>
    <x v="696"/>
  </r>
  <r>
    <x v="0"/>
    <x v="0"/>
    <x v="0"/>
    <x v="14"/>
    <x v="9"/>
    <x v="654"/>
    <x v="20"/>
    <x v="15"/>
    <x v="4"/>
    <x v="11"/>
    <x v="11"/>
    <x v="1"/>
    <x v="0"/>
    <n v="3510.6489999999999"/>
    <x v="0"/>
    <x v="8"/>
    <x v="2"/>
    <x v="14"/>
    <n v="546438"/>
    <x v="4"/>
    <x v="4"/>
    <x v="697"/>
  </r>
  <r>
    <x v="0"/>
    <x v="0"/>
    <x v="0"/>
    <x v="14"/>
    <x v="10"/>
    <x v="655"/>
    <x v="20"/>
    <x v="15"/>
    <x v="5"/>
    <x v="11"/>
    <x v="11"/>
    <x v="1"/>
    <x v="0"/>
    <n v="4044.6550000000002"/>
    <x v="0"/>
    <x v="8"/>
    <x v="2"/>
    <x v="14"/>
    <n v="629557"/>
    <x v="5"/>
    <x v="5"/>
    <x v="698"/>
  </r>
  <r>
    <x v="0"/>
    <x v="0"/>
    <x v="0"/>
    <x v="14"/>
    <x v="12"/>
    <x v="656"/>
    <x v="20"/>
    <x v="15"/>
    <x v="7"/>
    <x v="11"/>
    <x v="11"/>
    <x v="1"/>
    <x v="0"/>
    <n v="12944.819"/>
    <x v="0"/>
    <x v="8"/>
    <x v="2"/>
    <x v="14"/>
    <n v="2014883"/>
    <x v="7"/>
    <x v="7"/>
    <x v="699"/>
  </r>
  <r>
    <x v="0"/>
    <x v="0"/>
    <x v="0"/>
    <x v="14"/>
    <x v="13"/>
    <x v="657"/>
    <x v="20"/>
    <x v="15"/>
    <x v="8"/>
    <x v="11"/>
    <x v="11"/>
    <x v="1"/>
    <x v="0"/>
    <n v="196.715"/>
    <x v="0"/>
    <x v="8"/>
    <x v="2"/>
    <x v="14"/>
    <n v="30619"/>
    <x v="8"/>
    <x v="8"/>
    <x v="700"/>
  </r>
  <r>
    <x v="0"/>
    <x v="0"/>
    <x v="0"/>
    <x v="14"/>
    <x v="14"/>
    <x v="658"/>
    <x v="20"/>
    <x v="15"/>
    <x v="9"/>
    <x v="11"/>
    <x v="11"/>
    <x v="1"/>
    <x v="0"/>
    <n v="868.82299999999998"/>
    <x v="0"/>
    <x v="8"/>
    <x v="2"/>
    <x v="14"/>
    <n v="135234"/>
    <x v="9"/>
    <x v="9"/>
    <x v="701"/>
  </r>
  <r>
    <x v="0"/>
    <x v="0"/>
    <x v="0"/>
    <x v="14"/>
    <x v="15"/>
    <x v="659"/>
    <x v="20"/>
    <x v="15"/>
    <x v="10"/>
    <x v="11"/>
    <x v="11"/>
    <x v="1"/>
    <x v="0"/>
    <n v="0"/>
    <x v="0"/>
    <x v="8"/>
    <x v="2"/>
    <x v="14"/>
    <n v="0"/>
    <x v="10"/>
    <x v="10"/>
    <x v="702"/>
  </r>
  <r>
    <x v="0"/>
    <x v="0"/>
    <x v="0"/>
    <x v="14"/>
    <x v="16"/>
    <x v="660"/>
    <x v="20"/>
    <x v="15"/>
    <x v="11"/>
    <x v="11"/>
    <x v="11"/>
    <x v="1"/>
    <x v="0"/>
    <n v="243306.69"/>
    <x v="0"/>
    <x v="8"/>
    <x v="2"/>
    <x v="14"/>
    <n v="37871092"/>
    <x v="11"/>
    <x v="11"/>
    <x v="703"/>
  </r>
  <r>
    <x v="0"/>
    <x v="0"/>
    <x v="0"/>
    <x v="14"/>
    <x v="17"/>
    <x v="661"/>
    <x v="20"/>
    <x v="15"/>
    <x v="12"/>
    <x v="11"/>
    <x v="11"/>
    <x v="1"/>
    <x v="0"/>
    <n v="36672.123"/>
    <x v="0"/>
    <x v="8"/>
    <x v="2"/>
    <x v="14"/>
    <n v="5708077"/>
    <x v="12"/>
    <x v="12"/>
    <x v="704"/>
  </r>
  <r>
    <x v="0"/>
    <x v="0"/>
    <x v="0"/>
    <x v="14"/>
    <x v="18"/>
    <x v="662"/>
    <x v="20"/>
    <x v="15"/>
    <x v="13"/>
    <x v="11"/>
    <x v="11"/>
    <x v="1"/>
    <x v="0"/>
    <n v="2371.9079999999999"/>
    <x v="0"/>
    <x v="8"/>
    <x v="2"/>
    <x v="14"/>
    <n v="369191"/>
    <x v="13"/>
    <x v="13"/>
    <x v="705"/>
  </r>
  <r>
    <x v="0"/>
    <x v="0"/>
    <x v="0"/>
    <x v="14"/>
    <x v="19"/>
    <x v="663"/>
    <x v="20"/>
    <x v="15"/>
    <x v="14"/>
    <x v="11"/>
    <x v="11"/>
    <x v="1"/>
    <x v="0"/>
    <n v="3444.393"/>
    <x v="0"/>
    <x v="8"/>
    <x v="2"/>
    <x v="14"/>
    <n v="536126"/>
    <x v="14"/>
    <x v="14"/>
    <x v="706"/>
  </r>
  <r>
    <x v="0"/>
    <x v="0"/>
    <x v="0"/>
    <x v="14"/>
    <x v="20"/>
    <x v="664"/>
    <x v="20"/>
    <x v="15"/>
    <x v="15"/>
    <x v="11"/>
    <x v="11"/>
    <x v="1"/>
    <x v="0"/>
    <n v="634.77700000000004"/>
    <x v="0"/>
    <x v="8"/>
    <x v="2"/>
    <x v="14"/>
    <n v="98804"/>
    <x v="15"/>
    <x v="15"/>
    <x v="707"/>
  </r>
  <r>
    <x v="0"/>
    <x v="0"/>
    <x v="0"/>
    <x v="14"/>
    <x v="21"/>
    <x v="665"/>
    <x v="20"/>
    <x v="15"/>
    <x v="16"/>
    <x v="11"/>
    <x v="11"/>
    <x v="1"/>
    <x v="0"/>
    <n v="1200.3320000000001"/>
    <x v="0"/>
    <x v="8"/>
    <x v="2"/>
    <x v="14"/>
    <n v="186834"/>
    <x v="16"/>
    <x v="16"/>
    <x v="708"/>
  </r>
  <r>
    <x v="0"/>
    <x v="0"/>
    <x v="0"/>
    <x v="14"/>
    <x v="22"/>
    <x v="666"/>
    <x v="20"/>
    <x v="15"/>
    <x v="17"/>
    <x v="11"/>
    <x v="11"/>
    <x v="1"/>
    <x v="0"/>
    <n v="15348.364"/>
    <x v="0"/>
    <x v="8"/>
    <x v="2"/>
    <x v="14"/>
    <n v="2388998"/>
    <x v="17"/>
    <x v="17"/>
    <x v="709"/>
  </r>
  <r>
    <x v="0"/>
    <x v="0"/>
    <x v="0"/>
    <x v="15"/>
    <x v="0"/>
    <x v="667"/>
    <x v="21"/>
    <x v="16"/>
    <x v="0"/>
    <x v="11"/>
    <x v="11"/>
    <x v="1"/>
    <x v="0"/>
    <n v="1753.883"/>
    <x v="0"/>
    <x v="8"/>
    <x v="2"/>
    <x v="14"/>
    <n v="272995"/>
    <x v="0"/>
    <x v="0"/>
    <x v="710"/>
  </r>
  <r>
    <x v="0"/>
    <x v="0"/>
    <x v="0"/>
    <x v="15"/>
    <x v="2"/>
    <x v="668"/>
    <x v="21"/>
    <x v="16"/>
    <x v="1"/>
    <x v="11"/>
    <x v="11"/>
    <x v="1"/>
    <x v="0"/>
    <n v="59482.63"/>
    <x v="0"/>
    <x v="8"/>
    <x v="2"/>
    <x v="14"/>
    <n v="9258570"/>
    <x v="1"/>
    <x v="1"/>
    <x v="711"/>
  </r>
  <r>
    <x v="0"/>
    <x v="0"/>
    <x v="0"/>
    <x v="15"/>
    <x v="4"/>
    <x v="669"/>
    <x v="21"/>
    <x v="16"/>
    <x v="1"/>
    <x v="11"/>
    <x v="11"/>
    <x v="1"/>
    <x v="0"/>
    <n v="6855.2250000000004"/>
    <x v="0"/>
    <x v="8"/>
    <x v="2"/>
    <x v="14"/>
    <n v="1067027"/>
    <x v="1"/>
    <x v="1"/>
    <x v="712"/>
  </r>
  <r>
    <x v="0"/>
    <x v="0"/>
    <x v="0"/>
    <x v="15"/>
    <x v="6"/>
    <x v="670"/>
    <x v="21"/>
    <x v="16"/>
    <x v="1"/>
    <x v="11"/>
    <x v="11"/>
    <x v="1"/>
    <x v="0"/>
    <n v="113425.05499999999"/>
    <x v="0"/>
    <x v="8"/>
    <x v="2"/>
    <x v="14"/>
    <n v="17654799"/>
    <x v="1"/>
    <x v="1"/>
    <x v="713"/>
  </r>
  <r>
    <x v="0"/>
    <x v="0"/>
    <x v="0"/>
    <x v="15"/>
    <x v="1"/>
    <x v="671"/>
    <x v="21"/>
    <x v="16"/>
    <x v="1"/>
    <x v="11"/>
    <x v="11"/>
    <x v="1"/>
    <x v="0"/>
    <n v="59.493000000000002"/>
    <x v="0"/>
    <x v="8"/>
    <x v="2"/>
    <x v="14"/>
    <n v="9260"/>
    <x v="1"/>
    <x v="1"/>
    <x v="714"/>
  </r>
  <r>
    <x v="0"/>
    <x v="0"/>
    <x v="0"/>
    <x v="15"/>
    <x v="6"/>
    <x v="672"/>
    <x v="21"/>
    <x v="16"/>
    <x v="1"/>
    <x v="11"/>
    <x v="11"/>
    <x v="1"/>
    <x v="0"/>
    <n v="34040.125999999997"/>
    <x v="0"/>
    <x v="8"/>
    <x v="2"/>
    <x v="14"/>
    <n v="5298402"/>
    <x v="1"/>
    <x v="1"/>
    <x v="715"/>
  </r>
  <r>
    <x v="0"/>
    <x v="0"/>
    <x v="0"/>
    <x v="15"/>
    <x v="2"/>
    <x v="673"/>
    <x v="21"/>
    <x v="16"/>
    <x v="1"/>
    <x v="11"/>
    <x v="11"/>
    <x v="1"/>
    <x v="0"/>
    <n v="114.76900000000001"/>
    <x v="0"/>
    <x v="8"/>
    <x v="2"/>
    <x v="14"/>
    <n v="17864"/>
    <x v="1"/>
    <x v="1"/>
    <x v="716"/>
  </r>
  <r>
    <x v="0"/>
    <x v="0"/>
    <x v="0"/>
    <x v="15"/>
    <x v="6"/>
    <x v="674"/>
    <x v="21"/>
    <x v="16"/>
    <x v="1"/>
    <x v="11"/>
    <x v="11"/>
    <x v="1"/>
    <x v="0"/>
    <n v="3991.0859999999998"/>
    <x v="0"/>
    <x v="8"/>
    <x v="2"/>
    <x v="14"/>
    <n v="621219"/>
    <x v="1"/>
    <x v="1"/>
    <x v="717"/>
  </r>
  <r>
    <x v="0"/>
    <x v="0"/>
    <x v="0"/>
    <x v="15"/>
    <x v="7"/>
    <x v="675"/>
    <x v="21"/>
    <x v="16"/>
    <x v="2"/>
    <x v="11"/>
    <x v="11"/>
    <x v="1"/>
    <x v="0"/>
    <n v="9782.1869999999999"/>
    <x v="0"/>
    <x v="8"/>
    <x v="2"/>
    <x v="14"/>
    <n v="1522614"/>
    <x v="2"/>
    <x v="2"/>
    <x v="718"/>
  </r>
  <r>
    <x v="0"/>
    <x v="0"/>
    <x v="0"/>
    <x v="15"/>
    <x v="8"/>
    <x v="676"/>
    <x v="21"/>
    <x v="16"/>
    <x v="3"/>
    <x v="11"/>
    <x v="11"/>
    <x v="1"/>
    <x v="0"/>
    <n v="1127.9870000000001"/>
    <x v="0"/>
    <x v="8"/>
    <x v="2"/>
    <x v="14"/>
    <n v="175573"/>
    <x v="3"/>
    <x v="3"/>
    <x v="719"/>
  </r>
  <r>
    <x v="0"/>
    <x v="0"/>
    <x v="0"/>
    <x v="15"/>
    <x v="9"/>
    <x v="677"/>
    <x v="21"/>
    <x v="16"/>
    <x v="4"/>
    <x v="11"/>
    <x v="11"/>
    <x v="1"/>
    <x v="0"/>
    <n v="1562.4949999999999"/>
    <x v="0"/>
    <x v="8"/>
    <x v="2"/>
    <x v="14"/>
    <n v="243205"/>
    <x v="4"/>
    <x v="4"/>
    <x v="720"/>
  </r>
  <r>
    <x v="0"/>
    <x v="0"/>
    <x v="0"/>
    <x v="15"/>
    <x v="10"/>
    <x v="678"/>
    <x v="21"/>
    <x v="16"/>
    <x v="5"/>
    <x v="11"/>
    <x v="11"/>
    <x v="1"/>
    <x v="0"/>
    <n v="2121.4560000000001"/>
    <x v="0"/>
    <x v="8"/>
    <x v="2"/>
    <x v="14"/>
    <n v="330208"/>
    <x v="5"/>
    <x v="5"/>
    <x v="721"/>
  </r>
  <r>
    <x v="0"/>
    <x v="0"/>
    <x v="0"/>
    <x v="15"/>
    <x v="12"/>
    <x v="679"/>
    <x v="21"/>
    <x v="16"/>
    <x v="7"/>
    <x v="11"/>
    <x v="11"/>
    <x v="1"/>
    <x v="0"/>
    <n v="5212.0010000000002"/>
    <x v="0"/>
    <x v="8"/>
    <x v="2"/>
    <x v="14"/>
    <n v="811257"/>
    <x v="7"/>
    <x v="7"/>
    <x v="722"/>
  </r>
  <r>
    <x v="0"/>
    <x v="0"/>
    <x v="0"/>
    <x v="15"/>
    <x v="13"/>
    <x v="680"/>
    <x v="21"/>
    <x v="16"/>
    <x v="8"/>
    <x v="11"/>
    <x v="11"/>
    <x v="1"/>
    <x v="0"/>
    <n v="898.77"/>
    <x v="0"/>
    <x v="8"/>
    <x v="2"/>
    <x v="14"/>
    <n v="139895"/>
    <x v="8"/>
    <x v="8"/>
    <x v="723"/>
  </r>
  <r>
    <x v="0"/>
    <x v="0"/>
    <x v="0"/>
    <x v="15"/>
    <x v="14"/>
    <x v="681"/>
    <x v="21"/>
    <x v="16"/>
    <x v="9"/>
    <x v="11"/>
    <x v="11"/>
    <x v="1"/>
    <x v="0"/>
    <n v="299.71800000000002"/>
    <x v="0"/>
    <x v="8"/>
    <x v="2"/>
    <x v="14"/>
    <n v="46652"/>
    <x v="9"/>
    <x v="9"/>
    <x v="724"/>
  </r>
  <r>
    <x v="0"/>
    <x v="0"/>
    <x v="0"/>
    <x v="15"/>
    <x v="24"/>
    <x v="682"/>
    <x v="21"/>
    <x v="16"/>
    <x v="19"/>
    <x v="11"/>
    <x v="11"/>
    <x v="1"/>
    <x v="0"/>
    <n v="0"/>
    <x v="0"/>
    <x v="8"/>
    <x v="2"/>
    <x v="14"/>
    <n v="0"/>
    <x v="19"/>
    <x v="19"/>
    <x v="725"/>
  </r>
  <r>
    <x v="0"/>
    <x v="0"/>
    <x v="0"/>
    <x v="15"/>
    <x v="16"/>
    <x v="683"/>
    <x v="21"/>
    <x v="16"/>
    <x v="11"/>
    <x v="11"/>
    <x v="11"/>
    <x v="1"/>
    <x v="0"/>
    <n v="97795.266000000003"/>
    <x v="0"/>
    <x v="8"/>
    <x v="2"/>
    <x v="14"/>
    <n v="15221996"/>
    <x v="11"/>
    <x v="11"/>
    <x v="726"/>
  </r>
  <r>
    <x v="0"/>
    <x v="0"/>
    <x v="0"/>
    <x v="15"/>
    <x v="17"/>
    <x v="684"/>
    <x v="21"/>
    <x v="16"/>
    <x v="12"/>
    <x v="11"/>
    <x v="11"/>
    <x v="1"/>
    <x v="0"/>
    <n v="12002.834999999999"/>
    <x v="0"/>
    <x v="8"/>
    <x v="2"/>
    <x v="14"/>
    <n v="1868261"/>
    <x v="12"/>
    <x v="12"/>
    <x v="727"/>
  </r>
  <r>
    <x v="0"/>
    <x v="0"/>
    <x v="0"/>
    <x v="15"/>
    <x v="18"/>
    <x v="685"/>
    <x v="21"/>
    <x v="16"/>
    <x v="13"/>
    <x v="11"/>
    <x v="11"/>
    <x v="1"/>
    <x v="0"/>
    <n v="624.62300000000005"/>
    <x v="0"/>
    <x v="8"/>
    <x v="2"/>
    <x v="14"/>
    <n v="97224"/>
    <x v="13"/>
    <x v="13"/>
    <x v="728"/>
  </r>
  <r>
    <x v="0"/>
    <x v="0"/>
    <x v="0"/>
    <x v="15"/>
    <x v="19"/>
    <x v="686"/>
    <x v="21"/>
    <x v="16"/>
    <x v="14"/>
    <x v="11"/>
    <x v="11"/>
    <x v="1"/>
    <x v="0"/>
    <n v="1785.2"/>
    <x v="0"/>
    <x v="8"/>
    <x v="2"/>
    <x v="14"/>
    <n v="277869"/>
    <x v="14"/>
    <x v="14"/>
    <x v="729"/>
  </r>
  <r>
    <x v="0"/>
    <x v="0"/>
    <x v="0"/>
    <x v="15"/>
    <x v="20"/>
    <x v="687"/>
    <x v="21"/>
    <x v="16"/>
    <x v="15"/>
    <x v="11"/>
    <x v="11"/>
    <x v="1"/>
    <x v="0"/>
    <n v="793.62199999999996"/>
    <x v="0"/>
    <x v="8"/>
    <x v="2"/>
    <x v="14"/>
    <n v="123529"/>
    <x v="15"/>
    <x v="15"/>
    <x v="730"/>
  </r>
  <r>
    <x v="0"/>
    <x v="0"/>
    <x v="0"/>
    <x v="15"/>
    <x v="21"/>
    <x v="688"/>
    <x v="21"/>
    <x v="16"/>
    <x v="16"/>
    <x v="11"/>
    <x v="11"/>
    <x v="1"/>
    <x v="0"/>
    <n v="434.70100000000002"/>
    <x v="0"/>
    <x v="8"/>
    <x v="2"/>
    <x v="14"/>
    <n v="67662"/>
    <x v="16"/>
    <x v="16"/>
    <x v="731"/>
  </r>
  <r>
    <x v="0"/>
    <x v="0"/>
    <x v="0"/>
    <x v="15"/>
    <x v="22"/>
    <x v="689"/>
    <x v="21"/>
    <x v="16"/>
    <x v="17"/>
    <x v="11"/>
    <x v="11"/>
    <x v="1"/>
    <x v="0"/>
    <n v="5477.45"/>
    <x v="0"/>
    <x v="8"/>
    <x v="2"/>
    <x v="14"/>
    <n v="852574"/>
    <x v="17"/>
    <x v="17"/>
    <x v="732"/>
  </r>
  <r>
    <x v="0"/>
    <x v="0"/>
    <x v="0"/>
    <x v="2"/>
    <x v="0"/>
    <x v="690"/>
    <x v="2"/>
    <x v="2"/>
    <x v="0"/>
    <x v="11"/>
    <x v="11"/>
    <x v="1"/>
    <x v="0"/>
    <n v="18731.879000000001"/>
    <x v="0"/>
    <x v="8"/>
    <x v="2"/>
    <x v="14"/>
    <n v="2915648"/>
    <x v="0"/>
    <x v="0"/>
    <x v="733"/>
  </r>
  <r>
    <x v="0"/>
    <x v="0"/>
    <x v="0"/>
    <x v="2"/>
    <x v="6"/>
    <x v="691"/>
    <x v="2"/>
    <x v="2"/>
    <x v="1"/>
    <x v="11"/>
    <x v="11"/>
    <x v="1"/>
    <x v="0"/>
    <n v="263074.05699999997"/>
    <x v="0"/>
    <x v="8"/>
    <x v="2"/>
    <x v="14"/>
    <n v="40947915"/>
    <x v="1"/>
    <x v="1"/>
    <x v="734"/>
  </r>
  <r>
    <x v="0"/>
    <x v="0"/>
    <x v="0"/>
    <x v="2"/>
    <x v="6"/>
    <x v="692"/>
    <x v="2"/>
    <x v="2"/>
    <x v="1"/>
    <x v="11"/>
    <x v="11"/>
    <x v="1"/>
    <x v="0"/>
    <n v="32478.129000000001"/>
    <x v="0"/>
    <x v="8"/>
    <x v="2"/>
    <x v="14"/>
    <n v="5055275"/>
    <x v="1"/>
    <x v="1"/>
    <x v="735"/>
  </r>
  <r>
    <x v="0"/>
    <x v="0"/>
    <x v="0"/>
    <x v="2"/>
    <x v="6"/>
    <x v="693"/>
    <x v="2"/>
    <x v="2"/>
    <x v="1"/>
    <x v="11"/>
    <x v="11"/>
    <x v="1"/>
    <x v="0"/>
    <n v="1570730.6669999999"/>
    <x v="0"/>
    <x v="8"/>
    <x v="2"/>
    <x v="14"/>
    <n v="244486846"/>
    <x v="1"/>
    <x v="1"/>
    <x v="736"/>
  </r>
  <r>
    <x v="0"/>
    <x v="0"/>
    <x v="0"/>
    <x v="2"/>
    <x v="6"/>
    <x v="694"/>
    <x v="2"/>
    <x v="2"/>
    <x v="1"/>
    <x v="11"/>
    <x v="11"/>
    <x v="1"/>
    <x v="0"/>
    <n v="257.25700000000001"/>
    <x v="0"/>
    <x v="8"/>
    <x v="2"/>
    <x v="14"/>
    <n v="40042"/>
    <x v="1"/>
    <x v="1"/>
    <x v="737"/>
  </r>
  <r>
    <x v="0"/>
    <x v="0"/>
    <x v="0"/>
    <x v="2"/>
    <x v="1"/>
    <x v="695"/>
    <x v="2"/>
    <x v="2"/>
    <x v="1"/>
    <x v="11"/>
    <x v="11"/>
    <x v="1"/>
    <x v="0"/>
    <n v="2459.6039999999998"/>
    <x v="0"/>
    <x v="8"/>
    <x v="2"/>
    <x v="14"/>
    <n v="382841"/>
    <x v="1"/>
    <x v="1"/>
    <x v="738"/>
  </r>
  <r>
    <x v="0"/>
    <x v="0"/>
    <x v="0"/>
    <x v="2"/>
    <x v="4"/>
    <x v="696"/>
    <x v="2"/>
    <x v="2"/>
    <x v="1"/>
    <x v="11"/>
    <x v="11"/>
    <x v="1"/>
    <x v="0"/>
    <n v="86578.763000000006"/>
    <x v="0"/>
    <x v="8"/>
    <x v="2"/>
    <x v="14"/>
    <n v="13476129"/>
    <x v="1"/>
    <x v="1"/>
    <x v="739"/>
  </r>
  <r>
    <x v="0"/>
    <x v="0"/>
    <x v="0"/>
    <x v="2"/>
    <x v="2"/>
    <x v="694"/>
    <x v="2"/>
    <x v="2"/>
    <x v="1"/>
    <x v="11"/>
    <x v="11"/>
    <x v="1"/>
    <x v="0"/>
    <n v="0"/>
    <x v="0"/>
    <x v="8"/>
    <x v="2"/>
    <x v="14"/>
    <n v="0"/>
    <x v="1"/>
    <x v="1"/>
    <x v="740"/>
  </r>
  <r>
    <x v="0"/>
    <x v="0"/>
    <x v="0"/>
    <x v="2"/>
    <x v="2"/>
    <x v="697"/>
    <x v="2"/>
    <x v="2"/>
    <x v="1"/>
    <x v="11"/>
    <x v="11"/>
    <x v="1"/>
    <x v="0"/>
    <n v="768620.28599999996"/>
    <x v="0"/>
    <x v="8"/>
    <x v="2"/>
    <x v="14"/>
    <n v="119637029"/>
    <x v="1"/>
    <x v="1"/>
    <x v="741"/>
  </r>
  <r>
    <x v="0"/>
    <x v="0"/>
    <x v="0"/>
    <x v="2"/>
    <x v="7"/>
    <x v="698"/>
    <x v="2"/>
    <x v="2"/>
    <x v="2"/>
    <x v="11"/>
    <x v="11"/>
    <x v="1"/>
    <x v="0"/>
    <n v="145120.09299999999"/>
    <x v="0"/>
    <x v="8"/>
    <x v="2"/>
    <x v="14"/>
    <n v="22588184"/>
    <x v="2"/>
    <x v="2"/>
    <x v="742"/>
  </r>
  <r>
    <x v="0"/>
    <x v="0"/>
    <x v="0"/>
    <x v="2"/>
    <x v="8"/>
    <x v="699"/>
    <x v="2"/>
    <x v="2"/>
    <x v="3"/>
    <x v="11"/>
    <x v="11"/>
    <x v="1"/>
    <x v="0"/>
    <n v="5598.2629999999999"/>
    <x v="0"/>
    <x v="8"/>
    <x v="2"/>
    <x v="14"/>
    <n v="871379"/>
    <x v="3"/>
    <x v="3"/>
    <x v="743"/>
  </r>
  <r>
    <x v="0"/>
    <x v="0"/>
    <x v="0"/>
    <x v="2"/>
    <x v="9"/>
    <x v="59"/>
    <x v="2"/>
    <x v="2"/>
    <x v="4"/>
    <x v="11"/>
    <x v="11"/>
    <x v="1"/>
    <x v="0"/>
    <n v="16250.871999999999"/>
    <x v="0"/>
    <x v="8"/>
    <x v="2"/>
    <x v="14"/>
    <n v="2529475"/>
    <x v="4"/>
    <x v="4"/>
    <x v="744"/>
  </r>
  <r>
    <x v="0"/>
    <x v="0"/>
    <x v="0"/>
    <x v="2"/>
    <x v="10"/>
    <x v="700"/>
    <x v="2"/>
    <x v="2"/>
    <x v="5"/>
    <x v="11"/>
    <x v="11"/>
    <x v="1"/>
    <x v="0"/>
    <n v="19693.738000000001"/>
    <x v="0"/>
    <x v="8"/>
    <x v="2"/>
    <x v="14"/>
    <n v="3065363"/>
    <x v="5"/>
    <x v="5"/>
    <x v="745"/>
  </r>
  <r>
    <x v="0"/>
    <x v="0"/>
    <x v="0"/>
    <x v="2"/>
    <x v="12"/>
    <x v="701"/>
    <x v="2"/>
    <x v="2"/>
    <x v="7"/>
    <x v="11"/>
    <x v="11"/>
    <x v="1"/>
    <x v="0"/>
    <n v="54882.77"/>
    <x v="0"/>
    <x v="8"/>
    <x v="2"/>
    <x v="14"/>
    <n v="8542595"/>
    <x v="7"/>
    <x v="7"/>
    <x v="746"/>
  </r>
  <r>
    <x v="0"/>
    <x v="0"/>
    <x v="0"/>
    <x v="2"/>
    <x v="13"/>
    <x v="702"/>
    <x v="2"/>
    <x v="2"/>
    <x v="8"/>
    <x v="11"/>
    <x v="11"/>
    <x v="1"/>
    <x v="0"/>
    <n v="7590.9989999999998"/>
    <x v="0"/>
    <x v="8"/>
    <x v="2"/>
    <x v="14"/>
    <n v="1181552"/>
    <x v="8"/>
    <x v="8"/>
    <x v="747"/>
  </r>
  <r>
    <x v="0"/>
    <x v="0"/>
    <x v="0"/>
    <x v="2"/>
    <x v="14"/>
    <x v="703"/>
    <x v="2"/>
    <x v="2"/>
    <x v="9"/>
    <x v="11"/>
    <x v="11"/>
    <x v="1"/>
    <x v="0"/>
    <n v="3831.1570000000002"/>
    <x v="0"/>
    <x v="8"/>
    <x v="2"/>
    <x v="14"/>
    <n v="596326"/>
    <x v="9"/>
    <x v="9"/>
    <x v="748"/>
  </r>
  <r>
    <x v="0"/>
    <x v="0"/>
    <x v="0"/>
    <x v="2"/>
    <x v="26"/>
    <x v="58"/>
    <x v="2"/>
    <x v="2"/>
    <x v="21"/>
    <x v="11"/>
    <x v="11"/>
    <x v="1"/>
    <x v="0"/>
    <n v="0"/>
    <x v="0"/>
    <x v="8"/>
    <x v="2"/>
    <x v="14"/>
    <n v="0"/>
    <x v="21"/>
    <x v="21"/>
    <x v="749"/>
  </r>
  <r>
    <x v="0"/>
    <x v="0"/>
    <x v="0"/>
    <x v="2"/>
    <x v="16"/>
    <x v="58"/>
    <x v="2"/>
    <x v="2"/>
    <x v="11"/>
    <x v="11"/>
    <x v="11"/>
    <x v="1"/>
    <x v="0"/>
    <n v="1084681.3929999999"/>
    <x v="0"/>
    <x v="8"/>
    <x v="2"/>
    <x v="14"/>
    <n v="168832467"/>
    <x v="11"/>
    <x v="11"/>
    <x v="750"/>
  </r>
  <r>
    <x v="0"/>
    <x v="0"/>
    <x v="0"/>
    <x v="2"/>
    <x v="17"/>
    <x v="704"/>
    <x v="2"/>
    <x v="2"/>
    <x v="12"/>
    <x v="11"/>
    <x v="11"/>
    <x v="1"/>
    <x v="0"/>
    <n v="167160.32199999999"/>
    <x v="0"/>
    <x v="8"/>
    <x v="2"/>
    <x v="14"/>
    <n v="26018783"/>
    <x v="12"/>
    <x v="12"/>
    <x v="751"/>
  </r>
  <r>
    <x v="0"/>
    <x v="0"/>
    <x v="0"/>
    <x v="2"/>
    <x v="18"/>
    <x v="705"/>
    <x v="2"/>
    <x v="2"/>
    <x v="13"/>
    <x v="11"/>
    <x v="11"/>
    <x v="1"/>
    <x v="0"/>
    <n v="10227.864"/>
    <x v="0"/>
    <x v="8"/>
    <x v="2"/>
    <x v="14"/>
    <n v="1591984"/>
    <x v="13"/>
    <x v="13"/>
    <x v="752"/>
  </r>
  <r>
    <x v="0"/>
    <x v="0"/>
    <x v="0"/>
    <x v="2"/>
    <x v="19"/>
    <x v="706"/>
    <x v="2"/>
    <x v="2"/>
    <x v="14"/>
    <x v="11"/>
    <x v="11"/>
    <x v="1"/>
    <x v="0"/>
    <n v="14826.347"/>
    <x v="0"/>
    <x v="8"/>
    <x v="2"/>
    <x v="14"/>
    <n v="2307746"/>
    <x v="14"/>
    <x v="14"/>
    <x v="753"/>
  </r>
  <r>
    <x v="0"/>
    <x v="0"/>
    <x v="0"/>
    <x v="2"/>
    <x v="20"/>
    <x v="707"/>
    <x v="2"/>
    <x v="2"/>
    <x v="15"/>
    <x v="11"/>
    <x v="11"/>
    <x v="1"/>
    <x v="0"/>
    <n v="8055.116"/>
    <x v="0"/>
    <x v="8"/>
    <x v="2"/>
    <x v="14"/>
    <n v="1253792"/>
    <x v="15"/>
    <x v="15"/>
    <x v="754"/>
  </r>
  <r>
    <x v="0"/>
    <x v="0"/>
    <x v="0"/>
    <x v="2"/>
    <x v="21"/>
    <x v="708"/>
    <x v="2"/>
    <x v="2"/>
    <x v="16"/>
    <x v="11"/>
    <x v="11"/>
    <x v="1"/>
    <x v="0"/>
    <n v="4455.2569999999996"/>
    <x v="0"/>
    <x v="8"/>
    <x v="2"/>
    <x v="14"/>
    <n v="693468"/>
    <x v="16"/>
    <x v="16"/>
    <x v="755"/>
  </r>
  <r>
    <x v="0"/>
    <x v="0"/>
    <x v="0"/>
    <x v="2"/>
    <x v="22"/>
    <x v="709"/>
    <x v="2"/>
    <x v="2"/>
    <x v="17"/>
    <x v="11"/>
    <x v="11"/>
    <x v="1"/>
    <x v="0"/>
    <n v="121915.38"/>
    <x v="0"/>
    <x v="8"/>
    <x v="2"/>
    <x v="14"/>
    <n v="18976332"/>
    <x v="17"/>
    <x v="17"/>
    <x v="756"/>
  </r>
  <r>
    <x v="0"/>
    <x v="0"/>
    <x v="0"/>
    <x v="2"/>
    <x v="27"/>
    <x v="58"/>
    <x v="2"/>
    <x v="2"/>
    <x v="22"/>
    <x v="11"/>
    <x v="11"/>
    <x v="1"/>
    <x v="0"/>
    <n v="0"/>
    <x v="0"/>
    <x v="8"/>
    <x v="2"/>
    <x v="14"/>
    <n v="0"/>
    <x v="22"/>
    <x v="22"/>
    <x v="757"/>
  </r>
  <r>
    <x v="0"/>
    <x v="0"/>
    <x v="0"/>
    <x v="7"/>
    <x v="0"/>
    <x v="710"/>
    <x v="8"/>
    <x v="7"/>
    <x v="0"/>
    <x v="11"/>
    <x v="12"/>
    <x v="1"/>
    <x v="0"/>
    <n v="982.70699999999999"/>
    <x v="0"/>
    <x v="8"/>
    <x v="2"/>
    <x v="14"/>
    <n v="152960"/>
    <x v="0"/>
    <x v="0"/>
    <x v="758"/>
  </r>
  <r>
    <x v="0"/>
    <x v="0"/>
    <x v="0"/>
    <x v="7"/>
    <x v="4"/>
    <x v="711"/>
    <x v="8"/>
    <x v="7"/>
    <x v="1"/>
    <x v="11"/>
    <x v="12"/>
    <x v="1"/>
    <x v="0"/>
    <n v="4265.8220000000001"/>
    <x v="0"/>
    <x v="8"/>
    <x v="2"/>
    <x v="14"/>
    <n v="663982"/>
    <x v="1"/>
    <x v="1"/>
    <x v="759"/>
  </r>
  <r>
    <x v="0"/>
    <x v="0"/>
    <x v="0"/>
    <x v="7"/>
    <x v="6"/>
    <x v="712"/>
    <x v="8"/>
    <x v="7"/>
    <x v="1"/>
    <x v="11"/>
    <x v="12"/>
    <x v="1"/>
    <x v="0"/>
    <n v="21370.999"/>
    <x v="0"/>
    <x v="8"/>
    <x v="2"/>
    <x v="14"/>
    <n v="3326432"/>
    <x v="1"/>
    <x v="1"/>
    <x v="760"/>
  </r>
  <r>
    <x v="0"/>
    <x v="0"/>
    <x v="0"/>
    <x v="7"/>
    <x v="2"/>
    <x v="713"/>
    <x v="8"/>
    <x v="7"/>
    <x v="1"/>
    <x v="11"/>
    <x v="12"/>
    <x v="1"/>
    <x v="0"/>
    <n v="76.040000000000006"/>
    <x v="0"/>
    <x v="8"/>
    <x v="2"/>
    <x v="14"/>
    <n v="11836"/>
    <x v="1"/>
    <x v="1"/>
    <x v="761"/>
  </r>
  <r>
    <x v="0"/>
    <x v="0"/>
    <x v="0"/>
    <x v="7"/>
    <x v="6"/>
    <x v="714"/>
    <x v="8"/>
    <x v="7"/>
    <x v="1"/>
    <x v="11"/>
    <x v="12"/>
    <x v="1"/>
    <x v="0"/>
    <n v="2488.404"/>
    <x v="0"/>
    <x v="8"/>
    <x v="2"/>
    <x v="14"/>
    <n v="387324"/>
    <x v="1"/>
    <x v="1"/>
    <x v="762"/>
  </r>
  <r>
    <x v="0"/>
    <x v="0"/>
    <x v="0"/>
    <x v="7"/>
    <x v="6"/>
    <x v="715"/>
    <x v="8"/>
    <x v="7"/>
    <x v="1"/>
    <x v="11"/>
    <x v="12"/>
    <x v="1"/>
    <x v="0"/>
    <n v="71406.255000000005"/>
    <x v="0"/>
    <x v="8"/>
    <x v="2"/>
    <x v="14"/>
    <n v="11114503"/>
    <x v="1"/>
    <x v="1"/>
    <x v="763"/>
  </r>
  <r>
    <x v="0"/>
    <x v="0"/>
    <x v="0"/>
    <x v="7"/>
    <x v="2"/>
    <x v="716"/>
    <x v="8"/>
    <x v="7"/>
    <x v="1"/>
    <x v="11"/>
    <x v="12"/>
    <x v="1"/>
    <x v="0"/>
    <n v="37114.779000000002"/>
    <x v="0"/>
    <x v="8"/>
    <x v="2"/>
    <x v="14"/>
    <n v="5776977"/>
    <x v="1"/>
    <x v="1"/>
    <x v="764"/>
  </r>
  <r>
    <x v="0"/>
    <x v="0"/>
    <x v="0"/>
    <x v="7"/>
    <x v="1"/>
    <x v="717"/>
    <x v="8"/>
    <x v="7"/>
    <x v="1"/>
    <x v="11"/>
    <x v="12"/>
    <x v="1"/>
    <x v="0"/>
    <n v="36.402000000000001"/>
    <x v="0"/>
    <x v="8"/>
    <x v="2"/>
    <x v="14"/>
    <n v="5666"/>
    <x v="1"/>
    <x v="1"/>
    <x v="765"/>
  </r>
  <r>
    <x v="0"/>
    <x v="0"/>
    <x v="0"/>
    <x v="7"/>
    <x v="7"/>
    <x v="718"/>
    <x v="8"/>
    <x v="7"/>
    <x v="2"/>
    <x v="11"/>
    <x v="12"/>
    <x v="1"/>
    <x v="0"/>
    <n v="6171.7430000000004"/>
    <x v="0"/>
    <x v="8"/>
    <x v="2"/>
    <x v="14"/>
    <n v="960642"/>
    <x v="2"/>
    <x v="2"/>
    <x v="766"/>
  </r>
  <r>
    <x v="0"/>
    <x v="0"/>
    <x v="0"/>
    <x v="7"/>
    <x v="8"/>
    <x v="719"/>
    <x v="8"/>
    <x v="7"/>
    <x v="3"/>
    <x v="11"/>
    <x v="12"/>
    <x v="1"/>
    <x v="0"/>
    <n v="657.36500000000001"/>
    <x v="0"/>
    <x v="8"/>
    <x v="2"/>
    <x v="14"/>
    <n v="102320"/>
    <x v="3"/>
    <x v="3"/>
    <x v="767"/>
  </r>
  <r>
    <x v="0"/>
    <x v="0"/>
    <x v="0"/>
    <x v="7"/>
    <x v="9"/>
    <x v="165"/>
    <x v="8"/>
    <x v="7"/>
    <x v="4"/>
    <x v="11"/>
    <x v="12"/>
    <x v="1"/>
    <x v="0"/>
    <n v="884.51499999999999"/>
    <x v="0"/>
    <x v="8"/>
    <x v="2"/>
    <x v="14"/>
    <n v="137676"/>
    <x v="4"/>
    <x v="4"/>
    <x v="768"/>
  </r>
  <r>
    <x v="0"/>
    <x v="0"/>
    <x v="0"/>
    <x v="7"/>
    <x v="10"/>
    <x v="720"/>
    <x v="8"/>
    <x v="7"/>
    <x v="5"/>
    <x v="11"/>
    <x v="12"/>
    <x v="1"/>
    <x v="0"/>
    <n v="1162.039"/>
    <x v="0"/>
    <x v="8"/>
    <x v="2"/>
    <x v="14"/>
    <n v="180873"/>
    <x v="5"/>
    <x v="5"/>
    <x v="769"/>
  </r>
  <r>
    <x v="0"/>
    <x v="0"/>
    <x v="0"/>
    <x v="7"/>
    <x v="10"/>
    <x v="165"/>
    <x v="8"/>
    <x v="7"/>
    <x v="5"/>
    <x v="11"/>
    <x v="12"/>
    <x v="1"/>
    <x v="1"/>
    <n v="0"/>
    <x v="1"/>
    <x v="8"/>
    <x v="2"/>
    <x v="14"/>
    <n v="0"/>
    <x v="5"/>
    <x v="5"/>
    <x v="770"/>
  </r>
  <r>
    <x v="0"/>
    <x v="0"/>
    <x v="0"/>
    <x v="7"/>
    <x v="12"/>
    <x v="721"/>
    <x v="8"/>
    <x v="7"/>
    <x v="7"/>
    <x v="11"/>
    <x v="12"/>
    <x v="1"/>
    <x v="0"/>
    <n v="2992.8029999999999"/>
    <x v="0"/>
    <x v="8"/>
    <x v="2"/>
    <x v="14"/>
    <n v="465835"/>
    <x v="7"/>
    <x v="7"/>
    <x v="771"/>
  </r>
  <r>
    <x v="0"/>
    <x v="0"/>
    <x v="0"/>
    <x v="7"/>
    <x v="13"/>
    <x v="722"/>
    <x v="8"/>
    <x v="7"/>
    <x v="8"/>
    <x v="11"/>
    <x v="12"/>
    <x v="1"/>
    <x v="0"/>
    <n v="513.32000000000005"/>
    <x v="0"/>
    <x v="8"/>
    <x v="2"/>
    <x v="14"/>
    <n v="79899"/>
    <x v="8"/>
    <x v="8"/>
    <x v="772"/>
  </r>
  <r>
    <x v="0"/>
    <x v="0"/>
    <x v="0"/>
    <x v="7"/>
    <x v="14"/>
    <x v="723"/>
    <x v="8"/>
    <x v="7"/>
    <x v="9"/>
    <x v="11"/>
    <x v="12"/>
    <x v="1"/>
    <x v="0"/>
    <n v="188.02199999999999"/>
    <x v="0"/>
    <x v="8"/>
    <x v="2"/>
    <x v="14"/>
    <n v="29266"/>
    <x v="9"/>
    <x v="9"/>
    <x v="773"/>
  </r>
  <r>
    <x v="0"/>
    <x v="0"/>
    <x v="0"/>
    <x v="7"/>
    <x v="15"/>
    <x v="724"/>
    <x v="8"/>
    <x v="7"/>
    <x v="10"/>
    <x v="11"/>
    <x v="12"/>
    <x v="1"/>
    <x v="0"/>
    <n v="0"/>
    <x v="0"/>
    <x v="8"/>
    <x v="2"/>
    <x v="14"/>
    <n v="0"/>
    <x v="10"/>
    <x v="10"/>
    <x v="774"/>
  </r>
  <r>
    <x v="0"/>
    <x v="0"/>
    <x v="0"/>
    <x v="7"/>
    <x v="16"/>
    <x v="163"/>
    <x v="8"/>
    <x v="7"/>
    <x v="11"/>
    <x v="11"/>
    <x v="12"/>
    <x v="1"/>
    <x v="0"/>
    <n v="56069.913999999997"/>
    <x v="0"/>
    <x v="8"/>
    <x v="2"/>
    <x v="14"/>
    <n v="8727376"/>
    <x v="11"/>
    <x v="11"/>
    <x v="775"/>
  </r>
  <r>
    <x v="0"/>
    <x v="0"/>
    <x v="0"/>
    <x v="7"/>
    <x v="17"/>
    <x v="725"/>
    <x v="8"/>
    <x v="7"/>
    <x v="12"/>
    <x v="11"/>
    <x v="12"/>
    <x v="1"/>
    <x v="0"/>
    <n v="7815.3339999999998"/>
    <x v="0"/>
    <x v="8"/>
    <x v="2"/>
    <x v="14"/>
    <n v="1216470"/>
    <x v="12"/>
    <x v="12"/>
    <x v="776"/>
  </r>
  <r>
    <x v="0"/>
    <x v="0"/>
    <x v="0"/>
    <x v="7"/>
    <x v="18"/>
    <x v="726"/>
    <x v="8"/>
    <x v="7"/>
    <x v="13"/>
    <x v="11"/>
    <x v="12"/>
    <x v="1"/>
    <x v="0"/>
    <n v="395.85500000000002"/>
    <x v="0"/>
    <x v="8"/>
    <x v="2"/>
    <x v="14"/>
    <n v="61615"/>
    <x v="13"/>
    <x v="13"/>
    <x v="777"/>
  </r>
  <r>
    <x v="0"/>
    <x v="0"/>
    <x v="0"/>
    <x v="7"/>
    <x v="19"/>
    <x v="727"/>
    <x v="8"/>
    <x v="7"/>
    <x v="14"/>
    <x v="11"/>
    <x v="12"/>
    <x v="1"/>
    <x v="0"/>
    <n v="1112.0920000000001"/>
    <x v="0"/>
    <x v="8"/>
    <x v="2"/>
    <x v="14"/>
    <n v="173099"/>
    <x v="14"/>
    <x v="14"/>
    <x v="778"/>
  </r>
  <r>
    <x v="0"/>
    <x v="0"/>
    <x v="0"/>
    <x v="7"/>
    <x v="20"/>
    <x v="728"/>
    <x v="8"/>
    <x v="7"/>
    <x v="15"/>
    <x v="11"/>
    <x v="12"/>
    <x v="1"/>
    <x v="0"/>
    <n v="602.57299999999998"/>
    <x v="0"/>
    <x v="8"/>
    <x v="2"/>
    <x v="14"/>
    <n v="93791"/>
    <x v="15"/>
    <x v="15"/>
    <x v="779"/>
  </r>
  <r>
    <x v="0"/>
    <x v="0"/>
    <x v="0"/>
    <x v="7"/>
    <x v="21"/>
    <x v="729"/>
    <x v="8"/>
    <x v="7"/>
    <x v="16"/>
    <x v="11"/>
    <x v="12"/>
    <x v="1"/>
    <x v="0"/>
    <n v="272.78899999999999"/>
    <x v="0"/>
    <x v="8"/>
    <x v="2"/>
    <x v="14"/>
    <n v="42460"/>
    <x v="16"/>
    <x v="16"/>
    <x v="780"/>
  </r>
  <r>
    <x v="0"/>
    <x v="0"/>
    <x v="0"/>
    <x v="7"/>
    <x v="22"/>
    <x v="730"/>
    <x v="8"/>
    <x v="7"/>
    <x v="17"/>
    <x v="11"/>
    <x v="12"/>
    <x v="1"/>
    <x v="0"/>
    <n v="4822.1769999999997"/>
    <x v="0"/>
    <x v="8"/>
    <x v="2"/>
    <x v="14"/>
    <n v="750580"/>
    <x v="17"/>
    <x v="17"/>
    <x v="781"/>
  </r>
  <r>
    <x v="0"/>
    <x v="0"/>
    <x v="0"/>
    <x v="13"/>
    <x v="11"/>
    <x v="731"/>
    <x v="19"/>
    <x v="14"/>
    <x v="6"/>
    <x v="12"/>
    <x v="13"/>
    <x v="0"/>
    <x v="0"/>
    <n v="35.613999999999997"/>
    <x v="0"/>
    <x v="9"/>
    <x v="1"/>
    <x v="15"/>
    <n v="5543"/>
    <x v="6"/>
    <x v="6"/>
    <x v="782"/>
  </r>
  <r>
    <x v="0"/>
    <x v="0"/>
    <x v="0"/>
    <x v="13"/>
    <x v="11"/>
    <x v="732"/>
    <x v="19"/>
    <x v="14"/>
    <x v="6"/>
    <x v="12"/>
    <x v="13"/>
    <x v="0"/>
    <x v="0"/>
    <n v="38.125999999999998"/>
    <x v="0"/>
    <x v="9"/>
    <x v="1"/>
    <x v="15"/>
    <n v="5934"/>
    <x v="6"/>
    <x v="6"/>
    <x v="783"/>
  </r>
  <r>
    <x v="0"/>
    <x v="0"/>
    <x v="0"/>
    <x v="13"/>
    <x v="11"/>
    <x v="733"/>
    <x v="19"/>
    <x v="14"/>
    <x v="6"/>
    <x v="12"/>
    <x v="13"/>
    <x v="0"/>
    <x v="0"/>
    <n v="36.308999999999997"/>
    <x v="0"/>
    <x v="9"/>
    <x v="1"/>
    <x v="15"/>
    <n v="5652"/>
    <x v="6"/>
    <x v="6"/>
    <x v="784"/>
  </r>
  <r>
    <x v="0"/>
    <x v="0"/>
    <x v="0"/>
    <x v="13"/>
    <x v="11"/>
    <x v="734"/>
    <x v="19"/>
    <x v="14"/>
    <x v="6"/>
    <x v="12"/>
    <x v="13"/>
    <x v="0"/>
    <x v="0"/>
    <n v="184.74799999999999"/>
    <x v="0"/>
    <x v="9"/>
    <x v="1"/>
    <x v="15"/>
    <n v="28756"/>
    <x v="6"/>
    <x v="6"/>
    <x v="785"/>
  </r>
  <r>
    <x v="0"/>
    <x v="0"/>
    <x v="0"/>
    <x v="13"/>
    <x v="23"/>
    <x v="735"/>
    <x v="19"/>
    <x v="14"/>
    <x v="18"/>
    <x v="12"/>
    <x v="13"/>
    <x v="0"/>
    <x v="0"/>
    <n v="26.015000000000001"/>
    <x v="0"/>
    <x v="9"/>
    <x v="1"/>
    <x v="15"/>
    <n v="4049"/>
    <x v="18"/>
    <x v="18"/>
    <x v="786"/>
  </r>
  <r>
    <x v="0"/>
    <x v="0"/>
    <x v="0"/>
    <x v="13"/>
    <x v="23"/>
    <x v="736"/>
    <x v="19"/>
    <x v="14"/>
    <x v="18"/>
    <x v="12"/>
    <x v="13"/>
    <x v="0"/>
    <x v="0"/>
    <n v="192.98400000000001"/>
    <x v="0"/>
    <x v="9"/>
    <x v="1"/>
    <x v="15"/>
    <n v="30038"/>
    <x v="18"/>
    <x v="18"/>
    <x v="787"/>
  </r>
  <r>
    <x v="0"/>
    <x v="0"/>
    <x v="0"/>
    <x v="13"/>
    <x v="23"/>
    <x v="737"/>
    <x v="19"/>
    <x v="14"/>
    <x v="18"/>
    <x v="12"/>
    <x v="13"/>
    <x v="0"/>
    <x v="0"/>
    <n v="128.42400000000001"/>
    <x v="0"/>
    <x v="9"/>
    <x v="1"/>
    <x v="15"/>
    <n v="19989"/>
    <x v="18"/>
    <x v="18"/>
    <x v="788"/>
  </r>
  <r>
    <x v="0"/>
    <x v="0"/>
    <x v="0"/>
    <x v="13"/>
    <x v="23"/>
    <x v="738"/>
    <x v="19"/>
    <x v="14"/>
    <x v="18"/>
    <x v="12"/>
    <x v="13"/>
    <x v="0"/>
    <x v="0"/>
    <n v="35.710999999999999"/>
    <x v="0"/>
    <x v="9"/>
    <x v="1"/>
    <x v="15"/>
    <n v="5558"/>
    <x v="18"/>
    <x v="18"/>
    <x v="789"/>
  </r>
  <r>
    <x v="0"/>
    <x v="0"/>
    <x v="0"/>
    <x v="15"/>
    <x v="11"/>
    <x v="739"/>
    <x v="21"/>
    <x v="16"/>
    <x v="6"/>
    <x v="13"/>
    <x v="14"/>
    <x v="0"/>
    <x v="0"/>
    <n v="589.94200000000001"/>
    <x v="0"/>
    <x v="10"/>
    <x v="2"/>
    <x v="16"/>
    <n v="91825"/>
    <x v="6"/>
    <x v="6"/>
    <x v="790"/>
  </r>
  <r>
    <x v="0"/>
    <x v="0"/>
    <x v="0"/>
    <x v="15"/>
    <x v="23"/>
    <x v="740"/>
    <x v="21"/>
    <x v="16"/>
    <x v="18"/>
    <x v="13"/>
    <x v="14"/>
    <x v="0"/>
    <x v="0"/>
    <n v="620.54700000000003"/>
    <x v="0"/>
    <x v="10"/>
    <x v="2"/>
    <x v="16"/>
    <n v="96589"/>
    <x v="18"/>
    <x v="18"/>
    <x v="791"/>
  </r>
  <r>
    <x v="0"/>
    <x v="0"/>
    <x v="0"/>
    <x v="16"/>
    <x v="0"/>
    <x v="741"/>
    <x v="22"/>
    <x v="17"/>
    <x v="0"/>
    <x v="14"/>
    <x v="15"/>
    <x v="0"/>
    <x v="0"/>
    <n v="495.44400000000002"/>
    <x v="0"/>
    <x v="10"/>
    <x v="4"/>
    <x v="17"/>
    <n v="77117"/>
    <x v="0"/>
    <x v="0"/>
    <x v="792"/>
  </r>
  <r>
    <x v="0"/>
    <x v="0"/>
    <x v="0"/>
    <x v="16"/>
    <x v="1"/>
    <x v="742"/>
    <x v="22"/>
    <x v="17"/>
    <x v="1"/>
    <x v="14"/>
    <x v="15"/>
    <x v="0"/>
    <x v="0"/>
    <n v="32.57"/>
    <x v="0"/>
    <x v="10"/>
    <x v="4"/>
    <x v="17"/>
    <n v="5070"/>
    <x v="1"/>
    <x v="1"/>
    <x v="793"/>
  </r>
  <r>
    <x v="0"/>
    <x v="0"/>
    <x v="0"/>
    <x v="16"/>
    <x v="4"/>
    <x v="743"/>
    <x v="22"/>
    <x v="17"/>
    <x v="1"/>
    <x v="14"/>
    <x v="15"/>
    <x v="0"/>
    <x v="0"/>
    <n v="2122.2350000000001"/>
    <x v="0"/>
    <x v="10"/>
    <x v="4"/>
    <x v="17"/>
    <n v="330329"/>
    <x v="1"/>
    <x v="1"/>
    <x v="794"/>
  </r>
  <r>
    <x v="0"/>
    <x v="0"/>
    <x v="0"/>
    <x v="16"/>
    <x v="2"/>
    <x v="744"/>
    <x v="22"/>
    <x v="17"/>
    <x v="1"/>
    <x v="14"/>
    <x v="15"/>
    <x v="0"/>
    <x v="0"/>
    <n v="18070.25"/>
    <x v="0"/>
    <x v="10"/>
    <x v="4"/>
    <x v="17"/>
    <n v="2812665"/>
    <x v="1"/>
    <x v="1"/>
    <x v="795"/>
  </r>
  <r>
    <x v="0"/>
    <x v="0"/>
    <x v="0"/>
    <x v="16"/>
    <x v="2"/>
    <x v="745"/>
    <x v="22"/>
    <x v="17"/>
    <x v="1"/>
    <x v="14"/>
    <x v="15"/>
    <x v="0"/>
    <x v="0"/>
    <n v="36.984000000000002"/>
    <x v="0"/>
    <x v="10"/>
    <x v="4"/>
    <x v="17"/>
    <n v="5757"/>
    <x v="1"/>
    <x v="1"/>
    <x v="796"/>
  </r>
  <r>
    <x v="0"/>
    <x v="0"/>
    <x v="0"/>
    <x v="16"/>
    <x v="6"/>
    <x v="746"/>
    <x v="22"/>
    <x v="17"/>
    <x v="1"/>
    <x v="14"/>
    <x v="15"/>
    <x v="0"/>
    <x v="0"/>
    <n v="9036.3889999999992"/>
    <x v="0"/>
    <x v="10"/>
    <x v="4"/>
    <x v="17"/>
    <n v="1406529"/>
    <x v="1"/>
    <x v="1"/>
    <x v="797"/>
  </r>
  <r>
    <x v="0"/>
    <x v="0"/>
    <x v="0"/>
    <x v="16"/>
    <x v="6"/>
    <x v="747"/>
    <x v="22"/>
    <x v="17"/>
    <x v="1"/>
    <x v="14"/>
    <x v="15"/>
    <x v="0"/>
    <x v="0"/>
    <n v="1098.9690000000001"/>
    <x v="0"/>
    <x v="10"/>
    <x v="4"/>
    <x v="17"/>
    <n v="171056"/>
    <x v="1"/>
    <x v="1"/>
    <x v="798"/>
  </r>
  <r>
    <x v="0"/>
    <x v="0"/>
    <x v="0"/>
    <x v="16"/>
    <x v="6"/>
    <x v="748"/>
    <x v="22"/>
    <x v="17"/>
    <x v="1"/>
    <x v="14"/>
    <x v="15"/>
    <x v="0"/>
    <x v="0"/>
    <n v="34438.540999999997"/>
    <x v="0"/>
    <x v="10"/>
    <x v="4"/>
    <x v="17"/>
    <n v="5360416"/>
    <x v="1"/>
    <x v="1"/>
    <x v="799"/>
  </r>
  <r>
    <x v="0"/>
    <x v="0"/>
    <x v="0"/>
    <x v="16"/>
    <x v="7"/>
    <x v="749"/>
    <x v="22"/>
    <x v="17"/>
    <x v="2"/>
    <x v="14"/>
    <x v="15"/>
    <x v="0"/>
    <x v="0"/>
    <n v="3078.7170000000001"/>
    <x v="0"/>
    <x v="10"/>
    <x v="4"/>
    <x v="17"/>
    <n v="479207"/>
    <x v="2"/>
    <x v="2"/>
    <x v="800"/>
  </r>
  <r>
    <x v="0"/>
    <x v="0"/>
    <x v="0"/>
    <x v="16"/>
    <x v="8"/>
    <x v="750"/>
    <x v="22"/>
    <x v="17"/>
    <x v="3"/>
    <x v="14"/>
    <x v="15"/>
    <x v="0"/>
    <x v="0"/>
    <n v="292.95800000000003"/>
    <x v="0"/>
    <x v="10"/>
    <x v="4"/>
    <x v="17"/>
    <n v="45599"/>
    <x v="3"/>
    <x v="3"/>
    <x v="801"/>
  </r>
  <r>
    <x v="0"/>
    <x v="0"/>
    <x v="0"/>
    <x v="16"/>
    <x v="9"/>
    <x v="751"/>
    <x v="22"/>
    <x v="17"/>
    <x v="4"/>
    <x v="14"/>
    <x v="15"/>
    <x v="0"/>
    <x v="0"/>
    <n v="431.18299999999999"/>
    <x v="0"/>
    <x v="10"/>
    <x v="4"/>
    <x v="17"/>
    <n v="67114"/>
    <x v="4"/>
    <x v="4"/>
    <x v="802"/>
  </r>
  <r>
    <x v="0"/>
    <x v="0"/>
    <x v="0"/>
    <x v="16"/>
    <x v="10"/>
    <x v="752"/>
    <x v="22"/>
    <x v="17"/>
    <x v="5"/>
    <x v="14"/>
    <x v="15"/>
    <x v="0"/>
    <x v="0"/>
    <n v="625.29499999999996"/>
    <x v="0"/>
    <x v="10"/>
    <x v="4"/>
    <x v="17"/>
    <n v="97328"/>
    <x v="5"/>
    <x v="5"/>
    <x v="803"/>
  </r>
  <r>
    <x v="0"/>
    <x v="0"/>
    <x v="0"/>
    <x v="16"/>
    <x v="11"/>
    <x v="753"/>
    <x v="22"/>
    <x v="17"/>
    <x v="6"/>
    <x v="14"/>
    <x v="15"/>
    <x v="0"/>
    <x v="0"/>
    <n v="146.91999999999999"/>
    <x v="0"/>
    <x v="10"/>
    <x v="4"/>
    <x v="17"/>
    <n v="22868"/>
    <x v="6"/>
    <x v="6"/>
    <x v="804"/>
  </r>
  <r>
    <x v="0"/>
    <x v="0"/>
    <x v="0"/>
    <x v="16"/>
    <x v="12"/>
    <x v="754"/>
    <x v="22"/>
    <x v="17"/>
    <x v="7"/>
    <x v="14"/>
    <x v="15"/>
    <x v="0"/>
    <x v="0"/>
    <n v="1395.7380000000001"/>
    <x v="0"/>
    <x v="10"/>
    <x v="4"/>
    <x v="17"/>
    <n v="217249"/>
    <x v="7"/>
    <x v="7"/>
    <x v="805"/>
  </r>
  <r>
    <x v="0"/>
    <x v="0"/>
    <x v="0"/>
    <x v="16"/>
    <x v="13"/>
    <x v="755"/>
    <x v="22"/>
    <x v="17"/>
    <x v="8"/>
    <x v="14"/>
    <x v="15"/>
    <x v="0"/>
    <x v="0"/>
    <n v="243.952"/>
    <x v="0"/>
    <x v="10"/>
    <x v="4"/>
    <x v="17"/>
    <n v="37972"/>
    <x v="8"/>
    <x v="8"/>
    <x v="806"/>
  </r>
  <r>
    <x v="0"/>
    <x v="0"/>
    <x v="0"/>
    <x v="16"/>
    <x v="14"/>
    <x v="756"/>
    <x v="22"/>
    <x v="17"/>
    <x v="9"/>
    <x v="14"/>
    <x v="15"/>
    <x v="0"/>
    <x v="0"/>
    <n v="90.86"/>
    <x v="0"/>
    <x v="10"/>
    <x v="4"/>
    <x v="17"/>
    <n v="14143"/>
    <x v="9"/>
    <x v="9"/>
    <x v="807"/>
  </r>
  <r>
    <x v="0"/>
    <x v="0"/>
    <x v="0"/>
    <x v="16"/>
    <x v="16"/>
    <x v="757"/>
    <x v="22"/>
    <x v="17"/>
    <x v="11"/>
    <x v="14"/>
    <x v="15"/>
    <x v="0"/>
    <x v="0"/>
    <n v="26331.22"/>
    <x v="0"/>
    <x v="10"/>
    <x v="4"/>
    <x v="17"/>
    <n v="4098498"/>
    <x v="11"/>
    <x v="11"/>
    <x v="808"/>
  </r>
  <r>
    <x v="0"/>
    <x v="0"/>
    <x v="0"/>
    <x v="16"/>
    <x v="17"/>
    <x v="758"/>
    <x v="22"/>
    <x v="17"/>
    <x v="12"/>
    <x v="14"/>
    <x v="15"/>
    <x v="0"/>
    <x v="0"/>
    <n v="3666.759"/>
    <x v="0"/>
    <x v="10"/>
    <x v="4"/>
    <x v="17"/>
    <n v="570737"/>
    <x v="12"/>
    <x v="12"/>
    <x v="809"/>
  </r>
  <r>
    <x v="0"/>
    <x v="0"/>
    <x v="0"/>
    <x v="16"/>
    <x v="18"/>
    <x v="759"/>
    <x v="22"/>
    <x v="17"/>
    <x v="13"/>
    <x v="14"/>
    <x v="15"/>
    <x v="0"/>
    <x v="0"/>
    <n v="187.14599999999999"/>
    <x v="0"/>
    <x v="10"/>
    <x v="4"/>
    <x v="17"/>
    <n v="29130"/>
    <x v="13"/>
    <x v="13"/>
    <x v="810"/>
  </r>
  <r>
    <x v="0"/>
    <x v="0"/>
    <x v="0"/>
    <x v="16"/>
    <x v="19"/>
    <x v="760"/>
    <x v="22"/>
    <x v="17"/>
    <x v="14"/>
    <x v="14"/>
    <x v="15"/>
    <x v="0"/>
    <x v="0"/>
    <n v="498.48500000000001"/>
    <x v="0"/>
    <x v="10"/>
    <x v="4"/>
    <x v="17"/>
    <n v="77590"/>
    <x v="14"/>
    <x v="14"/>
    <x v="811"/>
  </r>
  <r>
    <x v="0"/>
    <x v="0"/>
    <x v="0"/>
    <x v="16"/>
    <x v="20"/>
    <x v="761"/>
    <x v="22"/>
    <x v="17"/>
    <x v="15"/>
    <x v="14"/>
    <x v="15"/>
    <x v="0"/>
    <x v="0"/>
    <n v="293.73500000000001"/>
    <x v="0"/>
    <x v="10"/>
    <x v="4"/>
    <x v="17"/>
    <n v="45720"/>
    <x v="15"/>
    <x v="15"/>
    <x v="812"/>
  </r>
  <r>
    <x v="0"/>
    <x v="0"/>
    <x v="0"/>
    <x v="16"/>
    <x v="21"/>
    <x v="762"/>
    <x v="22"/>
    <x v="17"/>
    <x v="16"/>
    <x v="14"/>
    <x v="15"/>
    <x v="0"/>
    <x v="0"/>
    <n v="119.95"/>
    <x v="0"/>
    <x v="10"/>
    <x v="4"/>
    <x v="17"/>
    <n v="18670"/>
    <x v="16"/>
    <x v="16"/>
    <x v="813"/>
  </r>
  <r>
    <x v="0"/>
    <x v="0"/>
    <x v="0"/>
    <x v="16"/>
    <x v="22"/>
    <x v="763"/>
    <x v="22"/>
    <x v="17"/>
    <x v="17"/>
    <x v="14"/>
    <x v="15"/>
    <x v="0"/>
    <x v="0"/>
    <n v="2094.183"/>
    <x v="0"/>
    <x v="10"/>
    <x v="4"/>
    <x v="17"/>
    <n v="325963"/>
    <x v="17"/>
    <x v="17"/>
    <x v="814"/>
  </r>
  <r>
    <x v="0"/>
    <x v="0"/>
    <x v="0"/>
    <x v="16"/>
    <x v="23"/>
    <x v="764"/>
    <x v="22"/>
    <x v="17"/>
    <x v="18"/>
    <x v="14"/>
    <x v="15"/>
    <x v="0"/>
    <x v="0"/>
    <n v="148.50899999999999"/>
    <x v="0"/>
    <x v="10"/>
    <x v="4"/>
    <x v="17"/>
    <n v="23116"/>
    <x v="18"/>
    <x v="18"/>
    <x v="815"/>
  </r>
  <r>
    <x v="0"/>
    <x v="0"/>
    <x v="0"/>
    <x v="17"/>
    <x v="5"/>
    <x v="765"/>
    <x v="23"/>
    <x v="18"/>
    <x v="1"/>
    <x v="15"/>
    <x v="16"/>
    <x v="0"/>
    <x v="0"/>
    <n v="4720.6530000000002"/>
    <x v="0"/>
    <x v="11"/>
    <x v="2"/>
    <x v="18"/>
    <n v="734778"/>
    <x v="1"/>
    <x v="1"/>
    <x v="816"/>
  </r>
  <r>
    <x v="0"/>
    <x v="0"/>
    <x v="0"/>
    <x v="17"/>
    <x v="5"/>
    <x v="766"/>
    <x v="23"/>
    <x v="18"/>
    <x v="1"/>
    <x v="15"/>
    <x v="16"/>
    <x v="0"/>
    <x v="0"/>
    <n v="6896.0640000000003"/>
    <x v="0"/>
    <x v="11"/>
    <x v="2"/>
    <x v="18"/>
    <n v="1073384"/>
    <x v="1"/>
    <x v="1"/>
    <x v="817"/>
  </r>
  <r>
    <x v="0"/>
    <x v="0"/>
    <x v="0"/>
    <x v="17"/>
    <x v="2"/>
    <x v="767"/>
    <x v="23"/>
    <x v="18"/>
    <x v="1"/>
    <x v="15"/>
    <x v="16"/>
    <x v="0"/>
    <x v="0"/>
    <n v="135917.815"/>
    <x v="0"/>
    <x v="11"/>
    <x v="2"/>
    <x v="18"/>
    <n v="21155834"/>
    <x v="1"/>
    <x v="1"/>
    <x v="818"/>
  </r>
  <r>
    <x v="0"/>
    <x v="0"/>
    <x v="0"/>
    <x v="17"/>
    <x v="2"/>
    <x v="768"/>
    <x v="23"/>
    <x v="18"/>
    <x v="1"/>
    <x v="15"/>
    <x v="16"/>
    <x v="0"/>
    <x v="0"/>
    <n v="196269.83900000001"/>
    <x v="0"/>
    <x v="11"/>
    <x v="2"/>
    <x v="18"/>
    <n v="30549728"/>
    <x v="1"/>
    <x v="1"/>
    <x v="819"/>
  </r>
  <r>
    <x v="0"/>
    <x v="0"/>
    <x v="0"/>
    <x v="17"/>
    <x v="1"/>
    <x v="769"/>
    <x v="23"/>
    <x v="18"/>
    <x v="1"/>
    <x v="15"/>
    <x v="16"/>
    <x v="0"/>
    <x v="0"/>
    <n v="1068.1949999999999"/>
    <x v="0"/>
    <x v="11"/>
    <x v="2"/>
    <x v="18"/>
    <n v="166266"/>
    <x v="1"/>
    <x v="1"/>
    <x v="820"/>
  </r>
  <r>
    <x v="0"/>
    <x v="0"/>
    <x v="0"/>
    <x v="17"/>
    <x v="1"/>
    <x v="770"/>
    <x v="23"/>
    <x v="18"/>
    <x v="1"/>
    <x v="15"/>
    <x v="16"/>
    <x v="0"/>
    <x v="0"/>
    <n v="1858.5250000000001"/>
    <x v="0"/>
    <x v="11"/>
    <x v="2"/>
    <x v="18"/>
    <n v="289283"/>
    <x v="1"/>
    <x v="1"/>
    <x v="821"/>
  </r>
  <r>
    <x v="0"/>
    <x v="0"/>
    <x v="0"/>
    <x v="17"/>
    <x v="6"/>
    <x v="771"/>
    <x v="23"/>
    <x v="18"/>
    <x v="1"/>
    <x v="15"/>
    <x v="16"/>
    <x v="0"/>
    <x v="0"/>
    <n v="51975.93"/>
    <x v="0"/>
    <x v="11"/>
    <x v="2"/>
    <x v="18"/>
    <n v="8090140"/>
    <x v="1"/>
    <x v="1"/>
    <x v="822"/>
  </r>
  <r>
    <x v="0"/>
    <x v="0"/>
    <x v="0"/>
    <x v="17"/>
    <x v="6"/>
    <x v="772"/>
    <x v="23"/>
    <x v="18"/>
    <x v="1"/>
    <x v="15"/>
    <x v="16"/>
    <x v="0"/>
    <x v="0"/>
    <n v="32919.108999999997"/>
    <x v="0"/>
    <x v="11"/>
    <x v="2"/>
    <x v="18"/>
    <n v="5123914"/>
    <x v="1"/>
    <x v="1"/>
    <x v="823"/>
  </r>
  <r>
    <x v="0"/>
    <x v="0"/>
    <x v="0"/>
    <x v="17"/>
    <x v="7"/>
    <x v="773"/>
    <x v="23"/>
    <x v="18"/>
    <x v="2"/>
    <x v="15"/>
    <x v="16"/>
    <x v="0"/>
    <x v="0"/>
    <n v="14996.362999999999"/>
    <x v="0"/>
    <x v="11"/>
    <x v="2"/>
    <x v="18"/>
    <n v="2334209"/>
    <x v="2"/>
    <x v="2"/>
    <x v="824"/>
  </r>
  <r>
    <x v="0"/>
    <x v="0"/>
    <x v="0"/>
    <x v="17"/>
    <x v="7"/>
    <x v="774"/>
    <x v="23"/>
    <x v="18"/>
    <x v="2"/>
    <x v="15"/>
    <x v="16"/>
    <x v="0"/>
    <x v="0"/>
    <n v="16572.552"/>
    <x v="0"/>
    <x v="11"/>
    <x v="2"/>
    <x v="18"/>
    <n v="2579545"/>
    <x v="2"/>
    <x v="2"/>
    <x v="825"/>
  </r>
  <r>
    <x v="0"/>
    <x v="0"/>
    <x v="0"/>
    <x v="17"/>
    <x v="8"/>
    <x v="775"/>
    <x v="23"/>
    <x v="18"/>
    <x v="3"/>
    <x v="15"/>
    <x v="16"/>
    <x v="0"/>
    <x v="0"/>
    <n v="150.392"/>
    <x v="0"/>
    <x v="11"/>
    <x v="2"/>
    <x v="18"/>
    <n v="23409"/>
    <x v="3"/>
    <x v="3"/>
    <x v="826"/>
  </r>
  <r>
    <x v="0"/>
    <x v="0"/>
    <x v="0"/>
    <x v="17"/>
    <x v="8"/>
    <x v="776"/>
    <x v="23"/>
    <x v="18"/>
    <x v="3"/>
    <x v="15"/>
    <x v="16"/>
    <x v="0"/>
    <x v="0"/>
    <n v="186.59700000000001"/>
    <x v="0"/>
    <x v="11"/>
    <x v="2"/>
    <x v="18"/>
    <n v="29044"/>
    <x v="3"/>
    <x v="3"/>
    <x v="827"/>
  </r>
  <r>
    <x v="0"/>
    <x v="0"/>
    <x v="0"/>
    <x v="17"/>
    <x v="10"/>
    <x v="777"/>
    <x v="23"/>
    <x v="18"/>
    <x v="5"/>
    <x v="15"/>
    <x v="16"/>
    <x v="0"/>
    <x v="0"/>
    <n v="441.48899999999998"/>
    <x v="0"/>
    <x v="11"/>
    <x v="2"/>
    <x v="18"/>
    <n v="68718"/>
    <x v="5"/>
    <x v="5"/>
    <x v="828"/>
  </r>
  <r>
    <x v="0"/>
    <x v="0"/>
    <x v="0"/>
    <x v="17"/>
    <x v="10"/>
    <x v="778"/>
    <x v="23"/>
    <x v="18"/>
    <x v="5"/>
    <x v="15"/>
    <x v="16"/>
    <x v="0"/>
    <x v="0"/>
    <n v="409.76600000000002"/>
    <x v="0"/>
    <x v="11"/>
    <x v="2"/>
    <x v="18"/>
    <n v="63781"/>
    <x v="5"/>
    <x v="5"/>
    <x v="829"/>
  </r>
  <r>
    <x v="0"/>
    <x v="0"/>
    <x v="0"/>
    <x v="17"/>
    <x v="12"/>
    <x v="779"/>
    <x v="23"/>
    <x v="18"/>
    <x v="7"/>
    <x v="15"/>
    <x v="16"/>
    <x v="0"/>
    <x v="0"/>
    <n v="8296.0130000000008"/>
    <x v="0"/>
    <x v="11"/>
    <x v="2"/>
    <x v="18"/>
    <n v="1291288"/>
    <x v="7"/>
    <x v="7"/>
    <x v="830"/>
  </r>
  <r>
    <x v="0"/>
    <x v="0"/>
    <x v="0"/>
    <x v="17"/>
    <x v="12"/>
    <x v="780"/>
    <x v="23"/>
    <x v="18"/>
    <x v="7"/>
    <x v="15"/>
    <x v="16"/>
    <x v="0"/>
    <x v="0"/>
    <n v="5726.7960000000003"/>
    <x v="0"/>
    <x v="11"/>
    <x v="2"/>
    <x v="18"/>
    <n v="891385"/>
    <x v="7"/>
    <x v="7"/>
    <x v="831"/>
  </r>
  <r>
    <x v="0"/>
    <x v="0"/>
    <x v="0"/>
    <x v="17"/>
    <x v="16"/>
    <x v="781"/>
    <x v="23"/>
    <x v="18"/>
    <x v="11"/>
    <x v="15"/>
    <x v="16"/>
    <x v="0"/>
    <x v="0"/>
    <n v="70178.343999999997"/>
    <x v="0"/>
    <x v="11"/>
    <x v="2"/>
    <x v="18"/>
    <n v="10923376"/>
    <x v="11"/>
    <x v="11"/>
    <x v="832"/>
  </r>
  <r>
    <x v="0"/>
    <x v="0"/>
    <x v="0"/>
    <x v="17"/>
    <x v="16"/>
    <x v="782"/>
    <x v="23"/>
    <x v="18"/>
    <x v="11"/>
    <x v="15"/>
    <x v="16"/>
    <x v="0"/>
    <x v="0"/>
    <n v="57599.735000000001"/>
    <x v="0"/>
    <x v="11"/>
    <x v="2"/>
    <x v="18"/>
    <n v="8965495"/>
    <x v="11"/>
    <x v="11"/>
    <x v="833"/>
  </r>
  <r>
    <x v="0"/>
    <x v="0"/>
    <x v="0"/>
    <x v="17"/>
    <x v="17"/>
    <x v="783"/>
    <x v="23"/>
    <x v="18"/>
    <x v="12"/>
    <x v="15"/>
    <x v="16"/>
    <x v="0"/>
    <x v="0"/>
    <n v="5524.6689999999999"/>
    <x v="0"/>
    <x v="11"/>
    <x v="2"/>
    <x v="18"/>
    <n v="859924"/>
    <x v="12"/>
    <x v="12"/>
    <x v="834"/>
  </r>
  <r>
    <x v="0"/>
    <x v="0"/>
    <x v="0"/>
    <x v="17"/>
    <x v="17"/>
    <x v="784"/>
    <x v="23"/>
    <x v="18"/>
    <x v="12"/>
    <x v="15"/>
    <x v="16"/>
    <x v="0"/>
    <x v="0"/>
    <n v="3773.5920000000001"/>
    <x v="0"/>
    <x v="11"/>
    <x v="2"/>
    <x v="18"/>
    <n v="587366"/>
    <x v="12"/>
    <x v="12"/>
    <x v="835"/>
  </r>
  <r>
    <x v="0"/>
    <x v="0"/>
    <x v="0"/>
    <x v="17"/>
    <x v="18"/>
    <x v="785"/>
    <x v="23"/>
    <x v="18"/>
    <x v="13"/>
    <x v="15"/>
    <x v="16"/>
    <x v="0"/>
    <x v="0"/>
    <n v="1413.3230000000001"/>
    <x v="0"/>
    <x v="11"/>
    <x v="2"/>
    <x v="18"/>
    <n v="219986"/>
    <x v="13"/>
    <x v="13"/>
    <x v="836"/>
  </r>
  <r>
    <x v="0"/>
    <x v="0"/>
    <x v="0"/>
    <x v="17"/>
    <x v="18"/>
    <x v="786"/>
    <x v="23"/>
    <x v="18"/>
    <x v="13"/>
    <x v="15"/>
    <x v="16"/>
    <x v="0"/>
    <x v="0"/>
    <n v="1226.377"/>
    <x v="0"/>
    <x v="11"/>
    <x v="2"/>
    <x v="18"/>
    <n v="190888"/>
    <x v="13"/>
    <x v="13"/>
    <x v="837"/>
  </r>
  <r>
    <x v="0"/>
    <x v="0"/>
    <x v="0"/>
    <x v="17"/>
    <x v="19"/>
    <x v="787"/>
    <x v="23"/>
    <x v="18"/>
    <x v="14"/>
    <x v="15"/>
    <x v="16"/>
    <x v="0"/>
    <x v="0"/>
    <n v="3308.2510000000002"/>
    <x v="0"/>
    <x v="11"/>
    <x v="2"/>
    <x v="18"/>
    <n v="514935"/>
    <x v="14"/>
    <x v="14"/>
    <x v="838"/>
  </r>
  <r>
    <x v="0"/>
    <x v="0"/>
    <x v="0"/>
    <x v="17"/>
    <x v="19"/>
    <x v="788"/>
    <x v="23"/>
    <x v="18"/>
    <x v="14"/>
    <x v="15"/>
    <x v="16"/>
    <x v="0"/>
    <x v="0"/>
    <n v="3540"/>
    <x v="0"/>
    <x v="11"/>
    <x v="2"/>
    <x v="18"/>
    <n v="551007"/>
    <x v="14"/>
    <x v="14"/>
    <x v="839"/>
  </r>
  <r>
    <x v="0"/>
    <x v="0"/>
    <x v="0"/>
    <x v="17"/>
    <x v="20"/>
    <x v="789"/>
    <x v="23"/>
    <x v="18"/>
    <x v="15"/>
    <x v="15"/>
    <x v="16"/>
    <x v="0"/>
    <x v="0"/>
    <n v="156.08600000000001"/>
    <x v="0"/>
    <x v="11"/>
    <x v="2"/>
    <x v="18"/>
    <n v="24295"/>
    <x v="15"/>
    <x v="15"/>
    <x v="840"/>
  </r>
  <r>
    <x v="0"/>
    <x v="0"/>
    <x v="0"/>
    <x v="17"/>
    <x v="20"/>
    <x v="790"/>
    <x v="23"/>
    <x v="18"/>
    <x v="15"/>
    <x v="15"/>
    <x v="16"/>
    <x v="0"/>
    <x v="0"/>
    <n v="642.59799999999996"/>
    <x v="0"/>
    <x v="11"/>
    <x v="2"/>
    <x v="18"/>
    <n v="100021"/>
    <x v="15"/>
    <x v="15"/>
    <x v="841"/>
  </r>
  <r>
    <x v="0"/>
    <x v="0"/>
    <x v="0"/>
    <x v="17"/>
    <x v="21"/>
    <x v="791"/>
    <x v="23"/>
    <x v="18"/>
    <x v="16"/>
    <x v="15"/>
    <x v="16"/>
    <x v="0"/>
    <x v="0"/>
    <n v="3500.4250000000002"/>
    <x v="0"/>
    <x v="11"/>
    <x v="2"/>
    <x v="18"/>
    <n v="544847"/>
    <x v="16"/>
    <x v="16"/>
    <x v="842"/>
  </r>
  <r>
    <x v="0"/>
    <x v="0"/>
    <x v="0"/>
    <x v="17"/>
    <x v="21"/>
    <x v="792"/>
    <x v="23"/>
    <x v="18"/>
    <x v="16"/>
    <x v="15"/>
    <x v="16"/>
    <x v="0"/>
    <x v="0"/>
    <n v="3998.3150000000001"/>
    <x v="0"/>
    <x v="11"/>
    <x v="2"/>
    <x v="18"/>
    <n v="622344"/>
    <x v="16"/>
    <x v="16"/>
    <x v="843"/>
  </r>
  <r>
    <x v="0"/>
    <x v="0"/>
    <x v="0"/>
    <x v="9"/>
    <x v="0"/>
    <x v="793"/>
    <x v="13"/>
    <x v="10"/>
    <x v="0"/>
    <x v="16"/>
    <x v="17"/>
    <x v="0"/>
    <x v="0"/>
    <n v="3901.2820000000002"/>
    <x v="0"/>
    <x v="0"/>
    <x v="2"/>
    <x v="19"/>
    <n v="607241"/>
    <x v="0"/>
    <x v="0"/>
    <x v="844"/>
  </r>
  <r>
    <x v="0"/>
    <x v="0"/>
    <x v="0"/>
    <x v="9"/>
    <x v="2"/>
    <x v="794"/>
    <x v="13"/>
    <x v="10"/>
    <x v="1"/>
    <x v="16"/>
    <x v="17"/>
    <x v="0"/>
    <x v="0"/>
    <n v="9490.9320000000007"/>
    <x v="0"/>
    <x v="0"/>
    <x v="2"/>
    <x v="19"/>
    <n v="1477279"/>
    <x v="1"/>
    <x v="1"/>
    <x v="845"/>
  </r>
  <r>
    <x v="0"/>
    <x v="0"/>
    <x v="0"/>
    <x v="9"/>
    <x v="8"/>
    <x v="795"/>
    <x v="13"/>
    <x v="10"/>
    <x v="3"/>
    <x v="16"/>
    <x v="17"/>
    <x v="0"/>
    <x v="0"/>
    <n v="7937.7929999999997"/>
    <x v="0"/>
    <x v="0"/>
    <x v="2"/>
    <x v="19"/>
    <n v="1235531"/>
    <x v="3"/>
    <x v="3"/>
    <x v="846"/>
  </r>
  <r>
    <x v="0"/>
    <x v="0"/>
    <x v="0"/>
    <x v="9"/>
    <x v="8"/>
    <x v="796"/>
    <x v="13"/>
    <x v="10"/>
    <x v="3"/>
    <x v="16"/>
    <x v="17"/>
    <x v="0"/>
    <x v="0"/>
    <n v="8545.0669999999991"/>
    <x v="0"/>
    <x v="0"/>
    <x v="2"/>
    <x v="19"/>
    <n v="1330054"/>
    <x v="3"/>
    <x v="3"/>
    <x v="847"/>
  </r>
  <r>
    <x v="0"/>
    <x v="0"/>
    <x v="0"/>
    <x v="9"/>
    <x v="9"/>
    <x v="797"/>
    <x v="13"/>
    <x v="10"/>
    <x v="4"/>
    <x v="16"/>
    <x v="17"/>
    <x v="0"/>
    <x v="0"/>
    <n v="4560.5529999999999"/>
    <x v="0"/>
    <x v="0"/>
    <x v="2"/>
    <x v="19"/>
    <n v="709858"/>
    <x v="4"/>
    <x v="4"/>
    <x v="848"/>
  </r>
  <r>
    <x v="0"/>
    <x v="0"/>
    <x v="0"/>
    <x v="9"/>
    <x v="10"/>
    <x v="797"/>
    <x v="13"/>
    <x v="10"/>
    <x v="5"/>
    <x v="16"/>
    <x v="17"/>
    <x v="0"/>
    <x v="0"/>
    <n v="0"/>
    <x v="0"/>
    <x v="0"/>
    <x v="2"/>
    <x v="19"/>
    <n v="0"/>
    <x v="5"/>
    <x v="5"/>
    <x v="849"/>
  </r>
  <r>
    <x v="0"/>
    <x v="0"/>
    <x v="0"/>
    <x v="9"/>
    <x v="10"/>
    <x v="798"/>
    <x v="13"/>
    <x v="10"/>
    <x v="5"/>
    <x v="16"/>
    <x v="17"/>
    <x v="0"/>
    <x v="0"/>
    <n v="0"/>
    <x v="0"/>
    <x v="0"/>
    <x v="2"/>
    <x v="19"/>
    <n v="0"/>
    <x v="5"/>
    <x v="5"/>
    <x v="850"/>
  </r>
  <r>
    <x v="0"/>
    <x v="0"/>
    <x v="0"/>
    <x v="9"/>
    <x v="10"/>
    <x v="799"/>
    <x v="13"/>
    <x v="10"/>
    <x v="5"/>
    <x v="16"/>
    <x v="17"/>
    <x v="0"/>
    <x v="0"/>
    <n v="0"/>
    <x v="0"/>
    <x v="0"/>
    <x v="2"/>
    <x v="19"/>
    <n v="0"/>
    <x v="5"/>
    <x v="5"/>
    <x v="851"/>
  </r>
  <r>
    <x v="0"/>
    <x v="0"/>
    <x v="0"/>
    <x v="9"/>
    <x v="10"/>
    <x v="800"/>
    <x v="13"/>
    <x v="10"/>
    <x v="5"/>
    <x v="16"/>
    <x v="17"/>
    <x v="0"/>
    <x v="0"/>
    <n v="9630.268"/>
    <x v="0"/>
    <x v="0"/>
    <x v="2"/>
    <x v="19"/>
    <n v="1498967"/>
    <x v="5"/>
    <x v="5"/>
    <x v="852"/>
  </r>
  <r>
    <x v="0"/>
    <x v="0"/>
    <x v="0"/>
    <x v="9"/>
    <x v="11"/>
    <x v="801"/>
    <x v="13"/>
    <x v="10"/>
    <x v="6"/>
    <x v="16"/>
    <x v="17"/>
    <x v="0"/>
    <x v="0"/>
    <n v="5124.7950000000001"/>
    <x v="0"/>
    <x v="0"/>
    <x v="2"/>
    <x v="19"/>
    <n v="797683"/>
    <x v="6"/>
    <x v="6"/>
    <x v="853"/>
  </r>
  <r>
    <x v="0"/>
    <x v="0"/>
    <x v="0"/>
    <x v="9"/>
    <x v="11"/>
    <x v="802"/>
    <x v="13"/>
    <x v="10"/>
    <x v="6"/>
    <x v="16"/>
    <x v="17"/>
    <x v="0"/>
    <x v="0"/>
    <n v="15066.486000000001"/>
    <x v="0"/>
    <x v="0"/>
    <x v="2"/>
    <x v="19"/>
    <n v="2345124"/>
    <x v="6"/>
    <x v="6"/>
    <x v="854"/>
  </r>
  <r>
    <x v="0"/>
    <x v="0"/>
    <x v="0"/>
    <x v="9"/>
    <x v="12"/>
    <x v="803"/>
    <x v="13"/>
    <x v="10"/>
    <x v="7"/>
    <x v="16"/>
    <x v="17"/>
    <x v="0"/>
    <x v="0"/>
    <n v="36029.993999999999"/>
    <x v="0"/>
    <x v="0"/>
    <x v="2"/>
    <x v="19"/>
    <n v="5608129"/>
    <x v="7"/>
    <x v="7"/>
    <x v="855"/>
  </r>
  <r>
    <x v="0"/>
    <x v="0"/>
    <x v="0"/>
    <x v="9"/>
    <x v="12"/>
    <x v="804"/>
    <x v="13"/>
    <x v="10"/>
    <x v="7"/>
    <x v="16"/>
    <x v="17"/>
    <x v="0"/>
    <x v="0"/>
    <n v="5243.8649999999998"/>
    <x v="0"/>
    <x v="0"/>
    <x v="2"/>
    <x v="19"/>
    <n v="816216"/>
    <x v="7"/>
    <x v="7"/>
    <x v="856"/>
  </r>
  <r>
    <x v="0"/>
    <x v="0"/>
    <x v="0"/>
    <x v="9"/>
    <x v="13"/>
    <x v="805"/>
    <x v="13"/>
    <x v="10"/>
    <x v="8"/>
    <x v="16"/>
    <x v="17"/>
    <x v="0"/>
    <x v="0"/>
    <n v="0"/>
    <x v="0"/>
    <x v="0"/>
    <x v="2"/>
    <x v="19"/>
    <n v="0"/>
    <x v="8"/>
    <x v="8"/>
    <x v="857"/>
  </r>
  <r>
    <x v="0"/>
    <x v="0"/>
    <x v="0"/>
    <x v="9"/>
    <x v="13"/>
    <x v="806"/>
    <x v="13"/>
    <x v="10"/>
    <x v="8"/>
    <x v="16"/>
    <x v="17"/>
    <x v="0"/>
    <x v="0"/>
    <n v="0"/>
    <x v="0"/>
    <x v="0"/>
    <x v="2"/>
    <x v="19"/>
    <n v="0"/>
    <x v="8"/>
    <x v="8"/>
    <x v="858"/>
  </r>
  <r>
    <x v="0"/>
    <x v="0"/>
    <x v="0"/>
    <x v="9"/>
    <x v="17"/>
    <x v="807"/>
    <x v="13"/>
    <x v="10"/>
    <x v="12"/>
    <x v="16"/>
    <x v="17"/>
    <x v="0"/>
    <x v="0"/>
    <n v="156065.85800000001"/>
    <x v="0"/>
    <x v="0"/>
    <x v="2"/>
    <x v="19"/>
    <n v="24291911"/>
    <x v="12"/>
    <x v="12"/>
    <x v="859"/>
  </r>
  <r>
    <x v="0"/>
    <x v="0"/>
    <x v="0"/>
    <x v="9"/>
    <x v="17"/>
    <x v="808"/>
    <x v="13"/>
    <x v="10"/>
    <x v="12"/>
    <x v="16"/>
    <x v="17"/>
    <x v="0"/>
    <x v="0"/>
    <n v="3799.826"/>
    <x v="0"/>
    <x v="0"/>
    <x v="2"/>
    <x v="19"/>
    <n v="591449"/>
    <x v="12"/>
    <x v="12"/>
    <x v="860"/>
  </r>
  <r>
    <x v="0"/>
    <x v="0"/>
    <x v="0"/>
    <x v="9"/>
    <x v="20"/>
    <x v="809"/>
    <x v="13"/>
    <x v="10"/>
    <x v="15"/>
    <x v="16"/>
    <x v="17"/>
    <x v="0"/>
    <x v="0"/>
    <n v="31428.648000000001"/>
    <x v="0"/>
    <x v="0"/>
    <x v="2"/>
    <x v="19"/>
    <n v="4891921"/>
    <x v="15"/>
    <x v="15"/>
    <x v="861"/>
  </r>
  <r>
    <x v="0"/>
    <x v="0"/>
    <x v="0"/>
    <x v="9"/>
    <x v="20"/>
    <x v="810"/>
    <x v="13"/>
    <x v="10"/>
    <x v="15"/>
    <x v="16"/>
    <x v="17"/>
    <x v="0"/>
    <x v="0"/>
    <n v="724.16499999999996"/>
    <x v="0"/>
    <x v="0"/>
    <x v="2"/>
    <x v="19"/>
    <n v="112717"/>
    <x v="15"/>
    <x v="15"/>
    <x v="862"/>
  </r>
  <r>
    <x v="0"/>
    <x v="0"/>
    <x v="0"/>
    <x v="9"/>
    <x v="22"/>
    <x v="811"/>
    <x v="13"/>
    <x v="10"/>
    <x v="17"/>
    <x v="16"/>
    <x v="17"/>
    <x v="0"/>
    <x v="0"/>
    <n v="0"/>
    <x v="0"/>
    <x v="0"/>
    <x v="2"/>
    <x v="19"/>
    <n v="0"/>
    <x v="17"/>
    <x v="17"/>
    <x v="863"/>
  </r>
  <r>
    <x v="0"/>
    <x v="0"/>
    <x v="0"/>
    <x v="9"/>
    <x v="23"/>
    <x v="812"/>
    <x v="13"/>
    <x v="10"/>
    <x v="18"/>
    <x v="16"/>
    <x v="17"/>
    <x v="0"/>
    <x v="0"/>
    <n v="20874.726999999999"/>
    <x v="0"/>
    <x v="0"/>
    <x v="2"/>
    <x v="19"/>
    <n v="3249186"/>
    <x v="18"/>
    <x v="18"/>
    <x v="864"/>
  </r>
  <r>
    <x v="0"/>
    <x v="0"/>
    <x v="0"/>
    <x v="9"/>
    <x v="23"/>
    <x v="813"/>
    <x v="13"/>
    <x v="10"/>
    <x v="18"/>
    <x v="16"/>
    <x v="17"/>
    <x v="0"/>
    <x v="0"/>
    <n v="8719.1939999999995"/>
    <x v="0"/>
    <x v="0"/>
    <x v="2"/>
    <x v="19"/>
    <n v="1357157"/>
    <x v="18"/>
    <x v="18"/>
    <x v="865"/>
  </r>
  <r>
    <x v="0"/>
    <x v="0"/>
    <x v="0"/>
    <x v="14"/>
    <x v="11"/>
    <x v="814"/>
    <x v="20"/>
    <x v="15"/>
    <x v="6"/>
    <x v="17"/>
    <x v="18"/>
    <x v="0"/>
    <x v="0"/>
    <n v="955.82"/>
    <x v="0"/>
    <x v="0"/>
    <x v="2"/>
    <x v="20"/>
    <n v="148775"/>
    <x v="6"/>
    <x v="6"/>
    <x v="866"/>
  </r>
  <r>
    <x v="0"/>
    <x v="0"/>
    <x v="0"/>
    <x v="14"/>
    <x v="26"/>
    <x v="660"/>
    <x v="20"/>
    <x v="15"/>
    <x v="21"/>
    <x v="17"/>
    <x v="18"/>
    <x v="0"/>
    <x v="0"/>
    <n v="0"/>
    <x v="0"/>
    <x v="0"/>
    <x v="2"/>
    <x v="20"/>
    <n v="0"/>
    <x v="21"/>
    <x v="21"/>
    <x v="867"/>
  </r>
  <r>
    <x v="0"/>
    <x v="0"/>
    <x v="0"/>
    <x v="14"/>
    <x v="24"/>
    <x v="815"/>
    <x v="20"/>
    <x v="15"/>
    <x v="19"/>
    <x v="17"/>
    <x v="18"/>
    <x v="0"/>
    <x v="0"/>
    <n v="0"/>
    <x v="0"/>
    <x v="0"/>
    <x v="2"/>
    <x v="20"/>
    <n v="0"/>
    <x v="19"/>
    <x v="19"/>
    <x v="868"/>
  </r>
  <r>
    <x v="0"/>
    <x v="0"/>
    <x v="0"/>
    <x v="14"/>
    <x v="25"/>
    <x v="660"/>
    <x v="20"/>
    <x v="15"/>
    <x v="20"/>
    <x v="17"/>
    <x v="18"/>
    <x v="0"/>
    <x v="0"/>
    <n v="0"/>
    <x v="0"/>
    <x v="0"/>
    <x v="2"/>
    <x v="20"/>
    <n v="0"/>
    <x v="20"/>
    <x v="20"/>
    <x v="869"/>
  </r>
  <r>
    <x v="0"/>
    <x v="0"/>
    <x v="0"/>
    <x v="14"/>
    <x v="25"/>
    <x v="654"/>
    <x v="20"/>
    <x v="15"/>
    <x v="20"/>
    <x v="17"/>
    <x v="18"/>
    <x v="0"/>
    <x v="0"/>
    <n v="0"/>
    <x v="0"/>
    <x v="0"/>
    <x v="2"/>
    <x v="20"/>
    <n v="0"/>
    <x v="20"/>
    <x v="20"/>
    <x v="870"/>
  </r>
  <r>
    <x v="0"/>
    <x v="0"/>
    <x v="0"/>
    <x v="14"/>
    <x v="23"/>
    <x v="816"/>
    <x v="20"/>
    <x v="15"/>
    <x v="18"/>
    <x v="17"/>
    <x v="18"/>
    <x v="0"/>
    <x v="0"/>
    <n v="1257.5239999999999"/>
    <x v="0"/>
    <x v="0"/>
    <x v="2"/>
    <x v="20"/>
    <n v="195736"/>
    <x v="18"/>
    <x v="18"/>
    <x v="871"/>
  </r>
  <r>
    <x v="0"/>
    <x v="0"/>
    <x v="0"/>
    <x v="14"/>
    <x v="27"/>
    <x v="660"/>
    <x v="20"/>
    <x v="15"/>
    <x v="22"/>
    <x v="17"/>
    <x v="18"/>
    <x v="0"/>
    <x v="0"/>
    <n v="0"/>
    <x v="0"/>
    <x v="0"/>
    <x v="2"/>
    <x v="20"/>
    <n v="0"/>
    <x v="22"/>
    <x v="22"/>
    <x v="872"/>
  </r>
  <r>
    <x v="0"/>
    <x v="0"/>
    <x v="0"/>
    <x v="1"/>
    <x v="16"/>
    <x v="817"/>
    <x v="9"/>
    <x v="8"/>
    <x v="11"/>
    <x v="18"/>
    <x v="19"/>
    <x v="0"/>
    <x v="0"/>
    <n v="254560.19399999999"/>
    <x v="0"/>
    <x v="2"/>
    <x v="1"/>
    <x v="21"/>
    <n v="39622718"/>
    <x v="11"/>
    <x v="11"/>
    <x v="873"/>
  </r>
  <r>
    <x v="0"/>
    <x v="0"/>
    <x v="0"/>
    <x v="18"/>
    <x v="6"/>
    <x v="818"/>
    <x v="24"/>
    <x v="19"/>
    <x v="1"/>
    <x v="19"/>
    <x v="20"/>
    <x v="0"/>
    <x v="0"/>
    <n v="290375.71399999998"/>
    <x v="0"/>
    <x v="8"/>
    <x v="2"/>
    <x v="22"/>
    <n v="45197464"/>
    <x v="1"/>
    <x v="1"/>
    <x v="874"/>
  </r>
  <r>
    <x v="0"/>
    <x v="0"/>
    <x v="0"/>
    <x v="18"/>
    <x v="6"/>
    <x v="819"/>
    <x v="24"/>
    <x v="19"/>
    <x v="1"/>
    <x v="19"/>
    <x v="20"/>
    <x v="0"/>
    <x v="0"/>
    <n v="3095.4639999999999"/>
    <x v="0"/>
    <x v="8"/>
    <x v="2"/>
    <x v="22"/>
    <n v="481814"/>
    <x v="1"/>
    <x v="1"/>
    <x v="875"/>
  </r>
  <r>
    <x v="0"/>
    <x v="0"/>
    <x v="0"/>
    <x v="19"/>
    <x v="0"/>
    <x v="820"/>
    <x v="25"/>
    <x v="20"/>
    <x v="0"/>
    <x v="20"/>
    <x v="21"/>
    <x v="0"/>
    <x v="0"/>
    <n v="4798.223"/>
    <x v="0"/>
    <x v="12"/>
    <x v="1"/>
    <x v="23"/>
    <n v="746851"/>
    <x v="0"/>
    <x v="0"/>
    <x v="876"/>
  </r>
  <r>
    <x v="0"/>
    <x v="0"/>
    <x v="0"/>
    <x v="19"/>
    <x v="2"/>
    <x v="821"/>
    <x v="25"/>
    <x v="20"/>
    <x v="1"/>
    <x v="20"/>
    <x v="21"/>
    <x v="0"/>
    <x v="0"/>
    <n v="458.58300000000003"/>
    <x v="0"/>
    <x v="12"/>
    <x v="1"/>
    <x v="23"/>
    <n v="71379"/>
    <x v="1"/>
    <x v="1"/>
    <x v="877"/>
  </r>
  <r>
    <x v="0"/>
    <x v="0"/>
    <x v="0"/>
    <x v="19"/>
    <x v="4"/>
    <x v="822"/>
    <x v="25"/>
    <x v="20"/>
    <x v="1"/>
    <x v="20"/>
    <x v="21"/>
    <x v="0"/>
    <x v="0"/>
    <n v="23252.86"/>
    <x v="0"/>
    <x v="12"/>
    <x v="1"/>
    <x v="23"/>
    <n v="3619346"/>
    <x v="1"/>
    <x v="1"/>
    <x v="878"/>
  </r>
  <r>
    <x v="0"/>
    <x v="0"/>
    <x v="0"/>
    <x v="19"/>
    <x v="1"/>
    <x v="823"/>
    <x v="25"/>
    <x v="20"/>
    <x v="1"/>
    <x v="20"/>
    <x v="21"/>
    <x v="0"/>
    <x v="0"/>
    <n v="709.15499999999997"/>
    <x v="0"/>
    <x v="12"/>
    <x v="1"/>
    <x v="23"/>
    <n v="110381"/>
    <x v="1"/>
    <x v="1"/>
    <x v="879"/>
  </r>
  <r>
    <x v="0"/>
    <x v="0"/>
    <x v="0"/>
    <x v="19"/>
    <x v="2"/>
    <x v="824"/>
    <x v="25"/>
    <x v="20"/>
    <x v="1"/>
    <x v="20"/>
    <x v="21"/>
    <x v="0"/>
    <x v="0"/>
    <n v="203371.79"/>
    <x v="0"/>
    <x v="12"/>
    <x v="1"/>
    <x v="23"/>
    <n v="31655158"/>
    <x v="1"/>
    <x v="1"/>
    <x v="880"/>
  </r>
  <r>
    <x v="0"/>
    <x v="0"/>
    <x v="0"/>
    <x v="19"/>
    <x v="6"/>
    <x v="825"/>
    <x v="25"/>
    <x v="20"/>
    <x v="1"/>
    <x v="20"/>
    <x v="21"/>
    <x v="0"/>
    <x v="0"/>
    <n v="391009.31300000002"/>
    <x v="0"/>
    <x v="12"/>
    <x v="1"/>
    <x v="23"/>
    <n v="60861251"/>
    <x v="1"/>
    <x v="1"/>
    <x v="881"/>
  </r>
  <r>
    <x v="0"/>
    <x v="0"/>
    <x v="0"/>
    <x v="19"/>
    <x v="6"/>
    <x v="826"/>
    <x v="25"/>
    <x v="20"/>
    <x v="1"/>
    <x v="20"/>
    <x v="21"/>
    <x v="0"/>
    <x v="0"/>
    <n v="82127.341"/>
    <x v="0"/>
    <x v="12"/>
    <x v="1"/>
    <x v="23"/>
    <n v="12783258"/>
    <x v="1"/>
    <x v="1"/>
    <x v="882"/>
  </r>
  <r>
    <x v="0"/>
    <x v="0"/>
    <x v="0"/>
    <x v="19"/>
    <x v="6"/>
    <x v="827"/>
    <x v="25"/>
    <x v="20"/>
    <x v="1"/>
    <x v="20"/>
    <x v="21"/>
    <x v="0"/>
    <x v="0"/>
    <n v="9660.1919999999991"/>
    <x v="0"/>
    <x v="12"/>
    <x v="1"/>
    <x v="23"/>
    <n v="1503625"/>
    <x v="1"/>
    <x v="1"/>
    <x v="883"/>
  </r>
  <r>
    <x v="0"/>
    <x v="0"/>
    <x v="0"/>
    <x v="19"/>
    <x v="7"/>
    <x v="828"/>
    <x v="25"/>
    <x v="20"/>
    <x v="2"/>
    <x v="20"/>
    <x v="21"/>
    <x v="0"/>
    <x v="0"/>
    <n v="35411.622000000003"/>
    <x v="0"/>
    <x v="12"/>
    <x v="1"/>
    <x v="23"/>
    <n v="5511878"/>
    <x v="2"/>
    <x v="2"/>
    <x v="884"/>
  </r>
  <r>
    <x v="0"/>
    <x v="0"/>
    <x v="0"/>
    <x v="19"/>
    <x v="8"/>
    <x v="829"/>
    <x v="25"/>
    <x v="20"/>
    <x v="3"/>
    <x v="20"/>
    <x v="21"/>
    <x v="0"/>
    <x v="0"/>
    <n v="2131.15"/>
    <x v="0"/>
    <x v="12"/>
    <x v="1"/>
    <x v="23"/>
    <n v="331717"/>
    <x v="3"/>
    <x v="3"/>
    <x v="885"/>
  </r>
  <r>
    <x v="0"/>
    <x v="0"/>
    <x v="0"/>
    <x v="19"/>
    <x v="9"/>
    <x v="830"/>
    <x v="25"/>
    <x v="20"/>
    <x v="4"/>
    <x v="20"/>
    <x v="21"/>
    <x v="0"/>
    <x v="0"/>
    <n v="4480.4960000000001"/>
    <x v="0"/>
    <x v="12"/>
    <x v="1"/>
    <x v="23"/>
    <n v="697397"/>
    <x v="4"/>
    <x v="4"/>
    <x v="886"/>
  </r>
  <r>
    <x v="0"/>
    <x v="0"/>
    <x v="0"/>
    <x v="19"/>
    <x v="10"/>
    <x v="830"/>
    <x v="25"/>
    <x v="20"/>
    <x v="5"/>
    <x v="20"/>
    <x v="21"/>
    <x v="0"/>
    <x v="0"/>
    <n v="0"/>
    <x v="0"/>
    <x v="12"/>
    <x v="1"/>
    <x v="23"/>
    <n v="0"/>
    <x v="5"/>
    <x v="5"/>
    <x v="887"/>
  </r>
  <r>
    <x v="0"/>
    <x v="0"/>
    <x v="0"/>
    <x v="19"/>
    <x v="10"/>
    <x v="831"/>
    <x v="25"/>
    <x v="20"/>
    <x v="5"/>
    <x v="20"/>
    <x v="21"/>
    <x v="0"/>
    <x v="0"/>
    <n v="2433.7739999999999"/>
    <x v="0"/>
    <x v="12"/>
    <x v="1"/>
    <x v="23"/>
    <n v="378821"/>
    <x v="5"/>
    <x v="5"/>
    <x v="888"/>
  </r>
  <r>
    <x v="0"/>
    <x v="0"/>
    <x v="0"/>
    <x v="19"/>
    <x v="11"/>
    <x v="832"/>
    <x v="25"/>
    <x v="20"/>
    <x v="6"/>
    <x v="20"/>
    <x v="21"/>
    <x v="0"/>
    <x v="0"/>
    <n v="1275.502"/>
    <x v="0"/>
    <x v="12"/>
    <x v="1"/>
    <x v="23"/>
    <n v="198534"/>
    <x v="6"/>
    <x v="6"/>
    <x v="889"/>
  </r>
  <r>
    <x v="0"/>
    <x v="0"/>
    <x v="0"/>
    <x v="19"/>
    <x v="12"/>
    <x v="833"/>
    <x v="25"/>
    <x v="20"/>
    <x v="7"/>
    <x v="20"/>
    <x v="21"/>
    <x v="0"/>
    <x v="0"/>
    <n v="14486.924999999999"/>
    <x v="0"/>
    <x v="12"/>
    <x v="1"/>
    <x v="23"/>
    <n v="2254914"/>
    <x v="7"/>
    <x v="7"/>
    <x v="890"/>
  </r>
  <r>
    <x v="0"/>
    <x v="0"/>
    <x v="0"/>
    <x v="19"/>
    <x v="13"/>
    <x v="834"/>
    <x v="25"/>
    <x v="20"/>
    <x v="8"/>
    <x v="20"/>
    <x v="21"/>
    <x v="0"/>
    <x v="0"/>
    <n v="871.03700000000003"/>
    <x v="0"/>
    <x v="12"/>
    <x v="1"/>
    <x v="23"/>
    <n v="135578"/>
    <x v="8"/>
    <x v="8"/>
    <x v="891"/>
  </r>
  <r>
    <x v="0"/>
    <x v="0"/>
    <x v="0"/>
    <x v="19"/>
    <x v="14"/>
    <x v="835"/>
    <x v="25"/>
    <x v="20"/>
    <x v="9"/>
    <x v="20"/>
    <x v="21"/>
    <x v="0"/>
    <x v="0"/>
    <n v="981.61400000000003"/>
    <x v="0"/>
    <x v="12"/>
    <x v="1"/>
    <x v="23"/>
    <n v="152790"/>
    <x v="9"/>
    <x v="9"/>
    <x v="892"/>
  </r>
  <r>
    <x v="0"/>
    <x v="0"/>
    <x v="0"/>
    <x v="19"/>
    <x v="26"/>
    <x v="836"/>
    <x v="25"/>
    <x v="20"/>
    <x v="21"/>
    <x v="20"/>
    <x v="21"/>
    <x v="0"/>
    <x v="0"/>
    <n v="0"/>
    <x v="0"/>
    <x v="12"/>
    <x v="1"/>
    <x v="23"/>
    <n v="0"/>
    <x v="21"/>
    <x v="21"/>
    <x v="893"/>
  </r>
  <r>
    <x v="0"/>
    <x v="0"/>
    <x v="0"/>
    <x v="19"/>
    <x v="15"/>
    <x v="837"/>
    <x v="25"/>
    <x v="20"/>
    <x v="10"/>
    <x v="20"/>
    <x v="21"/>
    <x v="0"/>
    <x v="0"/>
    <n v="0"/>
    <x v="0"/>
    <x v="12"/>
    <x v="1"/>
    <x v="23"/>
    <n v="0"/>
    <x v="10"/>
    <x v="10"/>
    <x v="894"/>
  </r>
  <r>
    <x v="0"/>
    <x v="0"/>
    <x v="0"/>
    <x v="19"/>
    <x v="24"/>
    <x v="838"/>
    <x v="25"/>
    <x v="20"/>
    <x v="19"/>
    <x v="20"/>
    <x v="21"/>
    <x v="0"/>
    <x v="0"/>
    <n v="0"/>
    <x v="0"/>
    <x v="12"/>
    <x v="1"/>
    <x v="23"/>
    <n v="0"/>
    <x v="19"/>
    <x v="19"/>
    <x v="895"/>
  </r>
  <r>
    <x v="0"/>
    <x v="0"/>
    <x v="0"/>
    <x v="19"/>
    <x v="16"/>
    <x v="836"/>
    <x v="25"/>
    <x v="20"/>
    <x v="11"/>
    <x v="20"/>
    <x v="21"/>
    <x v="0"/>
    <x v="0"/>
    <n v="287904.11"/>
    <x v="0"/>
    <x v="12"/>
    <x v="1"/>
    <x v="23"/>
    <n v="44812755"/>
    <x v="11"/>
    <x v="11"/>
    <x v="896"/>
  </r>
  <r>
    <x v="0"/>
    <x v="0"/>
    <x v="0"/>
    <x v="19"/>
    <x v="17"/>
    <x v="839"/>
    <x v="25"/>
    <x v="20"/>
    <x v="12"/>
    <x v="20"/>
    <x v="21"/>
    <x v="0"/>
    <x v="0"/>
    <n v="45223.449000000001"/>
    <x v="0"/>
    <x v="12"/>
    <x v="1"/>
    <x v="23"/>
    <n v="7039105"/>
    <x v="12"/>
    <x v="12"/>
    <x v="897"/>
  </r>
  <r>
    <x v="0"/>
    <x v="0"/>
    <x v="0"/>
    <x v="19"/>
    <x v="18"/>
    <x v="840"/>
    <x v="25"/>
    <x v="20"/>
    <x v="13"/>
    <x v="20"/>
    <x v="21"/>
    <x v="0"/>
    <x v="0"/>
    <n v="2497.7379999999998"/>
    <x v="0"/>
    <x v="12"/>
    <x v="1"/>
    <x v="23"/>
    <n v="388777"/>
    <x v="13"/>
    <x v="13"/>
    <x v="898"/>
  </r>
  <r>
    <x v="0"/>
    <x v="0"/>
    <x v="0"/>
    <x v="19"/>
    <x v="19"/>
    <x v="841"/>
    <x v="25"/>
    <x v="20"/>
    <x v="14"/>
    <x v="20"/>
    <x v="21"/>
    <x v="0"/>
    <x v="0"/>
    <n v="4372.1350000000002"/>
    <x v="0"/>
    <x v="12"/>
    <x v="1"/>
    <x v="23"/>
    <n v="680530"/>
    <x v="14"/>
    <x v="14"/>
    <x v="899"/>
  </r>
  <r>
    <x v="0"/>
    <x v="0"/>
    <x v="0"/>
    <x v="19"/>
    <x v="20"/>
    <x v="842"/>
    <x v="25"/>
    <x v="20"/>
    <x v="15"/>
    <x v="20"/>
    <x v="21"/>
    <x v="0"/>
    <x v="0"/>
    <n v="580.30899999999997"/>
    <x v="0"/>
    <x v="12"/>
    <x v="1"/>
    <x v="23"/>
    <n v="90326"/>
    <x v="15"/>
    <x v="15"/>
    <x v="900"/>
  </r>
  <r>
    <x v="0"/>
    <x v="0"/>
    <x v="0"/>
    <x v="19"/>
    <x v="21"/>
    <x v="843"/>
    <x v="25"/>
    <x v="20"/>
    <x v="16"/>
    <x v="20"/>
    <x v="21"/>
    <x v="0"/>
    <x v="0"/>
    <n v="1216.453"/>
    <x v="0"/>
    <x v="12"/>
    <x v="1"/>
    <x v="23"/>
    <n v="189343"/>
    <x v="16"/>
    <x v="16"/>
    <x v="901"/>
  </r>
  <r>
    <x v="0"/>
    <x v="0"/>
    <x v="0"/>
    <x v="19"/>
    <x v="25"/>
    <x v="836"/>
    <x v="25"/>
    <x v="20"/>
    <x v="20"/>
    <x v="20"/>
    <x v="21"/>
    <x v="0"/>
    <x v="0"/>
    <n v="0"/>
    <x v="0"/>
    <x v="12"/>
    <x v="1"/>
    <x v="23"/>
    <n v="0"/>
    <x v="20"/>
    <x v="20"/>
    <x v="902"/>
  </r>
  <r>
    <x v="0"/>
    <x v="0"/>
    <x v="0"/>
    <x v="19"/>
    <x v="25"/>
    <x v="830"/>
    <x v="25"/>
    <x v="20"/>
    <x v="20"/>
    <x v="20"/>
    <x v="21"/>
    <x v="0"/>
    <x v="0"/>
    <n v="0"/>
    <x v="0"/>
    <x v="12"/>
    <x v="1"/>
    <x v="23"/>
    <n v="0"/>
    <x v="20"/>
    <x v="20"/>
    <x v="903"/>
  </r>
  <r>
    <x v="0"/>
    <x v="0"/>
    <x v="0"/>
    <x v="19"/>
    <x v="22"/>
    <x v="844"/>
    <x v="25"/>
    <x v="20"/>
    <x v="17"/>
    <x v="20"/>
    <x v="21"/>
    <x v="0"/>
    <x v="0"/>
    <n v="26157.652999999998"/>
    <x v="0"/>
    <x v="12"/>
    <x v="1"/>
    <x v="23"/>
    <n v="4071482"/>
    <x v="17"/>
    <x v="17"/>
    <x v="904"/>
  </r>
  <r>
    <x v="0"/>
    <x v="0"/>
    <x v="0"/>
    <x v="19"/>
    <x v="23"/>
    <x v="845"/>
    <x v="25"/>
    <x v="20"/>
    <x v="18"/>
    <x v="20"/>
    <x v="21"/>
    <x v="0"/>
    <x v="0"/>
    <n v="1580.82"/>
    <x v="0"/>
    <x v="12"/>
    <x v="1"/>
    <x v="23"/>
    <n v="246057"/>
    <x v="18"/>
    <x v="18"/>
    <x v="905"/>
  </r>
  <r>
    <x v="0"/>
    <x v="0"/>
    <x v="0"/>
    <x v="19"/>
    <x v="27"/>
    <x v="836"/>
    <x v="25"/>
    <x v="20"/>
    <x v="22"/>
    <x v="20"/>
    <x v="21"/>
    <x v="0"/>
    <x v="0"/>
    <n v="0"/>
    <x v="0"/>
    <x v="12"/>
    <x v="1"/>
    <x v="23"/>
    <n v="0"/>
    <x v="22"/>
    <x v="22"/>
    <x v="906"/>
  </r>
  <r>
    <x v="0"/>
    <x v="0"/>
    <x v="0"/>
    <x v="20"/>
    <x v="0"/>
    <x v="846"/>
    <x v="26"/>
    <x v="21"/>
    <x v="0"/>
    <x v="8"/>
    <x v="8"/>
    <x v="1"/>
    <x v="0"/>
    <n v="52175.536999999997"/>
    <x v="0"/>
    <x v="8"/>
    <x v="1"/>
    <x v="24"/>
    <n v="8121209"/>
    <x v="0"/>
    <x v="0"/>
    <x v="907"/>
  </r>
  <r>
    <x v="0"/>
    <x v="0"/>
    <x v="0"/>
    <x v="20"/>
    <x v="3"/>
    <x v="847"/>
    <x v="26"/>
    <x v="21"/>
    <x v="1"/>
    <x v="8"/>
    <x v="8"/>
    <x v="1"/>
    <x v="0"/>
    <n v="1918566.956"/>
    <x v="0"/>
    <x v="8"/>
    <x v="1"/>
    <x v="24"/>
    <n v="298628144"/>
    <x v="1"/>
    <x v="1"/>
    <x v="908"/>
  </r>
  <r>
    <x v="0"/>
    <x v="0"/>
    <x v="0"/>
    <x v="20"/>
    <x v="6"/>
    <x v="848"/>
    <x v="26"/>
    <x v="21"/>
    <x v="1"/>
    <x v="8"/>
    <x v="8"/>
    <x v="1"/>
    <x v="0"/>
    <n v="4263484.835"/>
    <x v="0"/>
    <x v="8"/>
    <x v="1"/>
    <x v="24"/>
    <n v="663618520"/>
    <x v="1"/>
    <x v="1"/>
    <x v="909"/>
  </r>
  <r>
    <x v="0"/>
    <x v="0"/>
    <x v="0"/>
    <x v="20"/>
    <x v="4"/>
    <x v="849"/>
    <x v="26"/>
    <x v="21"/>
    <x v="1"/>
    <x v="8"/>
    <x v="8"/>
    <x v="1"/>
    <x v="0"/>
    <n v="254303.66399999999"/>
    <x v="0"/>
    <x v="8"/>
    <x v="1"/>
    <x v="24"/>
    <n v="39582789"/>
    <x v="1"/>
    <x v="1"/>
    <x v="910"/>
  </r>
  <r>
    <x v="0"/>
    <x v="0"/>
    <x v="0"/>
    <x v="20"/>
    <x v="5"/>
    <x v="850"/>
    <x v="26"/>
    <x v="21"/>
    <x v="1"/>
    <x v="8"/>
    <x v="8"/>
    <x v="1"/>
    <x v="0"/>
    <n v="7523.8419999999996"/>
    <x v="0"/>
    <x v="8"/>
    <x v="1"/>
    <x v="24"/>
    <n v="1171099"/>
    <x v="1"/>
    <x v="1"/>
    <x v="911"/>
  </r>
  <r>
    <x v="0"/>
    <x v="0"/>
    <x v="0"/>
    <x v="20"/>
    <x v="1"/>
    <x v="851"/>
    <x v="26"/>
    <x v="21"/>
    <x v="1"/>
    <x v="8"/>
    <x v="8"/>
    <x v="1"/>
    <x v="0"/>
    <n v="3878.355"/>
    <x v="0"/>
    <x v="8"/>
    <x v="1"/>
    <x v="24"/>
    <n v="603672"/>
    <x v="1"/>
    <x v="1"/>
    <x v="912"/>
  </r>
  <r>
    <x v="0"/>
    <x v="0"/>
    <x v="0"/>
    <x v="20"/>
    <x v="2"/>
    <x v="852"/>
    <x v="26"/>
    <x v="21"/>
    <x v="1"/>
    <x v="8"/>
    <x v="8"/>
    <x v="1"/>
    <x v="0"/>
    <n v="2206090.4810000001"/>
    <x v="0"/>
    <x v="8"/>
    <x v="1"/>
    <x v="24"/>
    <n v="343381660"/>
    <x v="1"/>
    <x v="1"/>
    <x v="913"/>
  </r>
  <r>
    <x v="0"/>
    <x v="0"/>
    <x v="0"/>
    <x v="20"/>
    <x v="2"/>
    <x v="853"/>
    <x v="26"/>
    <x v="21"/>
    <x v="1"/>
    <x v="8"/>
    <x v="8"/>
    <x v="1"/>
    <x v="0"/>
    <n v="4965.0659999999998"/>
    <x v="0"/>
    <x v="8"/>
    <x v="1"/>
    <x v="24"/>
    <n v="772821"/>
    <x v="1"/>
    <x v="1"/>
    <x v="914"/>
  </r>
  <r>
    <x v="0"/>
    <x v="0"/>
    <x v="0"/>
    <x v="20"/>
    <x v="1"/>
    <x v="854"/>
    <x v="26"/>
    <x v="21"/>
    <x v="1"/>
    <x v="8"/>
    <x v="8"/>
    <x v="1"/>
    <x v="0"/>
    <n v="3884837.139"/>
    <x v="0"/>
    <x v="8"/>
    <x v="1"/>
    <x v="24"/>
    <n v="604681375"/>
    <x v="1"/>
    <x v="1"/>
    <x v="915"/>
  </r>
  <r>
    <x v="0"/>
    <x v="0"/>
    <x v="0"/>
    <x v="20"/>
    <x v="6"/>
    <x v="855"/>
    <x v="26"/>
    <x v="21"/>
    <x v="1"/>
    <x v="8"/>
    <x v="8"/>
    <x v="1"/>
    <x v="0"/>
    <n v="97871.770999999993"/>
    <x v="0"/>
    <x v="8"/>
    <x v="1"/>
    <x v="24"/>
    <n v="15233904"/>
    <x v="1"/>
    <x v="1"/>
    <x v="916"/>
  </r>
  <r>
    <x v="0"/>
    <x v="0"/>
    <x v="0"/>
    <x v="20"/>
    <x v="1"/>
    <x v="856"/>
    <x v="26"/>
    <x v="21"/>
    <x v="1"/>
    <x v="8"/>
    <x v="8"/>
    <x v="1"/>
    <x v="0"/>
    <n v="7361.2730000000001"/>
    <x v="0"/>
    <x v="8"/>
    <x v="1"/>
    <x v="24"/>
    <n v="1145794"/>
    <x v="1"/>
    <x v="1"/>
    <x v="917"/>
  </r>
  <r>
    <x v="0"/>
    <x v="0"/>
    <x v="0"/>
    <x v="20"/>
    <x v="5"/>
    <x v="857"/>
    <x v="26"/>
    <x v="21"/>
    <x v="1"/>
    <x v="8"/>
    <x v="8"/>
    <x v="1"/>
    <x v="0"/>
    <n v="1143674.3500000001"/>
    <x v="0"/>
    <x v="8"/>
    <x v="1"/>
    <x v="24"/>
    <n v="178014819"/>
    <x v="1"/>
    <x v="1"/>
    <x v="918"/>
  </r>
  <r>
    <x v="0"/>
    <x v="0"/>
    <x v="0"/>
    <x v="20"/>
    <x v="6"/>
    <x v="858"/>
    <x v="26"/>
    <x v="21"/>
    <x v="1"/>
    <x v="8"/>
    <x v="8"/>
    <x v="1"/>
    <x v="0"/>
    <n v="832653.77899999998"/>
    <x v="0"/>
    <x v="8"/>
    <x v="1"/>
    <x v="24"/>
    <n v="129603948"/>
    <x v="1"/>
    <x v="1"/>
    <x v="919"/>
  </r>
  <r>
    <x v="0"/>
    <x v="0"/>
    <x v="0"/>
    <x v="20"/>
    <x v="7"/>
    <x v="859"/>
    <x v="26"/>
    <x v="21"/>
    <x v="2"/>
    <x v="8"/>
    <x v="8"/>
    <x v="1"/>
    <x v="0"/>
    <n v="378296.005"/>
    <x v="0"/>
    <x v="8"/>
    <x v="1"/>
    <x v="24"/>
    <n v="58882404"/>
    <x v="2"/>
    <x v="2"/>
    <x v="920"/>
  </r>
  <r>
    <x v="0"/>
    <x v="0"/>
    <x v="0"/>
    <x v="20"/>
    <x v="8"/>
    <x v="860"/>
    <x v="26"/>
    <x v="21"/>
    <x v="3"/>
    <x v="8"/>
    <x v="8"/>
    <x v="1"/>
    <x v="0"/>
    <n v="21528.513999999999"/>
    <x v="0"/>
    <x v="8"/>
    <x v="1"/>
    <x v="24"/>
    <n v="3350949"/>
    <x v="3"/>
    <x v="3"/>
    <x v="921"/>
  </r>
  <r>
    <x v="0"/>
    <x v="0"/>
    <x v="0"/>
    <x v="20"/>
    <x v="9"/>
    <x v="861"/>
    <x v="26"/>
    <x v="21"/>
    <x v="4"/>
    <x v="8"/>
    <x v="8"/>
    <x v="1"/>
    <x v="0"/>
    <n v="48674.256999999998"/>
    <x v="0"/>
    <x v="8"/>
    <x v="1"/>
    <x v="24"/>
    <n v="7576229"/>
    <x v="4"/>
    <x v="4"/>
    <x v="922"/>
  </r>
  <r>
    <x v="0"/>
    <x v="0"/>
    <x v="0"/>
    <x v="20"/>
    <x v="10"/>
    <x v="862"/>
    <x v="26"/>
    <x v="21"/>
    <x v="5"/>
    <x v="8"/>
    <x v="8"/>
    <x v="1"/>
    <x v="0"/>
    <n v="53591.635000000002"/>
    <x v="0"/>
    <x v="8"/>
    <x v="1"/>
    <x v="24"/>
    <n v="8341627"/>
    <x v="5"/>
    <x v="5"/>
    <x v="923"/>
  </r>
  <r>
    <x v="0"/>
    <x v="0"/>
    <x v="0"/>
    <x v="20"/>
    <x v="28"/>
    <x v="863"/>
    <x v="26"/>
    <x v="21"/>
    <x v="23"/>
    <x v="8"/>
    <x v="8"/>
    <x v="1"/>
    <x v="0"/>
    <n v="8244.1959999999999"/>
    <x v="0"/>
    <x v="8"/>
    <x v="1"/>
    <x v="24"/>
    <n v="1283223"/>
    <x v="23"/>
    <x v="23"/>
    <x v="924"/>
  </r>
  <r>
    <x v="0"/>
    <x v="0"/>
    <x v="0"/>
    <x v="20"/>
    <x v="11"/>
    <x v="864"/>
    <x v="26"/>
    <x v="21"/>
    <x v="6"/>
    <x v="8"/>
    <x v="8"/>
    <x v="1"/>
    <x v="0"/>
    <n v="15293.704"/>
    <x v="0"/>
    <x v="8"/>
    <x v="1"/>
    <x v="24"/>
    <n v="2380491"/>
    <x v="6"/>
    <x v="6"/>
    <x v="925"/>
  </r>
  <r>
    <x v="0"/>
    <x v="0"/>
    <x v="0"/>
    <x v="20"/>
    <x v="12"/>
    <x v="865"/>
    <x v="26"/>
    <x v="21"/>
    <x v="7"/>
    <x v="8"/>
    <x v="8"/>
    <x v="1"/>
    <x v="0"/>
    <n v="152854.05799999999"/>
    <x v="0"/>
    <x v="8"/>
    <x v="1"/>
    <x v="24"/>
    <n v="23791989"/>
    <x v="7"/>
    <x v="7"/>
    <x v="926"/>
  </r>
  <r>
    <x v="0"/>
    <x v="0"/>
    <x v="0"/>
    <x v="20"/>
    <x v="13"/>
    <x v="866"/>
    <x v="26"/>
    <x v="21"/>
    <x v="8"/>
    <x v="8"/>
    <x v="8"/>
    <x v="1"/>
    <x v="0"/>
    <n v="26347.281999999999"/>
    <x v="0"/>
    <x v="8"/>
    <x v="1"/>
    <x v="24"/>
    <n v="4100998"/>
    <x v="8"/>
    <x v="8"/>
    <x v="927"/>
  </r>
  <r>
    <x v="0"/>
    <x v="0"/>
    <x v="0"/>
    <x v="20"/>
    <x v="14"/>
    <x v="867"/>
    <x v="26"/>
    <x v="21"/>
    <x v="9"/>
    <x v="8"/>
    <x v="8"/>
    <x v="1"/>
    <x v="0"/>
    <n v="9912.1910000000007"/>
    <x v="0"/>
    <x v="8"/>
    <x v="1"/>
    <x v="24"/>
    <n v="1542849"/>
    <x v="9"/>
    <x v="9"/>
    <x v="928"/>
  </r>
  <r>
    <x v="0"/>
    <x v="0"/>
    <x v="0"/>
    <x v="20"/>
    <x v="16"/>
    <x v="868"/>
    <x v="26"/>
    <x v="21"/>
    <x v="11"/>
    <x v="8"/>
    <x v="8"/>
    <x v="1"/>
    <x v="0"/>
    <n v="3076244.835"/>
    <x v="0"/>
    <x v="8"/>
    <x v="1"/>
    <x v="24"/>
    <n v="478822636"/>
    <x v="11"/>
    <x v="11"/>
    <x v="929"/>
  </r>
  <r>
    <x v="0"/>
    <x v="0"/>
    <x v="0"/>
    <x v="20"/>
    <x v="17"/>
    <x v="869"/>
    <x v="26"/>
    <x v="21"/>
    <x v="12"/>
    <x v="8"/>
    <x v="8"/>
    <x v="1"/>
    <x v="0"/>
    <n v="478075.46100000001"/>
    <x v="0"/>
    <x v="8"/>
    <x v="1"/>
    <x v="24"/>
    <n v="74413242"/>
    <x v="12"/>
    <x v="12"/>
    <x v="930"/>
  </r>
  <r>
    <x v="0"/>
    <x v="0"/>
    <x v="0"/>
    <x v="20"/>
    <x v="18"/>
    <x v="870"/>
    <x v="26"/>
    <x v="21"/>
    <x v="13"/>
    <x v="8"/>
    <x v="8"/>
    <x v="1"/>
    <x v="0"/>
    <n v="26129.733"/>
    <x v="0"/>
    <x v="8"/>
    <x v="1"/>
    <x v="24"/>
    <n v="4067136"/>
    <x v="13"/>
    <x v="13"/>
    <x v="931"/>
  </r>
  <r>
    <x v="0"/>
    <x v="0"/>
    <x v="0"/>
    <x v="20"/>
    <x v="19"/>
    <x v="871"/>
    <x v="26"/>
    <x v="21"/>
    <x v="14"/>
    <x v="8"/>
    <x v="8"/>
    <x v="1"/>
    <x v="0"/>
    <n v="44153.006999999998"/>
    <x v="0"/>
    <x v="8"/>
    <x v="1"/>
    <x v="24"/>
    <n v="6872489"/>
    <x v="14"/>
    <x v="14"/>
    <x v="932"/>
  </r>
  <r>
    <x v="0"/>
    <x v="0"/>
    <x v="0"/>
    <x v="20"/>
    <x v="20"/>
    <x v="872"/>
    <x v="26"/>
    <x v="21"/>
    <x v="15"/>
    <x v="8"/>
    <x v="8"/>
    <x v="1"/>
    <x v="0"/>
    <n v="16796.393"/>
    <x v="0"/>
    <x v="8"/>
    <x v="1"/>
    <x v="24"/>
    <n v="2614387"/>
    <x v="15"/>
    <x v="15"/>
    <x v="933"/>
  </r>
  <r>
    <x v="0"/>
    <x v="0"/>
    <x v="0"/>
    <x v="20"/>
    <x v="21"/>
    <x v="873"/>
    <x v="26"/>
    <x v="21"/>
    <x v="16"/>
    <x v="8"/>
    <x v="8"/>
    <x v="1"/>
    <x v="0"/>
    <n v="11653.055"/>
    <x v="0"/>
    <x v="8"/>
    <x v="1"/>
    <x v="24"/>
    <n v="1813817"/>
    <x v="16"/>
    <x v="16"/>
    <x v="934"/>
  </r>
  <r>
    <x v="0"/>
    <x v="0"/>
    <x v="0"/>
    <x v="20"/>
    <x v="22"/>
    <x v="874"/>
    <x v="26"/>
    <x v="21"/>
    <x v="17"/>
    <x v="8"/>
    <x v="8"/>
    <x v="1"/>
    <x v="0"/>
    <n v="356473.85499999998"/>
    <x v="0"/>
    <x v="8"/>
    <x v="1"/>
    <x v="24"/>
    <n v="55485750"/>
    <x v="17"/>
    <x v="17"/>
    <x v="935"/>
  </r>
  <r>
    <x v="0"/>
    <x v="0"/>
    <x v="0"/>
    <x v="20"/>
    <x v="23"/>
    <x v="875"/>
    <x v="26"/>
    <x v="21"/>
    <x v="18"/>
    <x v="8"/>
    <x v="8"/>
    <x v="1"/>
    <x v="0"/>
    <n v="15947.31"/>
    <x v="0"/>
    <x v="8"/>
    <x v="1"/>
    <x v="24"/>
    <n v="2482225"/>
    <x v="18"/>
    <x v="18"/>
    <x v="936"/>
  </r>
  <r>
    <x v="0"/>
    <x v="0"/>
    <x v="0"/>
    <x v="21"/>
    <x v="15"/>
    <x v="876"/>
    <x v="27"/>
    <x v="22"/>
    <x v="10"/>
    <x v="8"/>
    <x v="8"/>
    <x v="1"/>
    <x v="0"/>
    <n v="40371.080999999998"/>
    <x v="0"/>
    <x v="8"/>
    <x v="1"/>
    <x v="25"/>
    <n v="6283826"/>
    <x v="10"/>
    <x v="10"/>
    <x v="937"/>
  </r>
  <r>
    <x v="0"/>
    <x v="0"/>
    <x v="0"/>
    <x v="21"/>
    <x v="16"/>
    <x v="877"/>
    <x v="27"/>
    <x v="22"/>
    <x v="11"/>
    <x v="8"/>
    <x v="8"/>
    <x v="1"/>
    <x v="0"/>
    <n v="960499.09"/>
    <x v="0"/>
    <x v="8"/>
    <x v="1"/>
    <x v="25"/>
    <n v="149503284"/>
    <x v="11"/>
    <x v="11"/>
    <x v="938"/>
  </r>
  <r>
    <x v="0"/>
    <x v="0"/>
    <x v="0"/>
    <x v="22"/>
    <x v="6"/>
    <x v="878"/>
    <x v="28"/>
    <x v="23"/>
    <x v="1"/>
    <x v="8"/>
    <x v="8"/>
    <x v="1"/>
    <x v="0"/>
    <n v="390473.14600000001"/>
    <x v="0"/>
    <x v="8"/>
    <x v="1"/>
    <x v="26"/>
    <n v="60777796"/>
    <x v="1"/>
    <x v="1"/>
    <x v="939"/>
  </r>
  <r>
    <x v="0"/>
    <x v="0"/>
    <x v="0"/>
    <x v="22"/>
    <x v="6"/>
    <x v="879"/>
    <x v="28"/>
    <x v="23"/>
    <x v="1"/>
    <x v="8"/>
    <x v="8"/>
    <x v="1"/>
    <x v="0"/>
    <n v="4127.2849999999999"/>
    <x v="0"/>
    <x v="8"/>
    <x v="1"/>
    <x v="26"/>
    <n v="642419"/>
    <x v="1"/>
    <x v="1"/>
    <x v="940"/>
  </r>
  <r>
    <x v="0"/>
    <x v="0"/>
    <x v="0"/>
    <x v="22"/>
    <x v="6"/>
    <x v="880"/>
    <x v="28"/>
    <x v="23"/>
    <x v="1"/>
    <x v="8"/>
    <x v="8"/>
    <x v="1"/>
    <x v="0"/>
    <n v="7222.7489999999998"/>
    <x v="0"/>
    <x v="8"/>
    <x v="1"/>
    <x v="26"/>
    <n v="1124233"/>
    <x v="1"/>
    <x v="1"/>
    <x v="941"/>
  </r>
  <r>
    <x v="0"/>
    <x v="0"/>
    <x v="0"/>
    <x v="22"/>
    <x v="6"/>
    <x v="881"/>
    <x v="28"/>
    <x v="23"/>
    <x v="1"/>
    <x v="8"/>
    <x v="8"/>
    <x v="1"/>
    <x v="0"/>
    <n v="573591.48199999996"/>
    <x v="0"/>
    <x v="8"/>
    <x v="1"/>
    <x v="26"/>
    <n v="89280470"/>
    <x v="1"/>
    <x v="1"/>
    <x v="9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55A913-E844-4A64-89A1-0D510D4F9FA9}" name="TablaDinámica5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fieldListSortAscending="1">
  <location ref="A7:N951" firstHeaderRow="1" firstDataRow="1" firstDataCol="13"/>
  <pivotFields count="22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m="1" x="3"/>
        <item m="1" x="2"/>
        <item m="1" x="4"/>
        <item m="1" x="5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defaultSubtotal="0">
      <items count="882">
        <item x="77"/>
        <item x="71"/>
        <item x="0"/>
        <item x="518"/>
        <item x="12"/>
        <item x="772"/>
        <item x="519"/>
        <item x="14"/>
        <item x="773"/>
        <item x="522"/>
        <item x="16"/>
        <item x="775"/>
        <item x="19"/>
        <item x="510"/>
        <item x="4"/>
        <item x="767"/>
        <item x="526"/>
        <item x="21"/>
        <item x="777"/>
        <item x="22"/>
        <item x="529"/>
        <item x="24"/>
        <item x="780"/>
        <item x="26"/>
        <item x="28"/>
        <item x="31"/>
        <item x="509"/>
        <item x="2"/>
        <item x="769"/>
        <item x="6"/>
        <item x="9"/>
        <item x="765"/>
        <item x="7"/>
        <item x="531"/>
        <item x="33"/>
        <item x="782"/>
        <item x="535"/>
        <item x="35"/>
        <item x="784"/>
        <item x="537"/>
        <item x="36"/>
        <item x="786"/>
        <item x="40"/>
        <item x="789"/>
        <item x="540"/>
        <item x="38"/>
        <item x="787"/>
        <item x="546"/>
        <item x="43"/>
        <item x="791"/>
        <item x="45"/>
        <item x="47"/>
        <item x="64"/>
        <item x="63"/>
        <item x="517"/>
        <item x="73"/>
        <item x="69"/>
        <item x="521"/>
        <item x="79"/>
        <item x="80"/>
        <item x="523"/>
        <item x="81"/>
        <item x="82"/>
        <item x="84"/>
        <item x="83"/>
        <item x="511"/>
        <item x="74"/>
        <item x="68"/>
        <item x="525"/>
        <item x="85"/>
        <item x="86"/>
        <item x="88"/>
        <item x="87"/>
        <item x="528"/>
        <item x="90"/>
        <item x="89"/>
        <item x="92"/>
        <item x="91"/>
        <item x="94"/>
        <item x="93"/>
        <item x="98"/>
        <item x="97"/>
        <item x="514"/>
        <item x="78"/>
        <item x="72"/>
        <item x="75"/>
        <item x="65"/>
        <item x="512"/>
        <item x="76"/>
        <item x="66"/>
        <item x="70"/>
        <item x="67"/>
        <item x="532"/>
        <item x="95"/>
        <item x="96"/>
        <item x="534"/>
        <item x="99"/>
        <item x="100"/>
        <item x="539"/>
        <item x="102"/>
        <item x="101"/>
        <item x="544"/>
        <item x="106"/>
        <item x="105"/>
        <item x="541"/>
        <item x="103"/>
        <item x="104"/>
        <item x="545"/>
        <item x="107"/>
        <item x="108"/>
        <item x="109"/>
        <item x="110"/>
        <item x="112"/>
        <item x="111"/>
        <item x="1"/>
        <item x="516"/>
        <item x="11"/>
        <item x="771"/>
        <item x="520"/>
        <item x="15"/>
        <item x="774"/>
        <item x="524"/>
        <item x="17"/>
        <item x="776"/>
        <item x="18"/>
        <item x="508"/>
        <item x="5"/>
        <item x="768"/>
        <item x="527"/>
        <item x="20"/>
        <item x="778"/>
        <item x="23"/>
        <item x="530"/>
        <item x="25"/>
        <item x="779"/>
        <item x="27"/>
        <item x="29"/>
        <item x="30"/>
        <item x="515"/>
        <item x="3"/>
        <item x="770"/>
        <item x="13"/>
        <item x="513"/>
        <item x="10"/>
        <item x="766"/>
        <item x="8"/>
        <item x="533"/>
        <item x="32"/>
        <item x="781"/>
        <item x="536"/>
        <item x="34"/>
        <item x="783"/>
        <item x="538"/>
        <item x="37"/>
        <item x="785"/>
        <item x="543"/>
        <item x="41"/>
        <item x="790"/>
        <item x="542"/>
        <item x="39"/>
        <item x="788"/>
        <item x="547"/>
        <item x="42"/>
        <item x="792"/>
        <item x="44"/>
        <item x="46"/>
        <item x="183"/>
        <item x="878"/>
        <item x="879"/>
        <item x="182"/>
        <item x="185"/>
        <item x="62"/>
        <item x="184"/>
        <item x="881"/>
        <item x="818"/>
        <item x="61"/>
        <item x="191"/>
        <item x="880"/>
        <item x="819"/>
        <item x="310"/>
        <item x="228"/>
        <item x="876"/>
        <item x="315"/>
        <item x="51"/>
        <item x="877"/>
        <item x="311"/>
        <item x="227"/>
        <item x="316"/>
        <item x="52"/>
        <item x="226"/>
        <item x="54"/>
        <item x="229"/>
        <item x="53"/>
        <item x="309"/>
        <item x="314"/>
        <item x="49"/>
        <item x="306"/>
        <item x="198"/>
        <item x="307"/>
        <item x="224"/>
        <item x="317"/>
        <item x="242"/>
        <item x="320"/>
        <item x="252"/>
        <item x="321"/>
        <item x="259"/>
        <item x="201"/>
        <item x="225"/>
        <item x="243"/>
        <item x="249"/>
        <item x="260"/>
        <item x="305"/>
        <item x="199"/>
        <item x="308"/>
        <item x="223"/>
        <item x="312"/>
        <item x="235"/>
        <item x="318"/>
        <item x="245"/>
        <item x="319"/>
        <item x="248"/>
        <item x="322"/>
        <item x="258"/>
        <item x="313"/>
        <item x="232"/>
        <item x="196"/>
        <item x="279"/>
        <item x="276"/>
        <item x="241"/>
        <item x="295"/>
        <item x="291"/>
        <item x="197"/>
        <item x="280"/>
        <item x="277"/>
        <item x="244"/>
        <item x="296"/>
        <item x="292"/>
        <item x="194"/>
        <item x="278"/>
        <item x="247"/>
        <item x="294"/>
        <item x="205"/>
        <item x="863"/>
        <item x="239"/>
        <item x="181"/>
        <item x="180"/>
        <item x="173"/>
        <item x="174"/>
        <item x="302"/>
        <item x="303"/>
        <item x="304"/>
        <item x="854"/>
        <item x="851"/>
        <item x="847"/>
        <item x="857"/>
        <item x="850"/>
        <item x="172"/>
        <item x="169"/>
        <item x="202"/>
        <item x="208"/>
        <item x="211"/>
        <item x="214"/>
        <item x="217"/>
        <item x="219"/>
        <item x="236"/>
        <item x="255"/>
        <item x="261"/>
        <item x="265"/>
        <item x="190"/>
        <item x="274"/>
        <item x="187"/>
        <item x="271"/>
        <item x="193"/>
        <item x="270"/>
        <item x="167"/>
        <item x="267"/>
        <item x="186"/>
        <item x="268"/>
        <item x="195"/>
        <item x="275"/>
        <item x="204"/>
        <item x="281"/>
        <item x="207"/>
        <item x="282"/>
        <item x="192"/>
        <item x="269"/>
        <item x="210"/>
        <item x="283"/>
        <item x="212"/>
        <item x="284"/>
        <item x="215"/>
        <item x="285"/>
        <item x="220"/>
        <item x="286"/>
        <item x="221"/>
        <item x="287"/>
        <item x="231"/>
        <item x="288"/>
        <item x="171"/>
        <item x="272"/>
        <item x="176"/>
        <item x="273"/>
        <item x="233"/>
        <item x="289"/>
        <item x="48"/>
        <item x="817"/>
        <item x="238"/>
        <item x="290"/>
        <item x="246"/>
        <item x="293"/>
        <item x="253"/>
        <item x="298"/>
        <item x="251"/>
        <item x="297"/>
        <item x="256"/>
        <item x="299"/>
        <item x="263"/>
        <item x="300"/>
        <item x="266"/>
        <item x="301"/>
        <item x="189"/>
        <item x="179"/>
        <item x="188"/>
        <item x="571"/>
        <item x="381"/>
        <item x="672"/>
        <item x="567"/>
        <item x="380"/>
        <item x="566"/>
        <item x="386"/>
        <item x="712"/>
        <item x="826"/>
        <item x="858"/>
        <item x="568"/>
        <item x="649"/>
        <item x="691"/>
        <item x="570"/>
        <item x="387"/>
        <item x="674"/>
        <item x="569"/>
        <item x="384"/>
        <item x="565"/>
        <item x="385"/>
        <item x="714"/>
        <item x="827"/>
        <item x="855"/>
        <item x="561"/>
        <item x="646"/>
        <item x="692"/>
        <item x="562"/>
        <item x="378"/>
        <item x="673"/>
        <item x="564"/>
        <item x="373"/>
        <item x="563"/>
        <item x="383"/>
        <item x="713"/>
        <item x="821"/>
        <item x="853"/>
        <item x="574"/>
        <item x="645"/>
        <item x="694"/>
        <item x="548"/>
        <item x="366"/>
        <item x="560"/>
        <item x="374"/>
        <item x="582"/>
        <item x="388"/>
        <item x="585"/>
        <item x="393"/>
        <item x="591"/>
        <item x="395"/>
        <item x="577"/>
        <item x="382"/>
        <item x="593"/>
        <item x="397"/>
        <item x="732"/>
        <item x="402"/>
        <item x="596"/>
        <item x="404"/>
        <item x="602"/>
        <item x="408"/>
        <item x="604"/>
        <item x="410"/>
        <item x="612"/>
        <item x="557"/>
        <item x="369"/>
        <item x="555"/>
        <item x="377"/>
        <item x="618"/>
        <item x="611"/>
        <item x="412"/>
        <item x="621"/>
        <item x="416"/>
        <item x="625"/>
        <item x="420"/>
        <item x="633"/>
        <item x="426"/>
        <item x="629"/>
        <item x="422"/>
        <item x="638"/>
        <item x="427"/>
        <item x="643"/>
        <item x="430"/>
        <item x="735"/>
        <item x="435"/>
        <item x="667"/>
        <item x="550"/>
        <item x="364"/>
        <item x="670"/>
        <item x="576"/>
        <item x="379"/>
        <item x="675"/>
        <item x="583"/>
        <item x="390"/>
        <item x="676"/>
        <item x="587"/>
        <item x="391"/>
        <item x="677"/>
        <item x="590"/>
        <item x="394"/>
        <item x="668"/>
        <item x="578"/>
        <item x="367"/>
        <item x="678"/>
        <item x="592"/>
        <item x="399"/>
        <item x="739"/>
        <item x="731"/>
        <item x="400"/>
        <item x="679"/>
        <item x="599"/>
        <item x="405"/>
        <item x="680"/>
        <item x="603"/>
        <item x="406"/>
        <item x="681"/>
        <item x="605"/>
        <item x="409"/>
        <item x="613"/>
        <item x="671"/>
        <item x="556"/>
        <item x="371"/>
        <item x="669"/>
        <item x="552"/>
        <item x="372"/>
        <item x="682"/>
        <item x="619"/>
        <item x="683"/>
        <item x="610"/>
        <item x="413"/>
        <item x="684"/>
        <item x="620"/>
        <item x="415"/>
        <item x="685"/>
        <item x="624"/>
        <item x="419"/>
        <item x="687"/>
        <item x="632"/>
        <item x="425"/>
        <item x="686"/>
        <item x="628"/>
        <item x="421"/>
        <item x="688"/>
        <item x="639"/>
        <item x="429"/>
        <item x="689"/>
        <item x="640"/>
        <item x="431"/>
        <item x="740"/>
        <item x="738"/>
        <item x="433"/>
        <item x="549"/>
        <item x="365"/>
        <item x="579"/>
        <item x="376"/>
        <item x="581"/>
        <item x="389"/>
        <item x="584"/>
        <item x="392"/>
        <item x="589"/>
        <item x="396"/>
        <item x="573"/>
        <item x="368"/>
        <item x="595"/>
        <item x="398"/>
        <item x="733"/>
        <item x="401"/>
        <item x="597"/>
        <item x="403"/>
        <item x="600"/>
        <item x="407"/>
        <item x="607"/>
        <item x="411"/>
        <item x="615"/>
        <item x="553"/>
        <item x="370"/>
        <item x="559"/>
        <item x="375"/>
        <item x="616"/>
        <item x="608"/>
        <item x="414"/>
        <item x="623"/>
        <item x="417"/>
        <item x="627"/>
        <item x="418"/>
        <item x="635"/>
        <item x="424"/>
        <item x="631"/>
        <item x="423"/>
        <item x="636"/>
        <item x="428"/>
        <item x="641"/>
        <item x="432"/>
        <item x="737"/>
        <item x="434"/>
        <item x="710"/>
        <item x="715"/>
        <item x="718"/>
        <item x="719"/>
        <item x="165"/>
        <item x="716"/>
        <item x="720"/>
        <item x="162"/>
        <item x="721"/>
        <item x="722"/>
        <item x="723"/>
        <item x="724"/>
        <item x="717"/>
        <item x="711"/>
        <item x="164"/>
        <item x="163"/>
        <item x="725"/>
        <item x="726"/>
        <item x="728"/>
        <item x="727"/>
        <item x="729"/>
        <item x="730"/>
        <item x="166"/>
        <item x="820"/>
        <item x="846"/>
        <item x="551"/>
        <item x="825"/>
        <item x="848"/>
        <item x="575"/>
        <item x="828"/>
        <item x="859"/>
        <item x="580"/>
        <item x="829"/>
        <item x="860"/>
        <item x="586"/>
        <item x="830"/>
        <item x="861"/>
        <item x="588"/>
        <item x="824"/>
        <item x="852"/>
        <item x="572"/>
        <item x="831"/>
        <item x="862"/>
        <item x="594"/>
        <item x="832"/>
        <item x="864"/>
        <item x="734"/>
        <item x="833"/>
        <item x="865"/>
        <item x="598"/>
        <item x="834"/>
        <item x="866"/>
        <item x="601"/>
        <item x="835"/>
        <item x="867"/>
        <item x="606"/>
        <item x="837"/>
        <item x="614"/>
        <item x="823"/>
        <item x="856"/>
        <item x="554"/>
        <item x="822"/>
        <item x="849"/>
        <item x="558"/>
        <item x="838"/>
        <item x="617"/>
        <item x="836"/>
        <item x="868"/>
        <item x="609"/>
        <item x="839"/>
        <item x="869"/>
        <item x="622"/>
        <item x="840"/>
        <item x="870"/>
        <item x="626"/>
        <item x="842"/>
        <item x="872"/>
        <item x="634"/>
        <item x="841"/>
        <item x="871"/>
        <item x="630"/>
        <item x="843"/>
        <item x="873"/>
        <item x="637"/>
        <item x="844"/>
        <item x="874"/>
        <item x="642"/>
        <item x="845"/>
        <item x="875"/>
        <item x="736"/>
        <item x="644"/>
        <item x="690"/>
        <item x="647"/>
        <item x="693"/>
        <item x="652"/>
        <item x="698"/>
        <item x="653"/>
        <item x="699"/>
        <item x="654"/>
        <item x="59"/>
        <item x="648"/>
        <item x="697"/>
        <item x="655"/>
        <item x="700"/>
        <item x="814"/>
        <item x="55"/>
        <item x="656"/>
        <item x="701"/>
        <item x="657"/>
        <item x="702"/>
        <item x="658"/>
        <item x="703"/>
        <item x="659"/>
        <item x="56"/>
        <item x="651"/>
        <item x="695"/>
        <item x="650"/>
        <item x="696"/>
        <item x="815"/>
        <item x="57"/>
        <item x="660"/>
        <item x="58"/>
        <item x="661"/>
        <item x="704"/>
        <item x="662"/>
        <item x="705"/>
        <item x="664"/>
        <item x="707"/>
        <item x="663"/>
        <item x="706"/>
        <item x="665"/>
        <item x="708"/>
        <item x="666"/>
        <item x="709"/>
        <item x="816"/>
        <item x="60"/>
        <item x="168"/>
        <item x="178"/>
        <item x="200"/>
        <item x="203"/>
        <item x="206"/>
        <item x="177"/>
        <item x="209"/>
        <item x="213"/>
        <item x="216"/>
        <item x="218"/>
        <item x="222"/>
        <item x="230"/>
        <item x="170"/>
        <item x="175"/>
        <item x="234"/>
        <item x="50"/>
        <item x="237"/>
        <item x="240"/>
        <item x="254"/>
        <item x="250"/>
        <item x="257"/>
        <item x="262"/>
        <item x="264"/>
        <item x="741"/>
        <item x="744"/>
        <item x="743"/>
        <item x="742"/>
        <item x="745"/>
        <item x="748"/>
        <item x="747"/>
        <item x="746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138"/>
        <item x="140"/>
        <item x="145"/>
        <item x="143"/>
        <item x="142"/>
        <item x="141"/>
        <item x="139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13"/>
        <item x="114"/>
        <item x="116"/>
        <item x="117"/>
        <item x="115"/>
        <item x="119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323"/>
        <item x="325"/>
        <item x="333"/>
        <item x="326"/>
        <item x="324"/>
        <item x="331"/>
        <item x="332"/>
        <item x="327"/>
        <item x="328"/>
        <item x="330"/>
        <item x="329"/>
        <item x="334"/>
        <item x="335"/>
        <item x="336"/>
        <item x="337"/>
        <item x="338"/>
        <item x="339"/>
        <item x="340"/>
        <item x="343"/>
        <item x="341"/>
        <item x="342"/>
        <item x="345"/>
        <item x="344"/>
        <item x="346"/>
        <item x="347"/>
        <item x="350"/>
        <item x="351"/>
        <item x="349"/>
        <item x="348"/>
        <item x="352"/>
        <item x="353"/>
        <item x="354"/>
        <item x="355"/>
        <item x="358"/>
        <item x="356"/>
        <item x="357"/>
        <item x="359"/>
        <item x="361"/>
        <item x="362"/>
        <item x="360"/>
        <item x="363"/>
        <item x="436"/>
        <item x="437"/>
        <item x="438"/>
        <item x="452"/>
        <item x="453"/>
        <item x="446"/>
        <item x="456"/>
        <item x="455"/>
        <item x="443"/>
        <item x="459"/>
        <item x="454"/>
        <item x="457"/>
        <item x="448"/>
        <item x="449"/>
        <item x="450"/>
        <item x="445"/>
        <item x="442"/>
        <item x="444"/>
        <item x="458"/>
        <item x="440"/>
        <item x="447"/>
        <item x="441"/>
        <item x="439"/>
        <item x="451"/>
        <item x="461"/>
        <item x="462"/>
        <item x="460"/>
        <item x="463"/>
        <item x="465"/>
        <item x="464"/>
        <item x="467"/>
        <item x="466"/>
        <item x="468"/>
        <item x="470"/>
        <item x="469"/>
        <item x="471"/>
        <item x="472"/>
        <item x="474"/>
        <item x="473"/>
        <item x="477"/>
        <item x="475"/>
        <item x="476"/>
        <item x="480"/>
        <item x="479"/>
        <item x="478"/>
        <item x="481"/>
        <item x="482"/>
        <item x="483"/>
        <item x="485"/>
        <item x="484"/>
        <item x="486"/>
        <item x="487"/>
        <item x="488"/>
        <item x="489"/>
        <item x="491"/>
        <item x="490"/>
        <item x="492"/>
        <item x="494"/>
        <item x="493"/>
        <item x="495"/>
        <item x="496"/>
        <item x="497"/>
        <item x="498"/>
        <item x="501"/>
        <item x="500"/>
        <item x="499"/>
        <item x="502"/>
        <item x="503"/>
        <item x="504"/>
        <item x="506"/>
        <item x="507"/>
        <item x="505"/>
        <item x="793"/>
        <item x="794"/>
        <item x="796"/>
        <item x="795"/>
        <item x="797"/>
        <item x="800"/>
        <item x="798"/>
        <item x="799"/>
        <item x="802"/>
        <item x="801"/>
        <item x="804"/>
        <item x="803"/>
        <item x="805"/>
        <item x="806"/>
        <item x="807"/>
        <item x="808"/>
        <item x="809"/>
        <item x="810"/>
        <item x="811"/>
        <item x="812"/>
        <item x="813"/>
      </items>
    </pivotField>
    <pivotField compact="0" outline="0" showAll="0" defaultSubtotal="0"/>
    <pivotField axis="axisRow" compact="0" outline="0" showAll="0" defaultSubtotal="0">
      <items count="24">
        <item x="20"/>
        <item x="13"/>
        <item x="9"/>
        <item x="18"/>
        <item x="14"/>
        <item x="15"/>
        <item x="16"/>
        <item x="8"/>
        <item x="3"/>
        <item x="1"/>
        <item x="21"/>
        <item x="2"/>
        <item x="22"/>
        <item x="4"/>
        <item x="23"/>
        <item x="19"/>
        <item x="11"/>
        <item x="0"/>
        <item x="7"/>
        <item x="17"/>
        <item x="6"/>
        <item x="5"/>
        <item x="10"/>
        <item x="12"/>
      </items>
    </pivotField>
    <pivotField compact="0" outline="0" showAll="0" defaultSubtotal="0"/>
    <pivotField axis="axisRow" compact="0" outline="0" showAll="0" defaultSubtotal="0">
      <items count="21">
        <item x="20"/>
        <item x="17"/>
        <item x="8"/>
        <item x="11"/>
        <item x="19"/>
        <item x="3"/>
        <item x="0"/>
        <item x="1"/>
        <item x="18"/>
        <item x="15"/>
        <item x="4"/>
        <item x="9"/>
        <item x="7"/>
        <item x="14"/>
        <item x="6"/>
        <item x="5"/>
        <item x="10"/>
        <item x="16"/>
        <item x="12"/>
        <item x="2"/>
        <item x="13"/>
      </items>
    </pivotField>
    <pivotField axis="axisRow" compact="0" outline="0" showAll="0" defaultSubtotal="0">
      <items count="22">
        <item x="11"/>
        <item x="12"/>
        <item x="3"/>
        <item x="0"/>
        <item x="16"/>
        <item x="18"/>
        <item x="9"/>
        <item x="4"/>
        <item x="21"/>
        <item x="7"/>
        <item x="19"/>
        <item x="8"/>
        <item x="1"/>
        <item x="20"/>
        <item x="15"/>
        <item x="6"/>
        <item x="5"/>
        <item x="10"/>
        <item x="17"/>
        <item x="13"/>
        <item x="2"/>
        <item x="1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1"/>
        <item x="7"/>
        <item x="8"/>
        <item x="2"/>
        <item x="4"/>
        <item x="0"/>
        <item x="12"/>
        <item x="3"/>
        <item x="11"/>
        <item x="10"/>
        <item x="6"/>
        <item x="5"/>
        <item x="9"/>
      </items>
    </pivotField>
    <pivotField axis="axisRow" compact="0" outline="0" showAll="0" defaultSubtotal="0">
      <items count="5">
        <item x="2"/>
        <item x="3"/>
        <item x="1"/>
        <item x="0"/>
        <item x="4"/>
      </items>
    </pivotField>
    <pivotField axis="axisRow" compact="0" outline="0" showAll="0" defaultSubtotal="0">
      <items count="27">
        <item x="0"/>
        <item x="1"/>
        <item x="3"/>
        <item x="4"/>
        <item x="7"/>
        <item x="8"/>
        <item x="9"/>
        <item x="10"/>
        <item x="12"/>
        <item x="14"/>
        <item x="18"/>
        <item x="20"/>
        <item x="21"/>
        <item x="22"/>
        <item x="23"/>
        <item x="24"/>
        <item x="25"/>
        <item x="26"/>
        <item x="17"/>
        <item x="6"/>
        <item x="5"/>
        <item x="11"/>
        <item x="13"/>
        <item x="19"/>
        <item x="15"/>
        <item x="2"/>
        <item x="16"/>
      </items>
    </pivotField>
    <pivotField dataField="1" compact="0" outline="0" showAll="0" defaultSubtotal="0"/>
    <pivotField axis="axisRow" compact="0" outline="0" subtotalTop="0" showAll="0" defaultSubtotal="0">
      <items count="24">
        <item x="2"/>
        <item x="3"/>
        <item x="15"/>
        <item x="13"/>
        <item x="1"/>
        <item x="0"/>
        <item x="23"/>
        <item x="7"/>
        <item x="4"/>
        <item x="5"/>
        <item x="18"/>
        <item x="8"/>
        <item x="6"/>
        <item x="20"/>
        <item x="19"/>
        <item x="21"/>
        <item x="12"/>
        <item x="22"/>
        <item x="10"/>
        <item x="11"/>
        <item x="9"/>
        <item x="14"/>
        <item x="16"/>
        <item x="17"/>
      </items>
    </pivotField>
    <pivotField axis="axisRow" compact="0" outline="0" subtotalTop="0" showAll="0" defaultSubtotal="0">
      <items count="24">
        <item x="0"/>
        <item x="22"/>
        <item x="23"/>
        <item x="17"/>
        <item x="12"/>
        <item x="1"/>
        <item x="20"/>
        <item x="3"/>
        <item x="7"/>
        <item x="4"/>
        <item x="10"/>
        <item x="8"/>
        <item x="6"/>
        <item x="19"/>
        <item x="5"/>
        <item x="18"/>
        <item x="13"/>
        <item x="15"/>
        <item x="9"/>
        <item x="21"/>
        <item x="11"/>
        <item x="2"/>
        <item x="16"/>
        <item x="14"/>
      </items>
    </pivotField>
    <pivotField axis="axisRow" compact="0" outline="0" subtotalTop="0" showAll="0" defaultSubtotal="0">
      <items count="9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</items>
    </pivotField>
  </pivotFields>
  <rowFields count="13">
    <field x="0"/>
    <field x="1"/>
    <field x="2"/>
    <field x="21"/>
    <field x="17"/>
    <field x="15"/>
    <field x="16"/>
    <field x="9"/>
    <field x="10"/>
    <field x="5"/>
    <field x="7"/>
    <field x="19"/>
    <field x="20"/>
  </rowFields>
  <rowItems count="944">
    <i>
      <x/>
      <x/>
      <x v="5"/>
      <x/>
      <x/>
      <x v="5"/>
      <x v="3"/>
      <x v="6"/>
      <x v="3"/>
      <x v="2"/>
      <x v="17"/>
      <x v="5"/>
      <x/>
    </i>
    <i r="3">
      <x v="1"/>
      <x/>
      <x v="5"/>
      <x v="3"/>
      <x v="6"/>
      <x v="3"/>
      <x v="114"/>
      <x v="17"/>
      <x v="5"/>
      <x/>
    </i>
    <i r="3">
      <x v="2"/>
      <x/>
      <x v="5"/>
      <x v="3"/>
      <x v="6"/>
      <x v="3"/>
      <x v="27"/>
      <x v="17"/>
      <x v="4"/>
      <x v="5"/>
    </i>
    <i r="3">
      <x v="3"/>
      <x/>
      <x v="5"/>
      <x v="3"/>
      <x v="6"/>
      <x v="3"/>
      <x v="139"/>
      <x v="17"/>
      <x v="4"/>
      <x v="5"/>
    </i>
    <i r="3">
      <x v="4"/>
      <x/>
      <x v="5"/>
      <x v="3"/>
      <x v="6"/>
      <x v="3"/>
      <x v="14"/>
      <x v="17"/>
      <x v="4"/>
      <x v="5"/>
    </i>
    <i r="3">
      <x v="5"/>
      <x/>
      <x v="5"/>
      <x v="3"/>
      <x v="6"/>
      <x v="3"/>
      <x v="126"/>
      <x v="17"/>
      <x v="4"/>
      <x v="5"/>
    </i>
    <i r="3">
      <x v="6"/>
      <x/>
      <x v="5"/>
      <x v="3"/>
      <x v="6"/>
      <x v="3"/>
      <x v="29"/>
      <x v="17"/>
      <x v="4"/>
      <x v="5"/>
    </i>
    <i r="3">
      <x v="7"/>
      <x/>
      <x v="5"/>
      <x v="3"/>
      <x v="6"/>
      <x v="3"/>
      <x v="32"/>
      <x v="17"/>
      <x v="4"/>
      <x v="5"/>
    </i>
    <i r="3">
      <x v="8"/>
      <x/>
      <x v="5"/>
      <x v="3"/>
      <x v="6"/>
      <x v="3"/>
      <x v="145"/>
      <x v="17"/>
      <x v="4"/>
      <x v="5"/>
    </i>
    <i r="3">
      <x v="9"/>
      <x/>
      <x v="5"/>
      <x v="3"/>
      <x v="6"/>
      <x v="3"/>
      <x v="30"/>
      <x v="17"/>
      <x v="4"/>
      <x v="5"/>
    </i>
    <i r="3">
      <x v="10"/>
      <x/>
      <x v="5"/>
      <x v="3"/>
      <x v="6"/>
      <x v="3"/>
      <x v="143"/>
      <x v="17"/>
      <x v="4"/>
      <x v="5"/>
    </i>
    <i r="3">
      <x v="11"/>
      <x/>
      <x v="5"/>
      <x v="3"/>
      <x v="6"/>
      <x v="3"/>
      <x v="116"/>
      <x v="17"/>
      <x v="4"/>
      <x v="5"/>
    </i>
    <i r="3">
      <x v="12"/>
      <x/>
      <x v="5"/>
      <x v="3"/>
      <x v="6"/>
      <x v="3"/>
      <x v="4"/>
      <x v="17"/>
      <x v="4"/>
      <x v="5"/>
    </i>
    <i r="3">
      <x v="13"/>
      <x/>
      <x v="5"/>
      <x v="3"/>
      <x v="6"/>
      <x v="3"/>
      <x v="141"/>
      <x v="17"/>
      <x v="4"/>
      <x v="5"/>
    </i>
    <i r="3">
      <x v="14"/>
      <x/>
      <x v="5"/>
      <x v="3"/>
      <x v="6"/>
      <x v="3"/>
      <x v="7"/>
      <x v="17"/>
      <x/>
      <x v="21"/>
    </i>
    <i r="3">
      <x v="15"/>
      <x/>
      <x v="5"/>
      <x v="3"/>
      <x v="6"/>
      <x v="3"/>
      <x v="119"/>
      <x v="17"/>
      <x/>
      <x v="21"/>
    </i>
    <i r="3">
      <x v="16"/>
      <x/>
      <x v="5"/>
      <x v="3"/>
      <x v="6"/>
      <x v="3"/>
      <x v="10"/>
      <x v="17"/>
      <x v="1"/>
      <x v="7"/>
    </i>
    <i r="3">
      <x v="17"/>
      <x/>
      <x v="5"/>
      <x v="3"/>
      <x v="6"/>
      <x v="3"/>
      <x v="122"/>
      <x v="17"/>
      <x v="1"/>
      <x v="7"/>
    </i>
    <i r="3">
      <x v="18"/>
      <x/>
      <x v="5"/>
      <x v="3"/>
      <x v="6"/>
      <x v="3"/>
      <x v="124"/>
      <x v="17"/>
      <x v="8"/>
      <x v="9"/>
    </i>
    <i r="3">
      <x v="19"/>
      <x/>
      <x v="5"/>
      <x v="3"/>
      <x v="6"/>
      <x v="3"/>
      <x v="12"/>
      <x v="17"/>
      <x v="8"/>
      <x v="9"/>
    </i>
    <i r="3">
      <x v="20"/>
      <x/>
      <x v="5"/>
      <x v="3"/>
      <x v="6"/>
      <x v="3"/>
      <x v="129"/>
      <x v="17"/>
      <x v="9"/>
      <x v="14"/>
    </i>
    <i r="3">
      <x v="21"/>
      <x/>
      <x v="5"/>
      <x v="3"/>
      <x v="6"/>
      <x v="3"/>
      <x v="17"/>
      <x v="17"/>
      <x v="9"/>
      <x v="14"/>
    </i>
    <i r="3">
      <x v="22"/>
      <x/>
      <x v="5"/>
      <x v="3"/>
      <x v="6"/>
      <x v="3"/>
      <x v="19"/>
      <x v="17"/>
      <x v="12"/>
      <x v="12"/>
    </i>
    <i r="3">
      <x v="23"/>
      <x/>
      <x v="5"/>
      <x v="3"/>
      <x v="6"/>
      <x v="3"/>
      <x v="131"/>
      <x v="17"/>
      <x v="12"/>
      <x v="12"/>
    </i>
    <i r="3">
      <x v="24"/>
      <x/>
      <x v="5"/>
      <x v="3"/>
      <x v="6"/>
      <x v="3"/>
      <x v="21"/>
      <x v="17"/>
      <x v="7"/>
      <x v="8"/>
    </i>
    <i r="3">
      <x v="25"/>
      <x/>
      <x v="5"/>
      <x v="3"/>
      <x v="6"/>
      <x v="3"/>
      <x v="133"/>
      <x v="17"/>
      <x v="7"/>
      <x v="8"/>
    </i>
    <i r="3">
      <x v="26"/>
      <x/>
      <x v="5"/>
      <x v="3"/>
      <x v="6"/>
      <x v="3"/>
      <x v="23"/>
      <x v="17"/>
      <x v="11"/>
      <x v="11"/>
    </i>
    <i r="3">
      <x v="27"/>
      <x/>
      <x v="5"/>
      <x v="3"/>
      <x v="6"/>
      <x v="3"/>
      <x v="135"/>
      <x v="17"/>
      <x v="11"/>
      <x v="11"/>
    </i>
    <i r="3">
      <x v="28"/>
      <x/>
      <x v="5"/>
      <x v="3"/>
      <x v="6"/>
      <x v="3"/>
      <x v="24"/>
      <x v="17"/>
      <x v="20"/>
      <x v="18"/>
    </i>
    <i r="3">
      <x v="29"/>
      <x/>
      <x v="5"/>
      <x v="3"/>
      <x v="6"/>
      <x v="3"/>
      <x v="136"/>
      <x v="17"/>
      <x v="20"/>
      <x v="18"/>
    </i>
    <i r="3">
      <x v="30"/>
      <x/>
      <x v="5"/>
      <x v="3"/>
      <x v="6"/>
      <x v="3"/>
      <x v="137"/>
      <x v="17"/>
      <x v="18"/>
      <x v="10"/>
    </i>
    <i r="3">
      <x v="31"/>
      <x/>
      <x v="5"/>
      <x v="3"/>
      <x v="6"/>
      <x v="3"/>
      <x v="25"/>
      <x v="17"/>
      <x v="18"/>
      <x v="10"/>
    </i>
    <i r="3">
      <x v="32"/>
      <x/>
      <x v="5"/>
      <x v="3"/>
      <x v="6"/>
      <x v="3"/>
      <x v="147"/>
      <x v="17"/>
      <x v="19"/>
      <x v="20"/>
    </i>
    <i r="3">
      <x v="33"/>
      <x/>
      <x v="5"/>
      <x v="3"/>
      <x v="6"/>
      <x v="3"/>
      <x v="34"/>
      <x v="17"/>
      <x v="19"/>
      <x v="20"/>
    </i>
    <i r="3">
      <x v="34"/>
      <x/>
      <x v="5"/>
      <x v="3"/>
      <x v="6"/>
      <x v="3"/>
      <x v="150"/>
      <x v="17"/>
      <x v="16"/>
      <x v="4"/>
    </i>
    <i r="3">
      <x v="35"/>
      <x/>
      <x v="5"/>
      <x v="3"/>
      <x v="6"/>
      <x v="3"/>
      <x v="37"/>
      <x v="17"/>
      <x v="16"/>
      <x v="4"/>
    </i>
    <i r="3">
      <x v="36"/>
      <x/>
      <x v="5"/>
      <x v="3"/>
      <x v="6"/>
      <x v="3"/>
      <x v="40"/>
      <x v="17"/>
      <x v="3"/>
      <x v="16"/>
    </i>
    <i r="3">
      <x v="37"/>
      <x/>
      <x v="5"/>
      <x v="3"/>
      <x v="6"/>
      <x v="3"/>
      <x v="153"/>
      <x v="17"/>
      <x v="3"/>
      <x v="16"/>
    </i>
    <i r="3">
      <x v="38"/>
      <x/>
      <x v="5"/>
      <x v="3"/>
      <x v="6"/>
      <x v="3"/>
      <x v="45"/>
      <x v="17"/>
      <x v="21"/>
      <x v="23"/>
    </i>
    <i r="3">
      <x v="39"/>
      <x/>
      <x v="5"/>
      <x v="3"/>
      <x v="6"/>
      <x v="3"/>
      <x v="159"/>
      <x v="17"/>
      <x v="21"/>
      <x v="23"/>
    </i>
    <i r="3">
      <x v="40"/>
      <x/>
      <x v="5"/>
      <x v="3"/>
      <x v="6"/>
      <x v="3"/>
      <x v="42"/>
      <x v="17"/>
      <x v="2"/>
      <x v="17"/>
    </i>
    <i r="3">
      <x v="41"/>
      <x/>
      <x v="5"/>
      <x v="3"/>
      <x v="6"/>
      <x v="3"/>
      <x v="156"/>
      <x v="17"/>
      <x v="2"/>
      <x v="17"/>
    </i>
    <i r="3">
      <x v="42"/>
      <x/>
      <x v="5"/>
      <x v="3"/>
      <x v="6"/>
      <x v="3"/>
      <x v="162"/>
      <x v="17"/>
      <x v="22"/>
      <x v="22"/>
    </i>
    <i r="3">
      <x v="43"/>
      <x/>
      <x v="5"/>
      <x v="3"/>
      <x v="6"/>
      <x v="3"/>
      <x v="48"/>
      <x v="17"/>
      <x v="22"/>
      <x v="22"/>
    </i>
    <i r="3">
      <x v="44"/>
      <x/>
      <x v="5"/>
      <x v="3"/>
      <x v="6"/>
      <x v="3"/>
      <x v="164"/>
      <x v="17"/>
      <x v="23"/>
      <x v="3"/>
    </i>
    <i r="3">
      <x v="45"/>
      <x/>
      <x v="5"/>
      <x v="3"/>
      <x v="6"/>
      <x v="3"/>
      <x v="50"/>
      <x v="17"/>
      <x v="23"/>
      <x v="3"/>
    </i>
    <i r="3">
      <x v="46"/>
      <x/>
      <x v="5"/>
      <x v="3"/>
      <x v="6"/>
      <x v="3"/>
      <x v="165"/>
      <x v="17"/>
      <x v="10"/>
      <x v="15"/>
    </i>
    <i r="3">
      <x v="47"/>
      <x/>
      <x v="5"/>
      <x v="3"/>
      <x v="6"/>
      <x v="3"/>
      <x v="51"/>
      <x v="17"/>
      <x v="10"/>
      <x v="15"/>
    </i>
    <i r="3">
      <x v="48"/>
      <x v="1"/>
      <x/>
      <x v="2"/>
      <x v="7"/>
      <x v="12"/>
      <x v="304"/>
      <x v="9"/>
      <x v="19"/>
      <x v="20"/>
    </i>
    <i r="3">
      <x v="49"/>
      <x v="1"/>
      <x/>
      <x v="2"/>
      <x v="7"/>
      <x v="12"/>
      <x v="195"/>
      <x v="9"/>
      <x v="19"/>
      <x v="20"/>
    </i>
    <i r="3">
      <x v="50"/>
      <x v="1"/>
      <x/>
      <x v="2"/>
      <x v="7"/>
      <x v="12"/>
      <x v="667"/>
      <x v="9"/>
      <x v="19"/>
      <x v="20"/>
    </i>
    <i r="3">
      <x v="51"/>
      <x v="1"/>
      <x/>
      <x v="2"/>
      <x v="7"/>
      <x v="12"/>
      <x v="183"/>
      <x v="9"/>
      <x v="19"/>
      <x v="20"/>
    </i>
    <i r="3">
      <x v="52"/>
      <x v="1"/>
      <x/>
      <x v="2"/>
      <x v="7"/>
      <x v="12"/>
      <x v="188"/>
      <x v="9"/>
      <x v="19"/>
      <x v="20"/>
    </i>
    <i r="3">
      <x v="53"/>
      <x v="1"/>
      <x/>
      <x v="2"/>
      <x v="7"/>
      <x v="12"/>
      <x v="192"/>
      <x v="9"/>
      <x v="19"/>
      <x v="20"/>
    </i>
    <i r="3">
      <x v="54"/>
      <x v="1"/>
      <x/>
      <x v="2"/>
      <x v="7"/>
      <x v="12"/>
      <x v="190"/>
      <x v="9"/>
      <x v="19"/>
      <x v="20"/>
    </i>
    <i r="3">
      <x v="55"/>
      <x v="25"/>
      <x v="3"/>
      <x/>
      <x v="19"/>
      <x v="20"/>
      <x v="621"/>
      <x v="11"/>
      <x v="12"/>
      <x v="12"/>
    </i>
    <i r="3">
      <x v="56"/>
      <x v="25"/>
      <x v="3"/>
      <x/>
      <x v="19"/>
      <x v="20"/>
      <x v="629"/>
      <x v="11"/>
      <x v="18"/>
      <x v="10"/>
    </i>
    <i r="3">
      <x v="57"/>
      <x v="25"/>
      <x v="3"/>
      <x/>
      <x v="19"/>
      <x v="20"/>
      <x v="635"/>
      <x v="11"/>
      <x v="14"/>
      <x v="13"/>
    </i>
    <i r="3">
      <x v="58"/>
      <x v="25"/>
      <x v="3"/>
      <x/>
      <x v="19"/>
      <x v="20"/>
      <x v="637"/>
      <x v="11"/>
      <x v="13"/>
      <x v="6"/>
    </i>
    <i r="3">
      <x v="59"/>
      <x v="25"/>
      <x v="3"/>
      <x/>
      <x v="19"/>
      <x v="20"/>
      <x v="615"/>
      <x v="11"/>
      <x v="13"/>
      <x v="6"/>
    </i>
    <i r="3">
      <x v="60"/>
      <x v="25"/>
      <x v="3"/>
      <x/>
      <x v="19"/>
      <x v="20"/>
      <x v="651"/>
      <x v="11"/>
      <x v="10"/>
      <x v="15"/>
    </i>
    <i r="3">
      <x v="61"/>
      <x v="2"/>
      <x v="7"/>
      <x v="2"/>
      <x v="5"/>
      <x v="2"/>
      <x v="175"/>
      <x v="8"/>
      <x v="4"/>
      <x v="5"/>
    </i>
    <i r="3">
      <x v="62"/>
      <x v="2"/>
      <x v="7"/>
      <x v="2"/>
      <x v="5"/>
      <x v="2"/>
      <x v="171"/>
      <x v="8"/>
      <x v="4"/>
      <x v="5"/>
    </i>
    <i r="3">
      <x v="63"/>
      <x v="3"/>
      <x v="4"/>
      <x v="2"/>
      <x v="10"/>
      <x v="7"/>
      <x v="53"/>
      <x v="13"/>
      <x v="5"/>
      <x/>
    </i>
    <i r="3">
      <x v="64"/>
      <x v="3"/>
      <x v="4"/>
      <x v="2"/>
      <x v="10"/>
      <x v="7"/>
      <x v="52"/>
      <x v="13"/>
      <x v="5"/>
      <x/>
    </i>
    <i r="3">
      <x v="65"/>
      <x v="3"/>
      <x v="4"/>
      <x v="2"/>
      <x v="10"/>
      <x v="7"/>
      <x v="86"/>
      <x v="13"/>
      <x v="4"/>
      <x v="5"/>
    </i>
    <i r="3">
      <x v="66"/>
      <x v="3"/>
      <x v="4"/>
      <x v="2"/>
      <x v="10"/>
      <x v="7"/>
      <x v="89"/>
      <x v="13"/>
      <x v="4"/>
      <x v="5"/>
    </i>
    <i r="3">
      <x v="67"/>
      <x v="3"/>
      <x v="4"/>
      <x v="2"/>
      <x v="10"/>
      <x v="7"/>
      <x v="91"/>
      <x v="13"/>
      <x v="4"/>
      <x v="5"/>
    </i>
    <i r="3">
      <x v="68"/>
      <x v="3"/>
      <x v="4"/>
      <x v="2"/>
      <x v="10"/>
      <x v="7"/>
      <x v="67"/>
      <x v="13"/>
      <x v="4"/>
      <x v="5"/>
    </i>
    <i r="3">
      <x v="69"/>
      <x v="3"/>
      <x v="4"/>
      <x v="2"/>
      <x v="10"/>
      <x v="7"/>
      <x v="56"/>
      <x v="13"/>
      <x v="4"/>
      <x v="5"/>
    </i>
    <i r="3">
      <x v="70"/>
      <x v="3"/>
      <x v="4"/>
      <x v="2"/>
      <x v="10"/>
      <x v="7"/>
      <x v="90"/>
      <x v="13"/>
      <x v="4"/>
      <x v="5"/>
    </i>
    <i r="3">
      <x v="71"/>
      <x v="3"/>
      <x v="4"/>
      <x v="2"/>
      <x v="10"/>
      <x v="7"/>
      <x v="1"/>
      <x v="13"/>
      <x v="4"/>
      <x v="5"/>
    </i>
    <i r="3">
      <x v="72"/>
      <x v="3"/>
      <x v="4"/>
      <x v="2"/>
      <x v="10"/>
      <x v="7"/>
      <x v="84"/>
      <x v="13"/>
      <x v="4"/>
      <x v="5"/>
    </i>
    <i r="3">
      <x v="73"/>
      <x v="3"/>
      <x v="4"/>
      <x v="2"/>
      <x v="10"/>
      <x v="7"/>
      <x v="55"/>
      <x v="13"/>
      <x v="4"/>
      <x v="5"/>
    </i>
    <i r="3">
      <x v="74"/>
      <x v="3"/>
      <x v="4"/>
      <x v="2"/>
      <x v="10"/>
      <x v="7"/>
      <x v="66"/>
      <x v="13"/>
      <x v="4"/>
      <x v="5"/>
    </i>
    <i r="3">
      <x v="75"/>
      <x v="3"/>
      <x v="4"/>
      <x v="2"/>
      <x v="10"/>
      <x v="7"/>
      <x v="85"/>
      <x v="13"/>
      <x v="4"/>
      <x v="5"/>
    </i>
    <i r="3">
      <x v="76"/>
      <x v="3"/>
      <x v="4"/>
      <x v="2"/>
      <x v="10"/>
      <x v="7"/>
      <x v="88"/>
      <x v="13"/>
      <x v="4"/>
      <x v="5"/>
    </i>
    <i r="3">
      <x v="77"/>
      <x v="3"/>
      <x v="4"/>
      <x v="2"/>
      <x v="10"/>
      <x v="7"/>
      <x/>
      <x v="13"/>
      <x v="4"/>
      <x v="5"/>
    </i>
    <i r="3">
      <x v="78"/>
      <x v="3"/>
      <x v="4"/>
      <x v="2"/>
      <x v="10"/>
      <x v="7"/>
      <x v="83"/>
      <x v="13"/>
      <x v="4"/>
      <x v="5"/>
    </i>
    <i r="3">
      <x v="79"/>
      <x v="3"/>
      <x v="4"/>
      <x v="2"/>
      <x v="10"/>
      <x v="7"/>
      <x v="58"/>
      <x v="13"/>
      <x/>
      <x v="21"/>
    </i>
    <i r="3">
      <x v="80"/>
      <x v="3"/>
      <x v="4"/>
      <x v="2"/>
      <x v="10"/>
      <x v="7"/>
      <x v="59"/>
      <x v="13"/>
      <x/>
      <x v="21"/>
    </i>
    <i r="3">
      <x v="81"/>
      <x v="3"/>
      <x v="4"/>
      <x v="2"/>
      <x v="10"/>
      <x v="7"/>
      <x v="61"/>
      <x v="13"/>
      <x v="1"/>
      <x v="7"/>
    </i>
    <i r="3">
      <x v="82"/>
      <x v="3"/>
      <x v="4"/>
      <x v="2"/>
      <x v="10"/>
      <x v="7"/>
      <x v="62"/>
      <x v="13"/>
      <x v="1"/>
      <x v="7"/>
    </i>
    <i r="3">
      <x v="83"/>
      <x v="3"/>
      <x v="4"/>
      <x v="2"/>
      <x v="10"/>
      <x v="7"/>
      <x v="64"/>
      <x v="13"/>
      <x v="8"/>
      <x v="9"/>
    </i>
    <i r="3">
      <x v="84"/>
      <x v="3"/>
      <x v="4"/>
      <x v="2"/>
      <x v="10"/>
      <x v="7"/>
      <x v="63"/>
      <x v="13"/>
      <x v="8"/>
      <x v="9"/>
    </i>
    <i r="3">
      <x v="85"/>
      <x v="3"/>
      <x v="4"/>
      <x v="2"/>
      <x v="10"/>
      <x v="7"/>
      <x v="69"/>
      <x v="13"/>
      <x v="9"/>
      <x v="14"/>
    </i>
    <i r="3">
      <x v="86"/>
      <x v="3"/>
      <x v="4"/>
      <x v="2"/>
      <x v="10"/>
      <x v="7"/>
      <x v="70"/>
      <x v="13"/>
      <x v="9"/>
      <x v="14"/>
    </i>
    <i r="3">
      <x v="87"/>
      <x v="3"/>
      <x v="4"/>
      <x v="2"/>
      <x v="10"/>
      <x v="7"/>
      <x v="72"/>
      <x v="13"/>
      <x v="12"/>
      <x v="12"/>
    </i>
    <i r="3">
      <x v="88"/>
      <x v="3"/>
      <x v="4"/>
      <x v="2"/>
      <x v="10"/>
      <x v="7"/>
      <x v="71"/>
      <x v="13"/>
      <x v="12"/>
      <x v="12"/>
    </i>
    <i r="3">
      <x v="89"/>
      <x v="3"/>
      <x v="4"/>
      <x v="2"/>
      <x v="10"/>
      <x v="7"/>
      <x v="75"/>
      <x v="13"/>
      <x v="7"/>
      <x v="8"/>
    </i>
    <i r="3">
      <x v="90"/>
      <x v="3"/>
      <x v="4"/>
      <x v="2"/>
      <x v="10"/>
      <x v="7"/>
      <x v="74"/>
      <x v="13"/>
      <x v="7"/>
      <x v="8"/>
    </i>
    <i r="3">
      <x v="91"/>
      <x v="3"/>
      <x v="4"/>
      <x v="2"/>
      <x v="10"/>
      <x v="7"/>
      <x v="77"/>
      <x v="13"/>
      <x v="11"/>
      <x v="11"/>
    </i>
    <i r="3">
      <x v="92"/>
      <x v="3"/>
      <x v="4"/>
      <x v="2"/>
      <x v="10"/>
      <x v="7"/>
      <x v="76"/>
      <x v="13"/>
      <x v="11"/>
      <x v="11"/>
    </i>
    <i r="3">
      <x v="93"/>
      <x v="3"/>
      <x v="4"/>
      <x v="2"/>
      <x v="10"/>
      <x v="7"/>
      <x v="79"/>
      <x v="13"/>
      <x v="20"/>
      <x v="18"/>
    </i>
    <i r="3">
      <x v="94"/>
      <x v="3"/>
      <x v="4"/>
      <x v="2"/>
      <x v="10"/>
      <x v="7"/>
      <x v="78"/>
      <x v="13"/>
      <x v="20"/>
      <x v="18"/>
    </i>
    <i r="3">
      <x v="95"/>
      <x v="3"/>
      <x v="4"/>
      <x v="2"/>
      <x v="10"/>
      <x v="7"/>
      <x v="93"/>
      <x v="13"/>
      <x v="15"/>
      <x v="19"/>
    </i>
    <i r="3">
      <x v="96"/>
      <x v="3"/>
      <x v="4"/>
      <x v="2"/>
      <x v="10"/>
      <x v="7"/>
      <x v="94"/>
      <x v="13"/>
      <x v="15"/>
      <x v="19"/>
    </i>
    <i r="3">
      <x v="97"/>
      <x v="3"/>
      <x v="4"/>
      <x v="2"/>
      <x v="10"/>
      <x v="7"/>
      <x v="81"/>
      <x v="13"/>
      <x v="18"/>
      <x v="10"/>
    </i>
    <i r="3">
      <x v="98"/>
      <x v="3"/>
      <x v="4"/>
      <x v="2"/>
      <x v="10"/>
      <x v="7"/>
      <x v="80"/>
      <x v="13"/>
      <x v="18"/>
      <x v="10"/>
    </i>
    <i r="3">
      <x v="99"/>
      <x v="3"/>
      <x v="4"/>
      <x v="2"/>
      <x v="10"/>
      <x v="7"/>
      <x v="93"/>
      <x v="13"/>
      <x v="19"/>
      <x v="20"/>
    </i>
    <i r="3">
      <x v="100"/>
      <x v="3"/>
      <x v="4"/>
      <x v="2"/>
      <x v="10"/>
      <x v="7"/>
      <x v="94"/>
      <x v="13"/>
      <x v="19"/>
      <x v="20"/>
    </i>
    <i r="3">
      <x v="101"/>
      <x v="3"/>
      <x v="4"/>
      <x v="2"/>
      <x v="10"/>
      <x v="7"/>
      <x v="96"/>
      <x v="13"/>
      <x v="16"/>
      <x v="4"/>
    </i>
    <i r="3">
      <x v="102"/>
      <x v="3"/>
      <x v="4"/>
      <x v="2"/>
      <x v="10"/>
      <x v="7"/>
      <x v="97"/>
      <x v="13"/>
      <x v="16"/>
      <x v="4"/>
    </i>
    <i r="3">
      <x v="103"/>
      <x v="3"/>
      <x v="4"/>
      <x v="2"/>
      <x v="10"/>
      <x v="7"/>
      <x v="100"/>
      <x v="13"/>
      <x v="3"/>
      <x v="16"/>
    </i>
    <i r="3">
      <x v="104"/>
      <x v="3"/>
      <x v="4"/>
      <x v="2"/>
      <x v="10"/>
      <x v="7"/>
      <x v="99"/>
      <x v="13"/>
      <x v="3"/>
      <x v="16"/>
    </i>
    <i r="3">
      <x v="105"/>
      <x v="3"/>
      <x v="4"/>
      <x v="2"/>
      <x v="10"/>
      <x v="7"/>
      <x v="105"/>
      <x v="13"/>
      <x v="21"/>
      <x v="23"/>
    </i>
    <i r="3">
      <x v="106"/>
      <x v="3"/>
      <x v="4"/>
      <x v="2"/>
      <x v="10"/>
      <x v="7"/>
      <x v="106"/>
      <x v="13"/>
      <x v="21"/>
      <x v="23"/>
    </i>
    <i r="3">
      <x v="107"/>
      <x v="3"/>
      <x v="4"/>
      <x v="2"/>
      <x v="10"/>
      <x v="7"/>
      <x v="103"/>
      <x v="13"/>
      <x v="2"/>
      <x v="17"/>
    </i>
    <i r="3">
      <x v="108"/>
      <x v="3"/>
      <x v="4"/>
      <x v="2"/>
      <x v="10"/>
      <x v="7"/>
      <x v="102"/>
      <x v="13"/>
      <x v="2"/>
      <x v="17"/>
    </i>
    <i r="3">
      <x v="109"/>
      <x v="3"/>
      <x v="4"/>
      <x v="2"/>
      <x v="10"/>
      <x v="7"/>
      <x v="108"/>
      <x v="13"/>
      <x v="22"/>
      <x v="22"/>
    </i>
    <i r="3">
      <x v="110"/>
      <x v="3"/>
      <x v="4"/>
      <x v="2"/>
      <x v="10"/>
      <x v="7"/>
      <x v="109"/>
      <x v="13"/>
      <x v="22"/>
      <x v="22"/>
    </i>
    <i r="3">
      <x v="111"/>
      <x v="3"/>
      <x v="4"/>
      <x v="2"/>
      <x v="10"/>
      <x v="7"/>
      <x v="94"/>
      <x v="13"/>
      <x v="13"/>
      <x v="6"/>
    </i>
    <i r="3">
      <x v="112"/>
      <x v="3"/>
      <x v="4"/>
      <x v="2"/>
      <x v="10"/>
      <x v="7"/>
      <x v="93"/>
      <x v="13"/>
      <x v="13"/>
      <x v="6"/>
    </i>
    <i r="3">
      <x v="113"/>
      <x v="3"/>
      <x v="4"/>
      <x v="2"/>
      <x v="10"/>
      <x v="7"/>
      <x v="110"/>
      <x v="13"/>
      <x v="23"/>
      <x v="3"/>
    </i>
    <i r="3">
      <x v="114"/>
      <x v="3"/>
      <x v="4"/>
      <x v="2"/>
      <x v="10"/>
      <x v="7"/>
      <x v="111"/>
      <x v="13"/>
      <x v="23"/>
      <x v="3"/>
    </i>
    <i r="3">
      <x v="115"/>
      <x v="3"/>
      <x v="4"/>
      <x v="2"/>
      <x v="10"/>
      <x v="7"/>
      <x v="113"/>
      <x v="13"/>
      <x v="10"/>
      <x v="15"/>
    </i>
    <i r="3">
      <x v="116"/>
      <x v="3"/>
      <x v="4"/>
      <x v="2"/>
      <x v="10"/>
      <x v="7"/>
      <x v="112"/>
      <x v="13"/>
      <x v="10"/>
      <x v="15"/>
    </i>
    <i r="3">
      <x v="117"/>
      <x v="3"/>
      <x v="4"/>
      <x v="2"/>
      <x v="10"/>
      <x v="7"/>
      <x v="94"/>
      <x v="13"/>
      <x v="17"/>
      <x v="1"/>
    </i>
    <i r="3">
      <x v="118"/>
      <x v="3"/>
      <x v="4"/>
      <x v="2"/>
      <x v="10"/>
      <x v="7"/>
      <x v="93"/>
      <x v="13"/>
      <x v="17"/>
      <x v="1"/>
    </i>
    <i r="3">
      <x v="119"/>
      <x v="20"/>
      <x v="11"/>
      <x/>
      <x v="15"/>
      <x v="16"/>
      <x v="723"/>
      <x v="21"/>
      <x v="5"/>
      <x/>
    </i>
    <i r="3">
      <x v="120"/>
      <x v="20"/>
      <x v="11"/>
      <x/>
      <x v="15"/>
      <x v="16"/>
      <x v="724"/>
      <x v="21"/>
      <x v="4"/>
      <x v="5"/>
    </i>
    <i r="3">
      <x v="121"/>
      <x v="20"/>
      <x v="11"/>
      <x/>
      <x v="15"/>
      <x v="16"/>
      <x v="727"/>
      <x v="21"/>
      <x v="4"/>
      <x v="5"/>
    </i>
    <i r="3">
      <x v="122"/>
      <x v="20"/>
      <x v="11"/>
      <x/>
      <x v="15"/>
      <x v="16"/>
      <x v="725"/>
      <x v="21"/>
      <x v="4"/>
      <x v="5"/>
    </i>
    <i r="3">
      <x v="123"/>
      <x v="20"/>
      <x v="11"/>
      <x/>
      <x v="15"/>
      <x v="16"/>
      <x v="726"/>
      <x v="21"/>
      <x v="4"/>
      <x v="5"/>
    </i>
    <i r="3">
      <x v="124"/>
      <x v="20"/>
      <x v="11"/>
      <x/>
      <x v="15"/>
      <x v="16"/>
      <x v="729"/>
      <x v="21"/>
      <x v="4"/>
      <x v="5"/>
    </i>
    <i r="3">
      <x v="125"/>
      <x v="20"/>
      <x v="11"/>
      <x/>
      <x v="15"/>
      <x v="16"/>
      <x v="728"/>
      <x v="21"/>
      <x v="4"/>
      <x v="5"/>
    </i>
    <i r="3">
      <x v="126"/>
      <x v="20"/>
      <x v="11"/>
      <x/>
      <x v="15"/>
      <x v="16"/>
      <x v="730"/>
      <x v="21"/>
      <x v="4"/>
      <x v="5"/>
    </i>
    <i r="3">
      <x v="127"/>
      <x v="20"/>
      <x v="11"/>
      <x/>
      <x v="15"/>
      <x v="16"/>
      <x v="726"/>
      <x v="21"/>
      <x v="4"/>
      <x v="5"/>
    </i>
    <i r="3">
      <x v="128"/>
      <x v="20"/>
      <x v="11"/>
      <x/>
      <x v="15"/>
      <x v="16"/>
      <x v="731"/>
      <x v="21"/>
      <x/>
      <x v="21"/>
    </i>
    <i r="3">
      <x v="129"/>
      <x v="20"/>
      <x v="11"/>
      <x/>
      <x v="15"/>
      <x v="16"/>
      <x v="732"/>
      <x v="21"/>
      <x v="1"/>
      <x v="7"/>
    </i>
    <i r="3">
      <x v="130"/>
      <x v="20"/>
      <x v="11"/>
      <x/>
      <x v="15"/>
      <x v="16"/>
      <x v="733"/>
      <x v="21"/>
      <x v="8"/>
      <x v="9"/>
    </i>
    <i r="3">
      <x v="131"/>
      <x v="20"/>
      <x v="11"/>
      <x/>
      <x v="15"/>
      <x v="16"/>
      <x v="734"/>
      <x v="21"/>
      <x v="9"/>
      <x v="14"/>
    </i>
    <i r="3">
      <x v="132"/>
      <x v="20"/>
      <x v="11"/>
      <x/>
      <x v="15"/>
      <x v="16"/>
      <x v="735"/>
      <x v="21"/>
      <x v="12"/>
      <x v="12"/>
    </i>
    <i r="3">
      <x v="133"/>
      <x v="20"/>
      <x v="11"/>
      <x/>
      <x v="15"/>
      <x v="16"/>
      <x v="736"/>
      <x v="21"/>
      <x v="7"/>
      <x v="8"/>
    </i>
    <i r="3">
      <x v="134"/>
      <x v="20"/>
      <x v="11"/>
      <x/>
      <x v="15"/>
      <x v="16"/>
      <x v="737"/>
      <x v="21"/>
      <x v="11"/>
      <x v="11"/>
    </i>
    <i r="3">
      <x v="135"/>
      <x v="20"/>
      <x v="11"/>
      <x/>
      <x v="15"/>
      <x v="16"/>
      <x v="738"/>
      <x v="21"/>
      <x v="20"/>
      <x v="18"/>
    </i>
    <i r="3">
      <x v="136"/>
      <x v="20"/>
      <x v="11"/>
      <x/>
      <x v="15"/>
      <x v="16"/>
      <x v="739"/>
      <x v="21"/>
      <x v="14"/>
      <x v="13"/>
    </i>
    <i r="3">
      <x v="137"/>
      <x v="20"/>
      <x v="11"/>
      <x/>
      <x v="15"/>
      <x v="16"/>
      <x v="740"/>
      <x v="21"/>
      <x v="19"/>
      <x v="20"/>
    </i>
    <i r="3">
      <x v="138"/>
      <x v="20"/>
      <x v="11"/>
      <x/>
      <x v="15"/>
      <x v="16"/>
      <x v="741"/>
      <x v="21"/>
      <x v="16"/>
      <x v="4"/>
    </i>
    <i r="3">
      <x v="139"/>
      <x v="20"/>
      <x v="11"/>
      <x/>
      <x v="15"/>
      <x v="16"/>
      <x v="742"/>
      <x v="21"/>
      <x v="3"/>
      <x v="16"/>
    </i>
    <i r="3">
      <x v="140"/>
      <x v="20"/>
      <x v="11"/>
      <x/>
      <x v="15"/>
      <x v="16"/>
      <x v="743"/>
      <x v="21"/>
      <x v="21"/>
      <x v="23"/>
    </i>
    <i r="3">
      <x v="141"/>
      <x v="20"/>
      <x v="11"/>
      <x/>
      <x v="15"/>
      <x v="16"/>
      <x v="744"/>
      <x v="21"/>
      <x v="2"/>
      <x v="17"/>
    </i>
    <i r="3">
      <x v="142"/>
      <x v="20"/>
      <x v="11"/>
      <x/>
      <x v="15"/>
      <x v="16"/>
      <x v="745"/>
      <x v="21"/>
      <x v="22"/>
      <x v="22"/>
    </i>
    <i r="3">
      <x v="143"/>
      <x v="20"/>
      <x v="11"/>
      <x/>
      <x v="15"/>
      <x v="16"/>
      <x v="746"/>
      <x v="21"/>
      <x v="23"/>
      <x v="3"/>
    </i>
    <i r="3">
      <x v="144"/>
      <x v="20"/>
      <x v="11"/>
      <x/>
      <x v="15"/>
      <x v="16"/>
      <x v="747"/>
      <x v="21"/>
      <x v="10"/>
      <x v="15"/>
    </i>
    <i r="3">
      <x v="145"/>
      <x v="19"/>
      <x v="10"/>
      <x/>
      <x v="14"/>
      <x v="15"/>
      <x v="699"/>
      <x v="20"/>
      <x v="5"/>
      <x/>
    </i>
    <i r="3">
      <x v="146"/>
      <x v="19"/>
      <x v="10"/>
      <x/>
      <x v="14"/>
      <x v="15"/>
      <x v="705"/>
      <x v="20"/>
      <x v="4"/>
      <x v="5"/>
    </i>
    <i r="3">
      <x v="147"/>
      <x v="19"/>
      <x v="10"/>
      <x/>
      <x v="14"/>
      <x v="15"/>
      <x v="700"/>
      <x v="20"/>
      <x v="4"/>
      <x v="5"/>
    </i>
    <i r="3">
      <x v="148"/>
      <x v="19"/>
      <x v="10"/>
      <x/>
      <x v="14"/>
      <x v="15"/>
      <x v="704"/>
      <x v="20"/>
      <x v="4"/>
      <x v="5"/>
    </i>
    <i r="3">
      <x v="149"/>
      <x v="19"/>
      <x v="10"/>
      <x/>
      <x v="14"/>
      <x v="15"/>
      <x v="703"/>
      <x v="20"/>
      <x v="4"/>
      <x v="5"/>
    </i>
    <i r="3">
      <x v="150"/>
      <x v="19"/>
      <x v="10"/>
      <x/>
      <x v="14"/>
      <x v="15"/>
      <x v="702"/>
      <x v="20"/>
      <x v="4"/>
      <x v="5"/>
    </i>
    <i r="3">
      <x v="151"/>
      <x v="19"/>
      <x v="10"/>
      <x/>
      <x v="14"/>
      <x v="15"/>
      <x v="706"/>
      <x v="20"/>
      <x v="4"/>
      <x v="5"/>
    </i>
    <i r="3">
      <x v="152"/>
      <x v="19"/>
      <x v="10"/>
      <x/>
      <x v="14"/>
      <x v="15"/>
      <x v="701"/>
      <x v="20"/>
      <x v="4"/>
      <x v="5"/>
    </i>
    <i r="3">
      <x v="153"/>
      <x v="19"/>
      <x v="10"/>
      <x/>
      <x v="14"/>
      <x v="15"/>
      <x v="707"/>
      <x v="20"/>
      <x/>
      <x v="21"/>
    </i>
    <i r="3">
      <x v="154"/>
      <x v="19"/>
      <x v="10"/>
      <x/>
      <x v="14"/>
      <x v="15"/>
      <x v="708"/>
      <x v="20"/>
      <x v="1"/>
      <x v="7"/>
    </i>
    <i r="3">
      <x v="155"/>
      <x v="19"/>
      <x v="10"/>
      <x/>
      <x v="14"/>
      <x v="15"/>
      <x v="709"/>
      <x v="20"/>
      <x v="8"/>
      <x v="9"/>
    </i>
    <i r="3">
      <x v="156"/>
      <x v="19"/>
      <x v="10"/>
      <x/>
      <x v="14"/>
      <x v="15"/>
      <x v="710"/>
      <x v="20"/>
      <x v="9"/>
      <x v="14"/>
    </i>
    <i r="3">
      <x v="157"/>
      <x v="19"/>
      <x v="10"/>
      <x/>
      <x v="14"/>
      <x v="15"/>
      <x v="711"/>
      <x v="20"/>
      <x v="12"/>
      <x v="12"/>
    </i>
    <i r="3">
      <x v="158"/>
      <x v="19"/>
      <x v="10"/>
      <x/>
      <x v="14"/>
      <x v="15"/>
      <x v="712"/>
      <x v="20"/>
      <x v="7"/>
      <x v="8"/>
    </i>
    <i r="3">
      <x v="159"/>
      <x v="19"/>
      <x v="10"/>
      <x/>
      <x v="14"/>
      <x v="15"/>
      <x v="713"/>
      <x v="20"/>
      <x v="11"/>
      <x v="11"/>
    </i>
    <i r="3">
      <x v="160"/>
      <x v="19"/>
      <x v="10"/>
      <x/>
      <x v="14"/>
      <x v="15"/>
      <x v="714"/>
      <x v="20"/>
      <x v="20"/>
      <x v="18"/>
    </i>
    <i r="3">
      <x v="161"/>
      <x v="19"/>
      <x v="10"/>
      <x/>
      <x v="14"/>
      <x v="15"/>
      <x v="715"/>
      <x v="20"/>
      <x v="19"/>
      <x v="20"/>
    </i>
    <i r="3">
      <x v="162"/>
      <x v="19"/>
      <x v="10"/>
      <x/>
      <x v="14"/>
      <x v="15"/>
      <x v="716"/>
      <x v="20"/>
      <x v="16"/>
      <x v="4"/>
    </i>
    <i r="3">
      <x v="163"/>
      <x v="19"/>
      <x v="10"/>
      <x/>
      <x v="14"/>
      <x v="15"/>
      <x v="717"/>
      <x v="20"/>
      <x v="3"/>
      <x v="16"/>
    </i>
    <i r="3">
      <x v="164"/>
      <x v="19"/>
      <x v="10"/>
      <x/>
      <x v="14"/>
      <x v="15"/>
      <x v="718"/>
      <x v="20"/>
      <x v="21"/>
      <x v="23"/>
    </i>
    <i r="3">
      <x v="165"/>
      <x v="19"/>
      <x v="10"/>
      <x/>
      <x v="14"/>
      <x v="15"/>
      <x v="719"/>
      <x v="20"/>
      <x v="2"/>
      <x v="17"/>
    </i>
    <i r="3">
      <x v="166"/>
      <x v="19"/>
      <x v="10"/>
      <x/>
      <x v="14"/>
      <x v="15"/>
      <x v="720"/>
      <x v="20"/>
      <x v="22"/>
      <x v="22"/>
    </i>
    <i r="3">
      <x v="167"/>
      <x v="19"/>
      <x v="10"/>
      <x/>
      <x v="14"/>
      <x v="15"/>
      <x v="721"/>
      <x v="20"/>
      <x v="23"/>
      <x v="3"/>
    </i>
    <i r="3">
      <x v="168"/>
      <x v="19"/>
      <x v="10"/>
      <x/>
      <x v="14"/>
      <x v="15"/>
      <x v="722"/>
      <x v="20"/>
      <x v="10"/>
      <x v="15"/>
    </i>
    <i r="3">
      <x v="169"/>
      <x v="4"/>
      <x v="1"/>
      <x/>
      <x v="12"/>
      <x v="9"/>
      <x v="523"/>
      <x v="18"/>
      <x v="12"/>
      <x v="12"/>
    </i>
    <i r="3">
      <x v="170"/>
      <x v="4"/>
      <x v="1"/>
      <x/>
      <x v="12"/>
      <x v="9"/>
      <x v="531"/>
      <x v="18"/>
      <x v="15"/>
      <x v="19"/>
    </i>
    <i r="3">
      <x v="171"/>
      <x v="4"/>
      <x v="1"/>
      <x/>
      <x v="12"/>
      <x v="9"/>
      <x v="530"/>
      <x v="18"/>
      <x v="14"/>
      <x v="13"/>
    </i>
    <i r="3">
      <x v="172"/>
      <x v="4"/>
      <x v="1"/>
      <x/>
      <x v="12"/>
      <x v="9"/>
      <x v="520"/>
      <x v="18"/>
      <x v="13"/>
      <x v="6"/>
    </i>
    <i r="3">
      <x v="173"/>
      <x v="4"/>
      <x v="1"/>
      <x/>
      <x v="12"/>
      <x v="9"/>
      <x v="531"/>
      <x v="18"/>
      <x v="13"/>
      <x v="6"/>
    </i>
    <i r="3">
      <x v="174"/>
      <x v="4"/>
      <x v="1"/>
      <x/>
      <x v="12"/>
      <x v="9"/>
      <x v="538"/>
      <x v="18"/>
      <x v="10"/>
      <x v="15"/>
    </i>
    <i r="3">
      <x v="175"/>
      <x v="4"/>
      <x v="1"/>
      <x/>
      <x v="12"/>
      <x v="9"/>
      <x v="531"/>
      <x v="18"/>
      <x v="17"/>
      <x v="1"/>
    </i>
    <i r="3">
      <x v="176"/>
      <x v="5"/>
      <x v="2"/>
      <x v="1"/>
      <x v="2"/>
      <x v="11"/>
      <x v="274"/>
      <x v="9"/>
      <x v="5"/>
      <x/>
    </i>
    <i r="3">
      <x v="177"/>
      <x v="5"/>
      <x v="2"/>
      <x v="1"/>
      <x v="2"/>
      <x v="11"/>
      <x v="652"/>
      <x v="9"/>
      <x v="5"/>
      <x/>
    </i>
    <i r="3">
      <x v="178"/>
      <x v="5"/>
      <x v="2"/>
      <x v="1"/>
      <x v="2"/>
      <x v="11"/>
      <x v="257"/>
      <x v="9"/>
      <x v="5"/>
      <x/>
    </i>
    <i r="3">
      <x v="179"/>
      <x v="5"/>
      <x v="2"/>
      <x v="1"/>
      <x v="2"/>
      <x v="11"/>
      <x v="664"/>
      <x v="9"/>
      <x v="4"/>
      <x v="5"/>
    </i>
    <i r="3">
      <x v="180"/>
      <x v="5"/>
      <x v="2"/>
      <x v="1"/>
      <x v="2"/>
      <x v="11"/>
      <x v="298"/>
      <x v="9"/>
      <x v="4"/>
      <x v="5"/>
    </i>
    <i r="3">
      <x v="181"/>
      <x v="5"/>
      <x v="2"/>
      <x v="1"/>
      <x v="2"/>
      <x v="11"/>
      <x v="256"/>
      <x v="9"/>
      <x v="4"/>
      <x v="5"/>
    </i>
    <i r="3">
      <x v="182"/>
      <x v="5"/>
      <x v="2"/>
      <x v="1"/>
      <x v="2"/>
      <x v="11"/>
      <x v="246"/>
      <x v="9"/>
      <x v="4"/>
      <x v="5"/>
    </i>
    <i r="3">
      <x v="183"/>
      <x v="5"/>
      <x v="2"/>
      <x v="1"/>
      <x v="2"/>
      <x v="11"/>
      <x v="247"/>
      <x v="9"/>
      <x v="4"/>
      <x v="5"/>
    </i>
    <i r="3">
      <x v="184"/>
      <x v="5"/>
      <x v="2"/>
      <x v="1"/>
      <x v="2"/>
      <x v="11"/>
      <x v="665"/>
      <x v="9"/>
      <x v="4"/>
      <x v="5"/>
    </i>
    <i r="3">
      <x v="185"/>
      <x v="5"/>
      <x v="2"/>
      <x v="1"/>
      <x v="2"/>
      <x v="11"/>
      <x v="300"/>
      <x v="9"/>
      <x v="4"/>
      <x v="5"/>
    </i>
    <i r="3">
      <x v="186"/>
      <x v="5"/>
      <x v="2"/>
      <x v="1"/>
      <x v="2"/>
      <x v="11"/>
      <x v="657"/>
      <x v="9"/>
      <x v="4"/>
      <x v="5"/>
    </i>
    <i r="3">
      <x v="187"/>
      <x v="5"/>
      <x v="2"/>
      <x v="1"/>
      <x v="2"/>
      <x v="11"/>
      <x v="653"/>
      <x v="9"/>
      <x v="4"/>
      <x v="5"/>
    </i>
    <i r="3">
      <x v="188"/>
      <x v="5"/>
      <x v="2"/>
      <x v="1"/>
      <x v="2"/>
      <x v="11"/>
      <x v="321"/>
      <x v="9"/>
      <x v="4"/>
      <x v="5"/>
    </i>
    <i r="3">
      <x v="189"/>
      <x v="5"/>
      <x v="2"/>
      <x v="1"/>
      <x v="2"/>
      <x v="11"/>
      <x v="245"/>
      <x v="9"/>
      <x v="4"/>
      <x v="5"/>
    </i>
    <i r="3">
      <x v="190"/>
      <x v="5"/>
      <x v="2"/>
      <x v="1"/>
      <x v="2"/>
      <x v="11"/>
      <x v="244"/>
      <x v="9"/>
      <x v="4"/>
      <x v="5"/>
    </i>
    <i r="3">
      <x v="191"/>
      <x v="5"/>
      <x v="2"/>
      <x v="1"/>
      <x v="2"/>
      <x v="11"/>
      <x v="169"/>
      <x v="9"/>
      <x v="4"/>
      <x v="5"/>
    </i>
    <i r="3">
      <x v="192"/>
      <x v="5"/>
      <x v="2"/>
      <x v="1"/>
      <x v="2"/>
      <x v="11"/>
      <x v="166"/>
      <x v="9"/>
      <x v="4"/>
      <x v="5"/>
    </i>
    <i r="3">
      <x v="193"/>
      <x v="5"/>
      <x v="2"/>
      <x v="1"/>
      <x v="2"/>
      <x v="11"/>
      <x v="172"/>
      <x v="9"/>
      <x v="4"/>
      <x v="5"/>
    </i>
    <i r="3">
      <x v="194"/>
      <x v="5"/>
      <x v="2"/>
      <x v="1"/>
      <x v="2"/>
      <x v="11"/>
      <x v="170"/>
      <x v="9"/>
      <x v="4"/>
      <x v="5"/>
    </i>
    <i r="3">
      <x v="195"/>
      <x v="5"/>
      <x v="2"/>
      <x v="1"/>
      <x v="2"/>
      <x v="11"/>
      <x v="276"/>
      <x v="9"/>
      <x v="4"/>
      <x v="5"/>
    </i>
    <i r="3">
      <x v="196"/>
      <x v="5"/>
      <x v="2"/>
      <x v="1"/>
      <x v="2"/>
      <x v="11"/>
      <x v="270"/>
      <x v="9"/>
      <x v="4"/>
      <x v="5"/>
    </i>
    <i r="3">
      <x v="197"/>
      <x v="5"/>
      <x v="2"/>
      <x v="1"/>
      <x v="2"/>
      <x v="11"/>
      <x v="322"/>
      <x v="9"/>
      <x v="4"/>
      <x v="5"/>
    </i>
    <i r="3">
      <x v="198"/>
      <x v="5"/>
      <x v="2"/>
      <x v="1"/>
      <x v="2"/>
      <x v="11"/>
      <x v="320"/>
      <x v="9"/>
      <x v="4"/>
      <x v="5"/>
    </i>
    <i r="3">
      <x v="199"/>
      <x v="5"/>
      <x v="2"/>
      <x v="1"/>
      <x v="2"/>
      <x v="11"/>
      <x v="268"/>
      <x v="9"/>
      <x v="4"/>
      <x v="5"/>
    </i>
    <i r="3">
      <x v="200"/>
      <x v="5"/>
      <x v="2"/>
      <x v="1"/>
      <x v="2"/>
      <x v="11"/>
      <x v="176"/>
      <x v="9"/>
      <x v="4"/>
      <x v="5"/>
    </i>
    <i r="3">
      <x v="201"/>
      <x v="5"/>
      <x v="2"/>
      <x v="1"/>
      <x v="2"/>
      <x v="11"/>
      <x v="284"/>
      <x v="9"/>
      <x v="4"/>
      <x v="5"/>
    </i>
    <i r="3">
      <x v="202"/>
      <x v="5"/>
      <x v="2"/>
      <x v="1"/>
      <x v="2"/>
      <x v="11"/>
      <x v="272"/>
      <x v="9"/>
      <x v="4"/>
      <x v="5"/>
    </i>
    <i r="3">
      <x v="203"/>
      <x v="5"/>
      <x v="2"/>
      <x v="1"/>
      <x v="2"/>
      <x v="11"/>
      <x v="237"/>
      <x v="9"/>
      <x/>
      <x v="21"/>
    </i>
    <i r="3">
      <x v="204"/>
      <x v="5"/>
      <x v="2"/>
      <x v="1"/>
      <x v="2"/>
      <x v="11"/>
      <x v="278"/>
      <x v="9"/>
      <x/>
      <x v="21"/>
    </i>
    <i r="3">
      <x v="205"/>
      <x v="5"/>
      <x v="2"/>
      <x v="1"/>
      <x v="2"/>
      <x v="11"/>
      <x v="225"/>
      <x v="9"/>
      <x/>
      <x v="21"/>
    </i>
    <i r="3">
      <x v="206"/>
      <x v="5"/>
      <x v="2"/>
      <x v="1"/>
      <x v="2"/>
      <x v="11"/>
      <x v="231"/>
      <x v="9"/>
      <x/>
      <x v="21"/>
    </i>
    <i r="3">
      <x v="207"/>
      <x v="5"/>
      <x v="2"/>
      <x v="1"/>
      <x v="2"/>
      <x v="11"/>
      <x v="197"/>
      <x v="9"/>
      <x/>
      <x v="21"/>
    </i>
    <i r="3">
      <x v="208"/>
      <x v="5"/>
      <x v="2"/>
      <x v="1"/>
      <x v="2"/>
      <x v="11"/>
      <x v="212"/>
      <x v="9"/>
      <x/>
      <x v="21"/>
    </i>
    <i r="3">
      <x v="209"/>
      <x v="5"/>
      <x v="2"/>
      <x v="1"/>
      <x v="2"/>
      <x v="11"/>
      <x v="654"/>
      <x v="9"/>
      <x/>
      <x v="21"/>
    </i>
    <i r="3">
      <x v="210"/>
      <x v="5"/>
      <x v="2"/>
      <x v="1"/>
      <x v="2"/>
      <x v="11"/>
      <x v="206"/>
      <x v="9"/>
      <x/>
      <x v="21"/>
    </i>
    <i r="3">
      <x v="211"/>
      <x v="5"/>
      <x v="2"/>
      <x v="1"/>
      <x v="2"/>
      <x v="11"/>
      <x v="258"/>
      <x v="9"/>
      <x v="1"/>
      <x v="7"/>
    </i>
    <i r="3">
      <x v="212"/>
      <x v="5"/>
      <x v="2"/>
      <x v="1"/>
      <x v="2"/>
      <x v="11"/>
      <x v="655"/>
      <x v="9"/>
      <x v="1"/>
      <x v="7"/>
    </i>
    <i r="3">
      <x v="213"/>
      <x v="5"/>
      <x v="2"/>
      <x v="1"/>
      <x v="2"/>
      <x v="11"/>
      <x v="280"/>
      <x v="9"/>
      <x v="1"/>
      <x v="7"/>
    </i>
    <i r="3">
      <x v="214"/>
      <x v="5"/>
      <x v="2"/>
      <x v="1"/>
      <x v="2"/>
      <x v="11"/>
      <x v="241"/>
      <x v="9"/>
      <x v="8"/>
      <x v="9"/>
    </i>
    <i r="3">
      <x v="215"/>
      <x v="5"/>
      <x v="2"/>
      <x v="1"/>
      <x v="2"/>
      <x v="11"/>
      <x v="656"/>
      <x v="9"/>
      <x v="8"/>
      <x v="9"/>
    </i>
    <i r="3">
      <x v="216"/>
      <x v="5"/>
      <x v="2"/>
      <x v="1"/>
      <x v="2"/>
      <x v="11"/>
      <x v="282"/>
      <x v="9"/>
      <x v="8"/>
      <x v="9"/>
    </i>
    <i r="3">
      <x v="217"/>
      <x v="5"/>
      <x v="2"/>
      <x v="1"/>
      <x v="2"/>
      <x v="11"/>
      <x v="259"/>
      <x v="9"/>
      <x v="8"/>
      <x v="9"/>
    </i>
    <i r="3">
      <x v="218"/>
      <x v="5"/>
      <x v="2"/>
      <x v="1"/>
      <x v="2"/>
      <x v="11"/>
      <x v="658"/>
      <x v="9"/>
      <x v="9"/>
      <x v="14"/>
    </i>
    <i r="3">
      <x v="219"/>
      <x v="5"/>
      <x v="2"/>
      <x v="1"/>
      <x v="2"/>
      <x v="11"/>
      <x v="286"/>
      <x v="9"/>
      <x v="9"/>
      <x v="14"/>
    </i>
    <i r="3">
      <x v="220"/>
      <x v="5"/>
      <x v="2"/>
      <x v="1"/>
      <x v="2"/>
      <x v="11"/>
      <x v="260"/>
      <x v="9"/>
      <x v="9"/>
      <x v="14"/>
    </i>
    <i r="3">
      <x v="221"/>
      <x v="5"/>
      <x v="2"/>
      <x v="1"/>
      <x v="2"/>
      <x v="11"/>
      <x v="288"/>
      <x v="9"/>
      <x v="12"/>
      <x v="12"/>
    </i>
    <i r="3">
      <x v="222"/>
      <x v="5"/>
      <x v="2"/>
      <x v="1"/>
      <x v="2"/>
      <x v="11"/>
      <x v="659"/>
      <x v="9"/>
      <x v="12"/>
      <x v="12"/>
    </i>
    <i r="3">
      <x v="223"/>
      <x v="5"/>
      <x v="2"/>
      <x v="1"/>
      <x v="2"/>
      <x v="11"/>
      <x v="261"/>
      <x v="9"/>
      <x v="12"/>
      <x v="12"/>
    </i>
    <i r="3">
      <x v="224"/>
      <x v="5"/>
      <x v="2"/>
      <x v="1"/>
      <x v="2"/>
      <x v="11"/>
      <x v="290"/>
      <x v="9"/>
      <x v="7"/>
      <x v="8"/>
    </i>
    <i r="3">
      <x v="225"/>
      <x v="5"/>
      <x v="2"/>
      <x v="1"/>
      <x v="2"/>
      <x v="11"/>
      <x v="660"/>
      <x v="9"/>
      <x v="7"/>
      <x v="8"/>
    </i>
    <i r="3">
      <x v="226"/>
      <x v="5"/>
      <x v="2"/>
      <x v="1"/>
      <x v="2"/>
      <x v="11"/>
      <x v="262"/>
      <x v="9"/>
      <x v="7"/>
      <x v="8"/>
    </i>
    <i r="3">
      <x v="227"/>
      <x v="5"/>
      <x v="2"/>
      <x v="1"/>
      <x v="2"/>
      <x v="11"/>
      <x v="661"/>
      <x v="9"/>
      <x v="11"/>
      <x v="11"/>
    </i>
    <i r="3">
      <x v="228"/>
      <x v="5"/>
      <x v="2"/>
      <x v="1"/>
      <x v="2"/>
      <x v="11"/>
      <x v="263"/>
      <x v="9"/>
      <x v="11"/>
      <x v="11"/>
    </i>
    <i r="3">
      <x v="229"/>
      <x v="5"/>
      <x v="2"/>
      <x v="1"/>
      <x v="2"/>
      <x v="11"/>
      <x v="292"/>
      <x v="9"/>
      <x v="11"/>
      <x v="11"/>
    </i>
    <i r="3">
      <x v="230"/>
      <x v="5"/>
      <x v="2"/>
      <x v="1"/>
      <x v="2"/>
      <x v="11"/>
      <x v="294"/>
      <x v="9"/>
      <x v="20"/>
      <x v="18"/>
    </i>
    <i r="3">
      <x v="231"/>
      <x v="5"/>
      <x v="2"/>
      <x v="1"/>
      <x v="2"/>
      <x v="11"/>
      <x v="662"/>
      <x v="9"/>
      <x v="20"/>
      <x v="18"/>
    </i>
    <i r="3">
      <x v="232"/>
      <x v="5"/>
      <x v="2"/>
      <x v="1"/>
      <x v="2"/>
      <x v="11"/>
      <x v="214"/>
      <x v="9"/>
      <x v="20"/>
      <x v="18"/>
    </i>
    <i r="3">
      <x v="233"/>
      <x v="5"/>
      <x v="2"/>
      <x v="1"/>
      <x v="2"/>
      <x v="11"/>
      <x v="199"/>
      <x v="9"/>
      <x v="20"/>
      <x v="18"/>
    </i>
    <i r="3">
      <x v="234"/>
      <x v="5"/>
      <x v="2"/>
      <x v="1"/>
      <x v="2"/>
      <x v="11"/>
      <x v="207"/>
      <x v="9"/>
      <x v="20"/>
      <x v="18"/>
    </i>
    <i r="3">
      <x v="235"/>
      <x v="5"/>
      <x v="2"/>
      <x v="1"/>
      <x v="2"/>
      <x v="11"/>
      <x v="189"/>
      <x v="9"/>
      <x v="18"/>
      <x v="10"/>
    </i>
    <i r="3">
      <x v="236"/>
      <x v="5"/>
      <x v="2"/>
      <x v="1"/>
      <x v="2"/>
      <x v="11"/>
      <x v="186"/>
      <x v="9"/>
      <x v="18"/>
      <x v="10"/>
    </i>
    <i r="3">
      <x v="237"/>
      <x v="5"/>
      <x v="2"/>
      <x v="1"/>
      <x v="2"/>
      <x v="11"/>
      <x v="180"/>
      <x v="9"/>
      <x v="18"/>
      <x v="10"/>
    </i>
    <i r="3">
      <x v="238"/>
      <x v="5"/>
      <x v="2"/>
      <x v="1"/>
      <x v="2"/>
      <x v="11"/>
      <x v="191"/>
      <x v="9"/>
      <x v="18"/>
      <x v="10"/>
    </i>
    <i r="3">
      <x v="239"/>
      <x v="5"/>
      <x v="2"/>
      <x v="1"/>
      <x v="2"/>
      <x v="11"/>
      <x v="663"/>
      <x v="9"/>
      <x v="18"/>
      <x v="10"/>
    </i>
    <i r="3">
      <x v="240"/>
      <x v="5"/>
      <x v="2"/>
      <x v="1"/>
      <x v="2"/>
      <x v="11"/>
      <x v="296"/>
      <x v="9"/>
      <x v="18"/>
      <x v="10"/>
    </i>
    <i r="3">
      <x v="241"/>
      <x v="5"/>
      <x v="2"/>
      <x v="1"/>
      <x v="2"/>
      <x v="11"/>
      <x v="224"/>
      <x v="9"/>
      <x v="14"/>
      <x v="13"/>
    </i>
    <i r="3">
      <x v="242"/>
      <x v="5"/>
      <x v="2"/>
      <x v="1"/>
      <x v="2"/>
      <x v="11"/>
      <x v="302"/>
      <x v="9"/>
      <x v="14"/>
      <x v="13"/>
    </i>
    <i r="3">
      <x v="243"/>
      <x v="5"/>
      <x v="2"/>
      <x v="1"/>
      <x v="2"/>
      <x v="11"/>
      <x v="666"/>
      <x v="9"/>
      <x v="14"/>
      <x v="13"/>
    </i>
    <i r="3">
      <x v="244"/>
      <x v="5"/>
      <x v="2"/>
      <x v="1"/>
      <x v="2"/>
      <x v="11"/>
      <x v="216"/>
      <x v="9"/>
      <x v="14"/>
      <x v="13"/>
    </i>
    <i r="3">
      <x v="245"/>
      <x v="5"/>
      <x v="2"/>
      <x v="1"/>
      <x v="2"/>
      <x v="11"/>
      <x v="264"/>
      <x v="9"/>
      <x v="16"/>
      <x v="4"/>
    </i>
    <i r="3">
      <x v="246"/>
      <x v="5"/>
      <x v="2"/>
      <x v="1"/>
      <x v="2"/>
      <x v="11"/>
      <x v="668"/>
      <x v="9"/>
      <x v="16"/>
      <x v="4"/>
    </i>
    <i r="3">
      <x v="247"/>
      <x v="5"/>
      <x v="2"/>
      <x v="1"/>
      <x v="2"/>
      <x v="11"/>
      <x v="306"/>
      <x v="9"/>
      <x v="16"/>
      <x v="4"/>
    </i>
    <i r="3">
      <x v="248"/>
      <x v="5"/>
      <x v="2"/>
      <x v="1"/>
      <x v="2"/>
      <x v="11"/>
      <x v="243"/>
      <x v="9"/>
      <x v="16"/>
      <x v="4"/>
    </i>
    <i r="3">
      <x v="249"/>
      <x v="5"/>
      <x v="2"/>
      <x v="1"/>
      <x v="2"/>
      <x v="11"/>
      <x v="669"/>
      <x v="9"/>
      <x v="3"/>
      <x v="16"/>
    </i>
    <i r="3">
      <x v="250"/>
      <x v="5"/>
      <x v="2"/>
      <x v="1"/>
      <x v="2"/>
      <x v="11"/>
      <x v="228"/>
      <x v="9"/>
      <x v="3"/>
      <x v="16"/>
    </i>
    <i r="3">
      <x v="251"/>
      <x v="5"/>
      <x v="2"/>
      <x v="1"/>
      <x v="2"/>
      <x v="11"/>
      <x v="201"/>
      <x v="9"/>
      <x v="3"/>
      <x v="16"/>
    </i>
    <i r="3">
      <x v="252"/>
      <x v="5"/>
      <x v="2"/>
      <x v="1"/>
      <x v="2"/>
      <x v="11"/>
      <x v="208"/>
      <x v="9"/>
      <x v="3"/>
      <x v="16"/>
    </i>
    <i r="3">
      <x v="253"/>
      <x v="5"/>
      <x v="2"/>
      <x v="1"/>
      <x v="2"/>
      <x v="11"/>
      <x v="234"/>
      <x v="9"/>
      <x v="3"/>
      <x v="16"/>
    </i>
    <i r="3">
      <x v="254"/>
      <x v="5"/>
      <x v="2"/>
      <x v="1"/>
      <x v="2"/>
      <x v="11"/>
      <x v="218"/>
      <x v="9"/>
      <x v="3"/>
      <x v="16"/>
    </i>
    <i r="3">
      <x v="255"/>
      <x v="5"/>
      <x v="2"/>
      <x v="1"/>
      <x v="2"/>
      <x v="11"/>
      <x v="308"/>
      <x v="9"/>
      <x v="3"/>
      <x v="16"/>
    </i>
    <i r="3">
      <x v="256"/>
      <x v="5"/>
      <x v="2"/>
      <x v="1"/>
      <x v="2"/>
      <x v="11"/>
      <x v="239"/>
      <x v="9"/>
      <x v="3"/>
      <x v="16"/>
    </i>
    <i r="3">
      <x v="257"/>
      <x v="5"/>
      <x v="2"/>
      <x v="1"/>
      <x v="2"/>
      <x v="11"/>
      <x v="220"/>
      <x v="9"/>
      <x v="21"/>
      <x v="23"/>
    </i>
    <i r="3">
      <x v="258"/>
      <x v="5"/>
      <x v="2"/>
      <x v="1"/>
      <x v="2"/>
      <x v="11"/>
      <x v="209"/>
      <x v="9"/>
      <x v="21"/>
      <x v="23"/>
    </i>
    <i r="3">
      <x v="259"/>
      <x v="5"/>
      <x v="2"/>
      <x v="1"/>
      <x v="2"/>
      <x v="11"/>
      <x v="671"/>
      <x v="9"/>
      <x v="21"/>
      <x v="23"/>
    </i>
    <i r="3">
      <x v="260"/>
      <x v="5"/>
      <x v="2"/>
      <x v="1"/>
      <x v="2"/>
      <x v="11"/>
      <x v="312"/>
      <x v="9"/>
      <x v="21"/>
      <x v="23"/>
    </i>
    <i r="3">
      <x v="261"/>
      <x v="5"/>
      <x v="2"/>
      <x v="1"/>
      <x v="2"/>
      <x v="11"/>
      <x v="203"/>
      <x v="9"/>
      <x v="21"/>
      <x v="23"/>
    </i>
    <i r="3">
      <x v="262"/>
      <x v="5"/>
      <x v="2"/>
      <x v="1"/>
      <x v="2"/>
      <x v="11"/>
      <x v="310"/>
      <x v="9"/>
      <x v="2"/>
      <x v="17"/>
    </i>
    <i r="3">
      <x v="263"/>
      <x v="5"/>
      <x v="2"/>
      <x v="1"/>
      <x v="2"/>
      <x v="11"/>
      <x v="670"/>
      <x v="9"/>
      <x v="2"/>
      <x v="17"/>
    </i>
    <i r="3">
      <x v="264"/>
      <x v="5"/>
      <x v="2"/>
      <x v="1"/>
      <x v="2"/>
      <x v="11"/>
      <x v="265"/>
      <x v="9"/>
      <x v="2"/>
      <x v="17"/>
    </i>
    <i r="3">
      <x v="265"/>
      <x v="5"/>
      <x v="2"/>
      <x v="1"/>
      <x v="2"/>
      <x v="11"/>
      <x v="314"/>
      <x v="9"/>
      <x v="22"/>
      <x v="22"/>
    </i>
    <i r="3">
      <x v="266"/>
      <x v="5"/>
      <x v="2"/>
      <x v="1"/>
      <x v="2"/>
      <x v="11"/>
      <x v="672"/>
      <x v="9"/>
      <x v="22"/>
      <x v="22"/>
    </i>
    <i r="3">
      <x v="267"/>
      <x v="5"/>
      <x v="2"/>
      <x v="1"/>
      <x v="2"/>
      <x v="11"/>
      <x v="222"/>
      <x v="9"/>
      <x v="22"/>
      <x v="22"/>
    </i>
    <i r="3">
      <x v="268"/>
      <x v="5"/>
      <x v="2"/>
      <x v="1"/>
      <x v="2"/>
      <x v="11"/>
      <x v="205"/>
      <x v="9"/>
      <x v="22"/>
      <x v="22"/>
    </i>
    <i r="3">
      <x v="269"/>
      <x v="5"/>
      <x v="2"/>
      <x v="1"/>
      <x v="2"/>
      <x v="11"/>
      <x v="210"/>
      <x v="9"/>
      <x v="22"/>
      <x v="22"/>
    </i>
    <i r="3">
      <x v="270"/>
      <x v="5"/>
      <x v="2"/>
      <x v="1"/>
      <x v="2"/>
      <x v="11"/>
      <x v="266"/>
      <x v="9"/>
      <x v="23"/>
      <x v="3"/>
    </i>
    <i r="3">
      <x v="271"/>
      <x v="5"/>
      <x v="2"/>
      <x v="1"/>
      <x v="2"/>
      <x v="11"/>
      <x v="673"/>
      <x v="9"/>
      <x v="23"/>
      <x v="3"/>
    </i>
    <i r="3">
      <x v="272"/>
      <x v="5"/>
      <x v="2"/>
      <x v="1"/>
      <x v="2"/>
      <x v="11"/>
      <x v="316"/>
      <x v="9"/>
      <x v="23"/>
      <x v="3"/>
    </i>
    <i r="3">
      <x v="273"/>
      <x v="5"/>
      <x v="2"/>
      <x v="1"/>
      <x v="2"/>
      <x v="11"/>
      <x v="674"/>
      <x v="9"/>
      <x v="10"/>
      <x v="15"/>
    </i>
    <i r="3">
      <x v="274"/>
      <x v="5"/>
      <x v="2"/>
      <x v="1"/>
      <x v="2"/>
      <x v="11"/>
      <x v="267"/>
      <x v="9"/>
      <x v="10"/>
      <x v="15"/>
    </i>
    <i r="3">
      <x v="275"/>
      <x v="5"/>
      <x v="2"/>
      <x v="1"/>
      <x v="2"/>
      <x v="11"/>
      <x v="318"/>
      <x v="9"/>
      <x v="10"/>
      <x v="15"/>
    </i>
    <i r="3">
      <x v="276"/>
      <x v="6"/>
      <x v="2"/>
      <x v="1"/>
      <x v="2"/>
      <x v="11"/>
      <x v="275"/>
      <x v="7"/>
      <x v="5"/>
      <x/>
    </i>
    <i r="3">
      <x v="277"/>
      <x v="6"/>
      <x v="2"/>
      <x v="1"/>
      <x v="2"/>
      <x v="11"/>
      <x v="277"/>
      <x v="7"/>
      <x v="4"/>
      <x v="5"/>
    </i>
    <i r="3">
      <x v="278"/>
      <x v="6"/>
      <x v="2"/>
      <x v="1"/>
      <x v="2"/>
      <x v="11"/>
      <x v="285"/>
      <x v="7"/>
      <x v="4"/>
      <x v="5"/>
    </i>
    <i r="3">
      <x v="279"/>
      <x v="6"/>
      <x v="2"/>
      <x v="1"/>
      <x v="2"/>
      <x v="11"/>
      <x v="273"/>
      <x v="7"/>
      <x v="4"/>
      <x v="5"/>
    </i>
    <i r="3">
      <x v="280"/>
      <x v="6"/>
      <x v="2"/>
      <x v="1"/>
      <x v="2"/>
      <x v="11"/>
      <x v="271"/>
      <x v="7"/>
      <x v="4"/>
      <x v="5"/>
    </i>
    <i r="3">
      <x v="281"/>
      <x v="6"/>
      <x v="2"/>
      <x v="1"/>
      <x v="2"/>
      <x v="11"/>
      <x v="299"/>
      <x v="7"/>
      <x v="4"/>
      <x v="5"/>
    </i>
    <i r="3">
      <x v="282"/>
      <x v="6"/>
      <x v="2"/>
      <x v="1"/>
      <x v="2"/>
      <x v="11"/>
      <x v="301"/>
      <x v="7"/>
      <x v="4"/>
      <x v="5"/>
    </i>
    <i r="3">
      <x v="283"/>
      <x v="6"/>
      <x v="2"/>
      <x v="1"/>
      <x v="2"/>
      <x v="11"/>
      <x v="269"/>
      <x v="7"/>
      <x v="4"/>
      <x v="5"/>
    </i>
    <i r="3">
      <x v="284"/>
      <x v="6"/>
      <x v="2"/>
      <x v="1"/>
      <x v="2"/>
      <x v="11"/>
      <x v="279"/>
      <x v="7"/>
      <x/>
      <x v="21"/>
    </i>
    <i r="3">
      <x v="285"/>
      <x v="6"/>
      <x v="2"/>
      <x v="1"/>
      <x v="2"/>
      <x v="11"/>
      <x v="227"/>
      <x v="7"/>
      <x/>
      <x v="21"/>
    </i>
    <i r="3">
      <x v="286"/>
      <x v="6"/>
      <x v="2"/>
      <x v="1"/>
      <x v="2"/>
      <x v="11"/>
      <x v="233"/>
      <x v="7"/>
      <x/>
      <x v="21"/>
    </i>
    <i r="3">
      <x v="287"/>
      <x v="6"/>
      <x v="2"/>
      <x v="1"/>
      <x v="2"/>
      <x v="11"/>
      <x v="238"/>
      <x v="7"/>
      <x/>
      <x v="21"/>
    </i>
    <i r="3">
      <x v="288"/>
      <x v="6"/>
      <x v="2"/>
      <x v="1"/>
      <x v="2"/>
      <x v="11"/>
      <x v="226"/>
      <x v="7"/>
      <x/>
      <x v="21"/>
    </i>
    <i r="3">
      <x v="289"/>
      <x v="6"/>
      <x v="2"/>
      <x v="1"/>
      <x v="2"/>
      <x v="11"/>
      <x v="232"/>
      <x v="7"/>
      <x/>
      <x v="21"/>
    </i>
    <i r="3">
      <x v="290"/>
      <x v="6"/>
      <x v="2"/>
      <x v="1"/>
      <x v="2"/>
      <x v="11"/>
      <x v="281"/>
      <x v="7"/>
      <x v="1"/>
      <x v="7"/>
    </i>
    <i r="3">
      <x v="291"/>
      <x v="6"/>
      <x v="2"/>
      <x v="1"/>
      <x v="2"/>
      <x v="11"/>
      <x v="283"/>
      <x v="7"/>
      <x v="8"/>
      <x v="9"/>
    </i>
    <i r="3">
      <x v="292"/>
      <x v="6"/>
      <x v="2"/>
      <x v="1"/>
      <x v="2"/>
      <x v="11"/>
      <x v="287"/>
      <x v="7"/>
      <x v="9"/>
      <x v="14"/>
    </i>
    <i r="3">
      <x v="293"/>
      <x v="6"/>
      <x v="2"/>
      <x v="1"/>
      <x v="2"/>
      <x v="11"/>
      <x v="289"/>
      <x v="7"/>
      <x v="12"/>
      <x v="12"/>
    </i>
    <i r="3">
      <x v="294"/>
      <x v="6"/>
      <x v="2"/>
      <x v="1"/>
      <x v="2"/>
      <x v="11"/>
      <x v="291"/>
      <x v="7"/>
      <x v="7"/>
      <x v="8"/>
    </i>
    <i r="3">
      <x v="295"/>
      <x v="6"/>
      <x v="2"/>
      <x v="1"/>
      <x v="2"/>
      <x v="11"/>
      <x v="293"/>
      <x v="7"/>
      <x v="11"/>
      <x v="11"/>
    </i>
    <i r="3">
      <x v="296"/>
      <x v="6"/>
      <x v="2"/>
      <x v="1"/>
      <x v="2"/>
      <x v="11"/>
      <x v="295"/>
      <x v="7"/>
      <x v="20"/>
      <x v="18"/>
    </i>
    <i r="3">
      <x v="297"/>
      <x v="6"/>
      <x v="2"/>
      <x v="1"/>
      <x v="2"/>
      <x v="11"/>
      <x v="297"/>
      <x v="7"/>
      <x v="18"/>
      <x v="10"/>
    </i>
    <i r="3">
      <x v="298"/>
      <x v="6"/>
      <x v="2"/>
      <x v="1"/>
      <x v="2"/>
      <x v="11"/>
      <x v="303"/>
      <x v="7"/>
      <x v="14"/>
      <x v="13"/>
    </i>
    <i r="3">
      <x v="299"/>
      <x v="6"/>
      <x v="2"/>
      <x v="1"/>
      <x v="2"/>
      <x v="11"/>
      <x v="307"/>
      <x v="7"/>
      <x v="16"/>
      <x v="4"/>
    </i>
    <i r="3">
      <x v="300"/>
      <x v="6"/>
      <x v="2"/>
      <x v="1"/>
      <x v="2"/>
      <x v="11"/>
      <x v="230"/>
      <x v="7"/>
      <x v="3"/>
      <x v="16"/>
    </i>
    <i r="3">
      <x v="301"/>
      <x v="6"/>
      <x v="2"/>
      <x v="1"/>
      <x v="2"/>
      <x v="11"/>
      <x v="236"/>
      <x v="7"/>
      <x v="3"/>
      <x v="16"/>
    </i>
    <i r="3">
      <x v="302"/>
      <x v="6"/>
      <x v="2"/>
      <x v="1"/>
      <x v="2"/>
      <x v="11"/>
      <x v="309"/>
      <x v="7"/>
      <x v="3"/>
      <x v="16"/>
    </i>
    <i r="3">
      <x v="303"/>
      <x v="6"/>
      <x v="2"/>
      <x v="1"/>
      <x v="2"/>
      <x v="11"/>
      <x v="240"/>
      <x v="7"/>
      <x v="3"/>
      <x v="16"/>
    </i>
    <i r="3">
      <x v="304"/>
      <x v="6"/>
      <x v="2"/>
      <x v="1"/>
      <x v="2"/>
      <x v="11"/>
      <x v="229"/>
      <x v="7"/>
      <x v="3"/>
      <x v="16"/>
    </i>
    <i r="3">
      <x v="305"/>
      <x v="6"/>
      <x v="2"/>
      <x v="1"/>
      <x v="2"/>
      <x v="11"/>
      <x v="235"/>
      <x v="7"/>
      <x v="3"/>
      <x v="16"/>
    </i>
    <i r="3">
      <x v="306"/>
      <x v="6"/>
      <x v="2"/>
      <x v="1"/>
      <x v="2"/>
      <x v="11"/>
      <x v="313"/>
      <x v="7"/>
      <x v="21"/>
      <x v="23"/>
    </i>
    <i r="3">
      <x v="307"/>
      <x v="6"/>
      <x v="2"/>
      <x v="1"/>
      <x v="2"/>
      <x v="11"/>
      <x v="311"/>
      <x v="7"/>
      <x v="2"/>
      <x v="17"/>
    </i>
    <i r="3">
      <x v="308"/>
      <x v="6"/>
      <x v="2"/>
      <x v="1"/>
      <x v="2"/>
      <x v="11"/>
      <x v="315"/>
      <x v="7"/>
      <x v="22"/>
      <x v="22"/>
    </i>
    <i r="3">
      <x v="309"/>
      <x v="6"/>
      <x v="2"/>
      <x v="1"/>
      <x v="2"/>
      <x v="11"/>
      <x v="317"/>
      <x v="7"/>
      <x v="23"/>
      <x v="3"/>
    </i>
    <i r="3">
      <x v="310"/>
      <x v="6"/>
      <x v="2"/>
      <x v="1"/>
      <x v="2"/>
      <x v="11"/>
      <x v="319"/>
      <x v="7"/>
      <x v="10"/>
      <x v="15"/>
    </i>
    <i r="3">
      <x v="311"/>
      <x v="7"/>
      <x v="2"/>
      <x v="2"/>
      <x v="2"/>
      <x v="11"/>
      <x v="248"/>
      <x v="2"/>
      <x v="4"/>
      <x v="5"/>
    </i>
    <i r="3">
      <x v="312"/>
      <x v="7"/>
      <x v="2"/>
      <x v="2"/>
      <x v="2"/>
      <x v="11"/>
      <x v="249"/>
      <x v="2"/>
      <x v="4"/>
      <x v="5"/>
    </i>
    <i r="3">
      <x v="313"/>
      <x v="7"/>
      <x v="2"/>
      <x v="2"/>
      <x v="2"/>
      <x v="11"/>
      <x v="250"/>
      <x v="2"/>
      <x v="4"/>
      <x v="5"/>
    </i>
    <i r="3">
      <x v="314"/>
      <x v="7"/>
      <x v="2"/>
      <x v="2"/>
      <x v="2"/>
      <x v="11"/>
      <x v="211"/>
      <x v="2"/>
      <x/>
      <x v="21"/>
    </i>
    <i r="3">
      <x v="315"/>
      <x v="7"/>
      <x v="2"/>
      <x v="2"/>
      <x v="2"/>
      <x v="11"/>
      <x v="196"/>
      <x v="2"/>
      <x/>
      <x v="21"/>
    </i>
    <i r="3">
      <x v="316"/>
      <x v="7"/>
      <x v="2"/>
      <x v="2"/>
      <x v="2"/>
      <x v="11"/>
      <x v="198"/>
      <x v="2"/>
      <x v="20"/>
      <x v="18"/>
    </i>
    <i r="3">
      <x v="317"/>
      <x v="7"/>
      <x v="2"/>
      <x v="2"/>
      <x v="2"/>
      <x v="11"/>
      <x v="213"/>
      <x v="2"/>
      <x v="20"/>
      <x v="18"/>
    </i>
    <i r="3">
      <x v="318"/>
      <x v="7"/>
      <x v="2"/>
      <x v="2"/>
      <x v="2"/>
      <x v="11"/>
      <x v="193"/>
      <x v="2"/>
      <x v="18"/>
      <x v="10"/>
    </i>
    <i r="3">
      <x v="319"/>
      <x v="7"/>
      <x v="2"/>
      <x v="2"/>
      <x v="2"/>
      <x v="11"/>
      <x v="179"/>
      <x v="2"/>
      <x v="18"/>
      <x v="10"/>
    </i>
    <i r="3">
      <x v="320"/>
      <x v="7"/>
      <x v="2"/>
      <x v="2"/>
      <x v="2"/>
      <x v="11"/>
      <x v="185"/>
      <x v="2"/>
      <x v="18"/>
      <x v="10"/>
    </i>
    <i r="3">
      <x v="321"/>
      <x v="7"/>
      <x v="2"/>
      <x v="2"/>
      <x v="2"/>
      <x v="11"/>
      <x v="215"/>
      <x v="2"/>
      <x v="14"/>
      <x v="13"/>
    </i>
    <i r="3">
      <x v="322"/>
      <x v="7"/>
      <x v="2"/>
      <x v="2"/>
      <x v="2"/>
      <x v="11"/>
      <x v="223"/>
      <x v="2"/>
      <x v="14"/>
      <x v="13"/>
    </i>
    <i r="3">
      <x v="323"/>
      <x v="7"/>
      <x v="2"/>
      <x v="2"/>
      <x v="2"/>
      <x v="11"/>
      <x v="194"/>
      <x v="2"/>
      <x v="19"/>
      <x v="20"/>
    </i>
    <i r="3">
      <x v="324"/>
      <x v="7"/>
      <x v="2"/>
      <x v="2"/>
      <x v="2"/>
      <x v="11"/>
      <x v="182"/>
      <x v="2"/>
      <x v="19"/>
      <x v="20"/>
    </i>
    <i r="3">
      <x v="325"/>
      <x v="7"/>
      <x v="2"/>
      <x v="2"/>
      <x v="2"/>
      <x v="11"/>
      <x v="187"/>
      <x v="2"/>
      <x v="19"/>
      <x v="20"/>
    </i>
    <i r="3">
      <x v="326"/>
      <x v="7"/>
      <x v="2"/>
      <x v="2"/>
      <x v="2"/>
      <x v="11"/>
      <x v="200"/>
      <x v="2"/>
      <x v="3"/>
      <x v="16"/>
    </i>
    <i r="3">
      <x v="327"/>
      <x v="7"/>
      <x v="2"/>
      <x v="2"/>
      <x v="2"/>
      <x v="11"/>
      <x v="217"/>
      <x v="2"/>
      <x v="3"/>
      <x v="16"/>
    </i>
    <i r="3">
      <x v="328"/>
      <x v="7"/>
      <x v="2"/>
      <x v="2"/>
      <x v="2"/>
      <x v="11"/>
      <x v="219"/>
      <x v="2"/>
      <x v="21"/>
      <x v="23"/>
    </i>
    <i r="3">
      <x v="329"/>
      <x v="7"/>
      <x v="2"/>
      <x v="2"/>
      <x v="2"/>
      <x v="11"/>
      <x v="202"/>
      <x v="2"/>
      <x v="21"/>
      <x v="23"/>
    </i>
    <i r="3">
      <x v="330"/>
      <x v="7"/>
      <x v="2"/>
      <x v="2"/>
      <x v="2"/>
      <x v="11"/>
      <x v="204"/>
      <x v="2"/>
      <x v="22"/>
      <x v="22"/>
    </i>
    <i r="3">
      <x v="331"/>
      <x v="7"/>
      <x v="2"/>
      <x v="2"/>
      <x v="2"/>
      <x v="11"/>
      <x v="221"/>
      <x v="2"/>
      <x v="22"/>
      <x v="22"/>
    </i>
    <i r="3">
      <x v="332"/>
      <x v="21"/>
      <x v="2"/>
      <x/>
      <x v="2"/>
      <x v="11"/>
      <x v="748"/>
      <x v="22"/>
      <x v="5"/>
      <x/>
    </i>
    <i r="3">
      <x v="333"/>
      <x v="21"/>
      <x v="2"/>
      <x/>
      <x v="2"/>
      <x v="11"/>
      <x v="752"/>
      <x v="22"/>
      <x v="4"/>
      <x v="5"/>
    </i>
    <i r="3">
      <x v="334"/>
      <x v="21"/>
      <x v="2"/>
      <x/>
      <x v="2"/>
      <x v="11"/>
      <x v="749"/>
      <x v="22"/>
      <x v="4"/>
      <x v="5"/>
    </i>
    <i r="3">
      <x v="335"/>
      <x v="21"/>
      <x v="2"/>
      <x/>
      <x v="2"/>
      <x v="11"/>
      <x v="751"/>
      <x v="22"/>
      <x v="4"/>
      <x v="5"/>
    </i>
    <i r="3">
      <x v="336"/>
      <x v="21"/>
      <x v="2"/>
      <x/>
      <x v="2"/>
      <x v="11"/>
      <x v="755"/>
      <x v="22"/>
      <x v="4"/>
      <x v="5"/>
    </i>
    <i r="3">
      <x v="337"/>
      <x v="21"/>
      <x v="2"/>
      <x/>
      <x v="2"/>
      <x v="11"/>
      <x v="756"/>
      <x v="22"/>
      <x v="4"/>
      <x v="5"/>
    </i>
    <i r="3">
      <x v="338"/>
      <x v="21"/>
      <x v="2"/>
      <x/>
      <x v="2"/>
      <x v="11"/>
      <x v="758"/>
      <x v="22"/>
      <x v="4"/>
      <x v="5"/>
    </i>
    <i r="3">
      <x v="339"/>
      <x v="21"/>
      <x v="2"/>
      <x/>
      <x v="2"/>
      <x v="11"/>
      <x v="757"/>
      <x v="22"/>
      <x v="4"/>
      <x v="5"/>
    </i>
    <i r="3">
      <x v="340"/>
      <x v="21"/>
      <x v="2"/>
      <x/>
      <x v="2"/>
      <x v="11"/>
      <x v="753"/>
      <x v="22"/>
      <x v="4"/>
      <x v="5"/>
    </i>
    <i r="3">
      <x v="341"/>
      <x v="21"/>
      <x v="2"/>
      <x/>
      <x v="2"/>
      <x v="11"/>
      <x v="754"/>
      <x v="22"/>
      <x v="4"/>
      <x v="5"/>
    </i>
    <i r="3">
      <x v="342"/>
      <x v="21"/>
      <x v="2"/>
      <x/>
      <x v="2"/>
      <x v="11"/>
      <x v="750"/>
      <x v="22"/>
      <x v="4"/>
      <x v="5"/>
    </i>
    <i r="3">
      <x v="343"/>
      <x v="21"/>
      <x v="2"/>
      <x/>
      <x v="2"/>
      <x v="11"/>
      <x v="759"/>
      <x v="22"/>
      <x/>
      <x v="21"/>
    </i>
    <i r="3">
      <x v="344"/>
      <x v="21"/>
      <x v="2"/>
      <x/>
      <x v="2"/>
      <x v="11"/>
      <x v="760"/>
      <x v="22"/>
      <x v="1"/>
      <x v="7"/>
    </i>
    <i r="3">
      <x v="345"/>
      <x v="21"/>
      <x v="2"/>
      <x/>
      <x v="2"/>
      <x v="11"/>
      <x v="761"/>
      <x v="22"/>
      <x v="8"/>
      <x v="9"/>
    </i>
    <i r="3">
      <x v="346"/>
      <x v="21"/>
      <x v="2"/>
      <x/>
      <x v="2"/>
      <x v="11"/>
      <x v="761"/>
      <x v="22"/>
      <x v="9"/>
      <x v="14"/>
    </i>
    <i r="3">
      <x v="347"/>
      <x v="21"/>
      <x v="2"/>
      <x/>
      <x v="2"/>
      <x v="11"/>
      <x v="762"/>
      <x v="22"/>
      <x v="9"/>
      <x v="14"/>
    </i>
    <i r="3">
      <x v="348"/>
      <x v="21"/>
      <x v="2"/>
      <x/>
      <x v="2"/>
      <x v="11"/>
      <x v="763"/>
      <x v="22"/>
      <x v="12"/>
      <x v="12"/>
    </i>
    <i r="3">
      <x v="349"/>
      <x v="21"/>
      <x v="2"/>
      <x/>
      <x v="2"/>
      <x v="11"/>
      <x v="764"/>
      <x v="22"/>
      <x v="7"/>
      <x v="8"/>
    </i>
    <i r="3">
      <x v="350"/>
      <x v="21"/>
      <x v="2"/>
      <x/>
      <x v="2"/>
      <x v="11"/>
      <x v="765"/>
      <x v="22"/>
      <x v="11"/>
      <x v="11"/>
    </i>
    <i r="3">
      <x v="351"/>
      <x v="21"/>
      <x v="2"/>
      <x/>
      <x v="2"/>
      <x v="11"/>
      <x v="767"/>
      <x v="22"/>
      <x v="20"/>
      <x v="18"/>
    </i>
    <i r="3">
      <x v="352"/>
      <x v="21"/>
      <x v="2"/>
      <x/>
      <x v="2"/>
      <x v="11"/>
      <x v="768"/>
      <x v="22"/>
      <x v="20"/>
      <x v="18"/>
    </i>
    <i r="3">
      <x v="353"/>
      <x v="21"/>
      <x v="2"/>
      <x/>
      <x v="2"/>
      <x v="11"/>
      <x v="766"/>
      <x v="22"/>
      <x v="20"/>
      <x v="18"/>
    </i>
    <i r="3">
      <x v="354"/>
      <x v="21"/>
      <x v="2"/>
      <x/>
      <x v="2"/>
      <x v="11"/>
      <x v="770"/>
      <x v="22"/>
      <x v="15"/>
      <x v="19"/>
    </i>
    <i r="3">
      <x v="355"/>
      <x v="21"/>
      <x v="2"/>
      <x/>
      <x v="2"/>
      <x v="11"/>
      <x v="769"/>
      <x v="22"/>
      <x v="15"/>
      <x v="19"/>
    </i>
    <i r="3">
      <x v="356"/>
      <x v="21"/>
      <x v="2"/>
      <x/>
      <x v="2"/>
      <x v="11"/>
      <x v="771"/>
      <x v="22"/>
      <x v="15"/>
      <x v="19"/>
    </i>
    <i r="3">
      <x v="357"/>
      <x v="21"/>
      <x v="2"/>
      <x/>
      <x v="2"/>
      <x v="11"/>
      <x v="772"/>
      <x v="22"/>
      <x v="15"/>
      <x v="19"/>
    </i>
    <i r="3">
      <x v="358"/>
      <x v="21"/>
      <x v="2"/>
      <x/>
      <x v="2"/>
      <x v="11"/>
      <x v="776"/>
      <x v="22"/>
      <x v="18"/>
      <x v="10"/>
    </i>
    <i r="3">
      <x v="359"/>
      <x v="21"/>
      <x v="2"/>
      <x/>
      <x v="2"/>
      <x v="11"/>
      <x v="775"/>
      <x v="22"/>
      <x v="18"/>
      <x v="10"/>
    </i>
    <i r="3">
      <x v="360"/>
      <x v="21"/>
      <x v="2"/>
      <x/>
      <x v="2"/>
      <x v="11"/>
      <x v="773"/>
      <x v="22"/>
      <x v="18"/>
      <x v="10"/>
    </i>
    <i r="3">
      <x v="361"/>
      <x v="21"/>
      <x v="2"/>
      <x/>
      <x v="2"/>
      <x v="11"/>
      <x v="774"/>
      <x v="22"/>
      <x v="18"/>
      <x v="10"/>
    </i>
    <i r="3">
      <x v="362"/>
      <x v="21"/>
      <x v="2"/>
      <x/>
      <x v="2"/>
      <x v="11"/>
      <x v="777"/>
      <x v="22"/>
      <x v="14"/>
      <x v="13"/>
    </i>
    <i r="3">
      <x v="363"/>
      <x v="21"/>
      <x v="2"/>
      <x/>
      <x v="2"/>
      <x v="11"/>
      <x v="770"/>
      <x v="22"/>
      <x v="19"/>
      <x v="20"/>
    </i>
    <i r="3">
      <x v="364"/>
      <x v="21"/>
      <x v="2"/>
      <x/>
      <x v="2"/>
      <x v="11"/>
      <x v="769"/>
      <x v="22"/>
      <x v="19"/>
      <x v="20"/>
    </i>
    <i r="3">
      <x v="365"/>
      <x v="21"/>
      <x v="2"/>
      <x/>
      <x v="2"/>
      <x v="11"/>
      <x v="771"/>
      <x v="22"/>
      <x v="19"/>
      <x v="20"/>
    </i>
    <i r="3">
      <x v="366"/>
      <x v="21"/>
      <x v="2"/>
      <x/>
      <x v="2"/>
      <x v="11"/>
      <x v="772"/>
      <x v="22"/>
      <x v="19"/>
      <x v="20"/>
    </i>
    <i r="3">
      <x v="367"/>
      <x v="21"/>
      <x v="2"/>
      <x/>
      <x v="2"/>
      <x v="11"/>
      <x v="778"/>
      <x v="22"/>
      <x v="16"/>
      <x v="4"/>
    </i>
    <i r="3">
      <x v="368"/>
      <x v="21"/>
      <x v="2"/>
      <x/>
      <x v="2"/>
      <x v="11"/>
      <x v="779"/>
      <x v="22"/>
      <x v="3"/>
      <x v="16"/>
    </i>
    <i r="3">
      <x v="369"/>
      <x v="21"/>
      <x v="2"/>
      <x/>
      <x v="2"/>
      <x v="11"/>
      <x v="780"/>
      <x v="22"/>
      <x v="21"/>
      <x v="23"/>
    </i>
    <i r="3">
      <x v="370"/>
      <x v="21"/>
      <x v="2"/>
      <x/>
      <x v="2"/>
      <x v="11"/>
      <x v="782"/>
      <x v="22"/>
      <x v="2"/>
      <x v="17"/>
    </i>
    <i r="3">
      <x v="371"/>
      <x v="21"/>
      <x v="2"/>
      <x/>
      <x v="2"/>
      <x v="11"/>
      <x v="783"/>
      <x v="22"/>
      <x v="2"/>
      <x v="17"/>
    </i>
    <i r="3">
      <x v="372"/>
      <x v="21"/>
      <x v="2"/>
      <x/>
      <x v="2"/>
      <x v="11"/>
      <x v="781"/>
      <x v="22"/>
      <x v="2"/>
      <x v="17"/>
    </i>
    <i r="3">
      <x v="373"/>
      <x v="21"/>
      <x v="2"/>
      <x/>
      <x v="2"/>
      <x v="11"/>
      <x v="784"/>
      <x v="22"/>
      <x v="22"/>
      <x v="22"/>
    </i>
    <i r="3">
      <x v="374"/>
      <x v="21"/>
      <x v="2"/>
      <x/>
      <x v="2"/>
      <x v="11"/>
      <x v="761"/>
      <x v="22"/>
      <x v="13"/>
      <x v="6"/>
    </i>
    <i r="3">
      <x v="375"/>
      <x v="21"/>
      <x v="2"/>
      <x/>
      <x v="2"/>
      <x v="11"/>
      <x v="771"/>
      <x v="22"/>
      <x v="13"/>
      <x v="6"/>
    </i>
    <i r="3">
      <x v="376"/>
      <x v="21"/>
      <x v="2"/>
      <x/>
      <x v="2"/>
      <x v="11"/>
      <x v="769"/>
      <x v="22"/>
      <x v="13"/>
      <x v="6"/>
    </i>
    <i r="3">
      <x v="377"/>
      <x v="21"/>
      <x v="2"/>
      <x/>
      <x v="2"/>
      <x v="11"/>
      <x v="787"/>
      <x v="22"/>
      <x v="23"/>
      <x v="3"/>
    </i>
    <i r="3">
      <x v="378"/>
      <x v="21"/>
      <x v="2"/>
      <x/>
      <x v="2"/>
      <x v="11"/>
      <x v="785"/>
      <x v="22"/>
      <x v="23"/>
      <x v="3"/>
    </i>
    <i r="3">
      <x v="379"/>
      <x v="21"/>
      <x v="2"/>
      <x/>
      <x v="2"/>
      <x v="11"/>
      <x v="786"/>
      <x v="22"/>
      <x v="23"/>
      <x v="3"/>
    </i>
    <i r="3">
      <x v="380"/>
      <x v="21"/>
      <x v="2"/>
      <x/>
      <x v="2"/>
      <x v="11"/>
      <x v="788"/>
      <x v="22"/>
      <x v="10"/>
      <x v="15"/>
    </i>
    <i r="3">
      <x v="381"/>
      <x v="21"/>
      <x v="2"/>
      <x/>
      <x v="2"/>
      <x v="11"/>
      <x v="769"/>
      <x v="22"/>
      <x v="17"/>
      <x v="1"/>
    </i>
    <i r="3">
      <x v="382"/>
      <x v="21"/>
      <x v="2"/>
      <x/>
      <x v="2"/>
      <x v="11"/>
      <x v="770"/>
      <x v="22"/>
      <x v="17"/>
      <x v="1"/>
    </i>
    <i r="3">
      <x v="383"/>
      <x v="21"/>
      <x v="2"/>
      <x/>
      <x v="2"/>
      <x v="11"/>
      <x v="772"/>
      <x v="22"/>
      <x v="17"/>
      <x v="1"/>
    </i>
    <i r="3">
      <x v="384"/>
      <x v="21"/>
      <x v="2"/>
      <x/>
      <x v="2"/>
      <x v="11"/>
      <x v="771"/>
      <x v="22"/>
      <x v="17"/>
      <x v="1"/>
    </i>
    <i r="3">
      <x v="385"/>
      <x v="8"/>
      <x v="2"/>
      <x v="2"/>
      <x v="11"/>
      <x v="6"/>
      <x v="408"/>
      <x v="16"/>
      <x v="5"/>
      <x/>
    </i>
    <i r="3">
      <x v="386"/>
      <x v="8"/>
      <x v="2"/>
      <x v="2"/>
      <x v="11"/>
      <x v="6"/>
      <x v="473"/>
      <x v="16"/>
      <x v="5"/>
      <x/>
    </i>
    <i r="3">
      <x v="387"/>
      <x v="8"/>
      <x v="2"/>
      <x v="2"/>
      <x v="11"/>
      <x v="6"/>
      <x v="363"/>
      <x v="16"/>
      <x v="5"/>
      <x/>
    </i>
    <i r="3">
      <x v="388"/>
      <x v="8"/>
      <x v="2"/>
      <x v="2"/>
      <x v="11"/>
      <x v="6"/>
      <x v="423"/>
      <x v="16"/>
      <x v="4"/>
      <x v="5"/>
    </i>
    <i r="3">
      <x v="389"/>
      <x v="8"/>
      <x v="2"/>
      <x v="2"/>
      <x v="11"/>
      <x v="6"/>
      <x v="483"/>
      <x v="16"/>
      <x v="4"/>
      <x v="5"/>
    </i>
    <i r="3">
      <x v="390"/>
      <x v="8"/>
      <x v="2"/>
      <x v="2"/>
      <x v="11"/>
      <x v="6"/>
      <x v="386"/>
      <x v="16"/>
      <x v="4"/>
      <x v="5"/>
    </i>
    <i r="3">
      <x v="391"/>
      <x v="8"/>
      <x v="2"/>
      <x v="2"/>
      <x v="11"/>
      <x v="6"/>
      <x v="496"/>
      <x v="16"/>
      <x v="4"/>
      <x v="5"/>
    </i>
    <i r="3">
      <x v="392"/>
      <x v="8"/>
      <x v="2"/>
      <x v="2"/>
      <x v="11"/>
      <x v="6"/>
      <x v="442"/>
      <x v="16"/>
      <x v="4"/>
      <x v="5"/>
    </i>
    <i r="3">
      <x v="393"/>
      <x v="8"/>
      <x v="2"/>
      <x v="2"/>
      <x v="11"/>
      <x v="6"/>
      <x v="445"/>
      <x v="16"/>
      <x v="4"/>
      <x v="5"/>
    </i>
    <i r="3">
      <x v="394"/>
      <x v="8"/>
      <x v="2"/>
      <x v="2"/>
      <x v="11"/>
      <x v="6"/>
      <x v="353"/>
      <x v="16"/>
      <x v="4"/>
      <x v="5"/>
    </i>
    <i r="3">
      <x v="395"/>
      <x v="8"/>
      <x v="2"/>
      <x v="2"/>
      <x v="11"/>
      <x v="6"/>
      <x v="365"/>
      <x v="16"/>
      <x v="4"/>
      <x v="5"/>
    </i>
    <i r="3">
      <x v="396"/>
      <x v="8"/>
      <x v="2"/>
      <x v="2"/>
      <x v="11"/>
      <x v="6"/>
      <x v="498"/>
      <x v="16"/>
      <x v="4"/>
      <x v="5"/>
    </i>
    <i r="3">
      <x v="397"/>
      <x v="8"/>
      <x v="2"/>
      <x v="2"/>
      <x v="11"/>
      <x v="6"/>
      <x v="475"/>
      <x v="16"/>
      <x v="4"/>
      <x v="5"/>
    </i>
    <i r="3">
      <x v="398"/>
      <x v="8"/>
      <x v="2"/>
      <x v="2"/>
      <x v="11"/>
      <x v="6"/>
      <x v="388"/>
      <x v="16"/>
      <x v="4"/>
      <x v="5"/>
    </i>
    <i r="3">
      <x v="399"/>
      <x v="8"/>
      <x v="2"/>
      <x v="2"/>
      <x v="11"/>
      <x v="6"/>
      <x v="350"/>
      <x v="16"/>
      <x v="4"/>
      <x v="5"/>
    </i>
    <i r="3">
      <x v="400"/>
      <x v="8"/>
      <x v="2"/>
      <x v="2"/>
      <x v="11"/>
      <x v="6"/>
      <x v="411"/>
      <x v="16"/>
      <x v="4"/>
      <x v="5"/>
    </i>
    <i r="3">
      <x v="401"/>
      <x v="8"/>
      <x v="2"/>
      <x v="2"/>
      <x v="11"/>
      <x v="6"/>
      <x v="327"/>
      <x v="16"/>
      <x v="4"/>
      <x v="5"/>
    </i>
    <i r="3">
      <x v="402"/>
      <x v="8"/>
      <x v="2"/>
      <x v="2"/>
      <x v="11"/>
      <x v="6"/>
      <x v="324"/>
      <x v="16"/>
      <x v="4"/>
      <x v="5"/>
    </i>
    <i r="3">
      <x v="403"/>
      <x v="8"/>
      <x v="2"/>
      <x v="2"/>
      <x v="11"/>
      <x v="6"/>
      <x v="373"/>
      <x v="16"/>
      <x v="4"/>
      <x v="5"/>
    </i>
    <i r="3">
      <x v="404"/>
      <x v="8"/>
      <x v="2"/>
      <x v="2"/>
      <x v="11"/>
      <x v="6"/>
      <x v="355"/>
      <x v="16"/>
      <x v="4"/>
      <x v="5"/>
    </i>
    <i r="3">
      <x v="405"/>
      <x v="8"/>
      <x v="2"/>
      <x v="2"/>
      <x v="11"/>
      <x v="6"/>
      <x v="340"/>
      <x v="16"/>
      <x v="4"/>
      <x v="5"/>
    </i>
    <i r="3">
      <x v="406"/>
      <x v="8"/>
      <x v="2"/>
      <x v="2"/>
      <x v="11"/>
      <x v="6"/>
      <x v="342"/>
      <x v="16"/>
      <x v="4"/>
      <x v="5"/>
    </i>
    <i r="3">
      <x v="407"/>
      <x v="8"/>
      <x v="2"/>
      <x v="2"/>
      <x v="11"/>
      <x v="6"/>
      <x v="329"/>
      <x v="16"/>
      <x v="4"/>
      <x v="5"/>
    </i>
    <i r="3">
      <x v="408"/>
      <x v="8"/>
      <x v="2"/>
      <x v="2"/>
      <x v="11"/>
      <x v="6"/>
      <x v="337"/>
      <x v="16"/>
      <x v="4"/>
      <x v="5"/>
    </i>
    <i r="3">
      <x v="409"/>
      <x v="8"/>
      <x v="2"/>
      <x v="2"/>
      <x v="11"/>
      <x v="6"/>
      <x v="367"/>
      <x v="16"/>
      <x/>
      <x v="21"/>
    </i>
    <i r="3">
      <x v="410"/>
      <x v="8"/>
      <x v="2"/>
      <x v="2"/>
      <x v="11"/>
      <x v="6"/>
      <x v="477"/>
      <x v="16"/>
      <x/>
      <x v="21"/>
    </i>
    <i r="3">
      <x v="411"/>
      <x v="8"/>
      <x v="2"/>
      <x v="2"/>
      <x v="11"/>
      <x v="6"/>
      <x v="414"/>
      <x v="16"/>
      <x/>
      <x v="21"/>
    </i>
    <i r="3">
      <x v="412"/>
      <x v="8"/>
      <x v="2"/>
      <x v="2"/>
      <x v="11"/>
      <x v="6"/>
      <x v="417"/>
      <x v="16"/>
      <x v="1"/>
      <x v="7"/>
    </i>
    <i r="3">
      <x v="413"/>
      <x v="8"/>
      <x v="2"/>
      <x v="2"/>
      <x v="11"/>
      <x v="6"/>
      <x v="479"/>
      <x v="16"/>
      <x v="1"/>
      <x v="7"/>
    </i>
    <i r="3">
      <x v="414"/>
      <x v="8"/>
      <x v="2"/>
      <x v="2"/>
      <x v="11"/>
      <x v="6"/>
      <x v="369"/>
      <x v="16"/>
      <x v="1"/>
      <x v="7"/>
    </i>
    <i r="3">
      <x v="415"/>
      <x v="8"/>
      <x v="2"/>
      <x v="2"/>
      <x v="11"/>
      <x v="6"/>
      <x v="420"/>
      <x v="16"/>
      <x v="8"/>
      <x v="9"/>
    </i>
    <i r="3">
      <x v="416"/>
      <x v="8"/>
      <x v="2"/>
      <x v="2"/>
      <x v="11"/>
      <x v="6"/>
      <x v="371"/>
      <x v="16"/>
      <x v="8"/>
      <x v="9"/>
    </i>
    <i r="3">
      <x v="417"/>
      <x v="8"/>
      <x v="2"/>
      <x v="2"/>
      <x v="11"/>
      <x v="6"/>
      <x v="481"/>
      <x v="16"/>
      <x v="8"/>
      <x v="9"/>
    </i>
    <i r="3">
      <x v="418"/>
      <x v="8"/>
      <x v="2"/>
      <x v="2"/>
      <x v="11"/>
      <x v="6"/>
      <x v="375"/>
      <x v="16"/>
      <x v="9"/>
      <x v="14"/>
    </i>
    <i r="3">
      <x v="419"/>
      <x v="8"/>
      <x v="2"/>
      <x v="2"/>
      <x v="11"/>
      <x v="6"/>
      <x v="485"/>
      <x v="16"/>
      <x v="9"/>
      <x v="14"/>
    </i>
    <i r="3">
      <x v="420"/>
      <x v="8"/>
      <x v="2"/>
      <x v="2"/>
      <x v="11"/>
      <x v="6"/>
      <x v="426"/>
      <x v="16"/>
      <x v="9"/>
      <x v="14"/>
    </i>
    <i r="3">
      <x v="421"/>
      <x v="8"/>
      <x v="2"/>
      <x v="2"/>
      <x v="11"/>
      <x v="6"/>
      <x v="429"/>
      <x v="16"/>
      <x v="12"/>
      <x v="12"/>
    </i>
    <i r="3">
      <x v="422"/>
      <x v="8"/>
      <x v="2"/>
      <x v="2"/>
      <x v="11"/>
      <x v="6"/>
      <x v="487"/>
      <x v="16"/>
      <x v="12"/>
      <x v="12"/>
    </i>
    <i r="3">
      <x v="423"/>
      <x v="8"/>
      <x v="2"/>
      <x v="2"/>
      <x v="11"/>
      <x v="6"/>
      <x v="377"/>
      <x v="16"/>
      <x v="12"/>
      <x v="12"/>
    </i>
    <i r="3">
      <x v="424"/>
      <x v="8"/>
      <x v="2"/>
      <x v="2"/>
      <x v="11"/>
      <x v="6"/>
      <x v="489"/>
      <x v="16"/>
      <x v="7"/>
      <x v="8"/>
    </i>
    <i r="3">
      <x v="425"/>
      <x v="8"/>
      <x v="2"/>
      <x v="2"/>
      <x v="11"/>
      <x v="6"/>
      <x v="379"/>
      <x v="16"/>
      <x v="7"/>
      <x v="8"/>
    </i>
    <i r="3">
      <x v="426"/>
      <x v="8"/>
      <x v="2"/>
      <x v="2"/>
      <x v="11"/>
      <x v="6"/>
      <x v="432"/>
      <x v="16"/>
      <x v="7"/>
      <x v="8"/>
    </i>
    <i r="3">
      <x v="427"/>
      <x v="8"/>
      <x v="2"/>
      <x v="2"/>
      <x v="11"/>
      <x v="6"/>
      <x v="435"/>
      <x v="16"/>
      <x v="11"/>
      <x v="11"/>
    </i>
    <i r="3">
      <x v="428"/>
      <x v="8"/>
      <x v="2"/>
      <x v="2"/>
      <x v="11"/>
      <x v="6"/>
      <x v="491"/>
      <x v="16"/>
      <x v="11"/>
      <x v="11"/>
    </i>
    <i r="3">
      <x v="429"/>
      <x v="8"/>
      <x v="2"/>
      <x v="2"/>
      <x v="11"/>
      <x v="6"/>
      <x v="381"/>
      <x v="16"/>
      <x v="11"/>
      <x v="11"/>
    </i>
    <i r="3">
      <x v="430"/>
      <x v="8"/>
      <x v="2"/>
      <x v="2"/>
      <x v="11"/>
      <x v="6"/>
      <x v="438"/>
      <x v="16"/>
      <x v="20"/>
      <x v="18"/>
    </i>
    <i r="3">
      <x v="431"/>
      <x v="8"/>
      <x v="2"/>
      <x v="2"/>
      <x v="11"/>
      <x v="6"/>
      <x v="383"/>
      <x v="16"/>
      <x v="20"/>
      <x v="18"/>
    </i>
    <i r="3">
      <x v="432"/>
      <x v="8"/>
      <x v="2"/>
      <x v="2"/>
      <x v="11"/>
      <x v="6"/>
      <x v="493"/>
      <x v="16"/>
      <x v="20"/>
      <x v="18"/>
    </i>
    <i r="3">
      <x v="433"/>
      <x v="8"/>
      <x v="2"/>
      <x v="2"/>
      <x v="11"/>
      <x v="6"/>
      <x v="391"/>
      <x v="16"/>
      <x v="19"/>
      <x v="20"/>
    </i>
    <i r="3">
      <x v="434"/>
      <x v="8"/>
      <x v="2"/>
      <x v="2"/>
      <x v="11"/>
      <x v="6"/>
      <x v="450"/>
      <x v="16"/>
      <x v="19"/>
      <x v="20"/>
    </i>
    <i r="3">
      <x v="435"/>
      <x v="8"/>
      <x v="2"/>
      <x v="2"/>
      <x v="11"/>
      <x v="6"/>
      <x v="501"/>
      <x v="16"/>
      <x v="19"/>
      <x v="20"/>
    </i>
    <i r="3">
      <x v="436"/>
      <x v="8"/>
      <x v="2"/>
      <x v="2"/>
      <x v="11"/>
      <x v="6"/>
      <x v="453"/>
      <x v="16"/>
      <x v="16"/>
      <x v="4"/>
    </i>
    <i r="3">
      <x v="437"/>
      <x v="8"/>
      <x v="2"/>
      <x v="2"/>
      <x v="11"/>
      <x v="6"/>
      <x v="393"/>
      <x v="16"/>
      <x v="16"/>
      <x v="4"/>
    </i>
    <i r="3">
      <x v="438"/>
      <x v="8"/>
      <x v="2"/>
      <x v="2"/>
      <x v="11"/>
      <x v="6"/>
      <x v="503"/>
      <x v="16"/>
      <x v="16"/>
      <x v="4"/>
    </i>
    <i r="3">
      <x v="439"/>
      <x v="8"/>
      <x v="2"/>
      <x v="2"/>
      <x v="11"/>
      <x v="6"/>
      <x v="505"/>
      <x v="16"/>
      <x v="3"/>
      <x v="16"/>
    </i>
    <i r="3">
      <x v="440"/>
      <x v="8"/>
      <x v="2"/>
      <x v="2"/>
      <x v="11"/>
      <x v="6"/>
      <x v="456"/>
      <x v="16"/>
      <x v="3"/>
      <x v="16"/>
    </i>
    <i r="3">
      <x v="441"/>
      <x v="8"/>
      <x v="2"/>
      <x v="2"/>
      <x v="11"/>
      <x v="6"/>
      <x v="395"/>
      <x v="16"/>
      <x v="3"/>
      <x v="16"/>
    </i>
    <i r="3">
      <x v="442"/>
      <x v="8"/>
      <x v="2"/>
      <x v="2"/>
      <x v="11"/>
      <x v="6"/>
      <x v="462"/>
      <x v="16"/>
      <x v="21"/>
      <x v="23"/>
    </i>
    <i r="3">
      <x v="443"/>
      <x v="8"/>
      <x v="2"/>
      <x v="2"/>
      <x v="11"/>
      <x v="6"/>
      <x v="399"/>
      <x v="16"/>
      <x v="21"/>
      <x v="23"/>
    </i>
    <i r="3">
      <x v="444"/>
      <x v="8"/>
      <x v="2"/>
      <x v="2"/>
      <x v="11"/>
      <x v="6"/>
      <x v="509"/>
      <x v="16"/>
      <x v="21"/>
      <x v="23"/>
    </i>
    <i r="3">
      <x v="445"/>
      <x v="8"/>
      <x v="2"/>
      <x v="2"/>
      <x v="11"/>
      <x v="6"/>
      <x v="507"/>
      <x v="16"/>
      <x v="2"/>
      <x v="17"/>
    </i>
    <i r="3">
      <x v="446"/>
      <x v="8"/>
      <x v="2"/>
      <x v="2"/>
      <x v="11"/>
      <x v="6"/>
      <x v="459"/>
      <x v="16"/>
      <x v="2"/>
      <x v="17"/>
    </i>
    <i r="3">
      <x v="447"/>
      <x v="8"/>
      <x v="2"/>
      <x v="2"/>
      <x v="11"/>
      <x v="6"/>
      <x v="397"/>
      <x v="16"/>
      <x v="2"/>
      <x v="17"/>
    </i>
    <i r="3">
      <x v="448"/>
      <x v="8"/>
      <x v="2"/>
      <x v="2"/>
      <x v="11"/>
      <x v="6"/>
      <x v="401"/>
      <x v="16"/>
      <x v="22"/>
      <x v="22"/>
    </i>
    <i r="3">
      <x v="449"/>
      <x v="8"/>
      <x v="2"/>
      <x v="2"/>
      <x v="11"/>
      <x v="6"/>
      <x v="511"/>
      <x v="16"/>
      <x v="22"/>
      <x v="22"/>
    </i>
    <i r="3">
      <x v="450"/>
      <x v="8"/>
      <x v="2"/>
      <x v="2"/>
      <x v="11"/>
      <x v="6"/>
      <x v="465"/>
      <x v="16"/>
      <x v="22"/>
      <x v="22"/>
    </i>
    <i r="3">
      <x v="451"/>
      <x v="8"/>
      <x v="2"/>
      <x v="2"/>
      <x v="11"/>
      <x v="6"/>
      <x v="403"/>
      <x v="16"/>
      <x v="23"/>
      <x v="3"/>
    </i>
    <i r="3">
      <x v="452"/>
      <x v="8"/>
      <x v="2"/>
      <x v="2"/>
      <x v="11"/>
      <x v="6"/>
      <x v="468"/>
      <x v="16"/>
      <x v="23"/>
      <x v="3"/>
    </i>
    <i r="3">
      <x v="453"/>
      <x v="8"/>
      <x v="2"/>
      <x v="2"/>
      <x v="11"/>
      <x v="6"/>
      <x v="513"/>
      <x v="16"/>
      <x v="23"/>
      <x v="3"/>
    </i>
    <i r="3">
      <x v="454"/>
      <x v="8"/>
      <x v="2"/>
      <x v="2"/>
      <x v="11"/>
      <x v="6"/>
      <x v="471"/>
      <x v="16"/>
      <x v="10"/>
      <x v="15"/>
    </i>
    <i r="3">
      <x v="455"/>
      <x v="8"/>
      <x v="2"/>
      <x v="2"/>
      <x v="11"/>
      <x v="6"/>
      <x v="515"/>
      <x v="16"/>
      <x v="10"/>
      <x v="15"/>
    </i>
    <i r="3">
      <x v="456"/>
      <x v="8"/>
      <x v="2"/>
      <x v="2"/>
      <x v="11"/>
      <x v="6"/>
      <x v="405"/>
      <x v="16"/>
      <x v="10"/>
      <x v="15"/>
    </i>
    <i r="3">
      <x v="457"/>
      <x v="22"/>
      <x v="11"/>
      <x/>
      <x v="16"/>
      <x v="17"/>
      <x v="789"/>
      <x v="23"/>
      <x v="5"/>
      <x/>
    </i>
    <i r="3">
      <x v="458"/>
      <x v="22"/>
      <x v="11"/>
      <x/>
      <x v="16"/>
      <x v="17"/>
      <x v="790"/>
      <x v="23"/>
      <x v="5"/>
      <x/>
    </i>
    <i r="3">
      <x v="459"/>
      <x v="22"/>
      <x v="11"/>
      <x/>
      <x v="16"/>
      <x v="17"/>
      <x v="791"/>
      <x v="23"/>
      <x v="5"/>
      <x/>
    </i>
    <i r="3">
      <x v="460"/>
      <x v="22"/>
      <x v="11"/>
      <x/>
      <x v="16"/>
      <x v="17"/>
      <x v="811"/>
      <x v="23"/>
      <x v="4"/>
      <x v="5"/>
    </i>
    <i r="3">
      <x v="461"/>
      <x v="22"/>
      <x v="11"/>
      <x/>
      <x v="16"/>
      <x v="17"/>
      <x v="808"/>
      <x v="23"/>
      <x v="4"/>
      <x v="5"/>
    </i>
    <i r="3">
      <x v="462"/>
      <x v="22"/>
      <x v="11"/>
      <x/>
      <x v="16"/>
      <x v="17"/>
      <x v="810"/>
      <x v="23"/>
      <x v="4"/>
      <x v="5"/>
    </i>
    <i r="3">
      <x v="463"/>
      <x v="22"/>
      <x v="11"/>
      <x/>
      <x v="16"/>
      <x v="17"/>
      <x v="805"/>
      <x v="23"/>
      <x v="4"/>
      <x v="5"/>
    </i>
    <i r="3">
      <x v="464"/>
      <x v="22"/>
      <x v="11"/>
      <x/>
      <x v="16"/>
      <x v="17"/>
      <x v="797"/>
      <x v="23"/>
      <x v="4"/>
      <x v="5"/>
    </i>
    <i r="3">
      <x v="465"/>
      <x v="22"/>
      <x v="11"/>
      <x/>
      <x v="16"/>
      <x v="17"/>
      <x v="806"/>
      <x v="23"/>
      <x v="4"/>
      <x v="5"/>
    </i>
    <i r="3">
      <x v="466"/>
      <x v="22"/>
      <x v="11"/>
      <x/>
      <x v="16"/>
      <x v="17"/>
      <x v="804"/>
      <x v="23"/>
      <x v="4"/>
      <x v="5"/>
    </i>
    <i r="3">
      <x v="467"/>
      <x v="22"/>
      <x v="11"/>
      <x/>
      <x v="16"/>
      <x v="17"/>
      <x v="794"/>
      <x v="23"/>
      <x v="4"/>
      <x v="5"/>
    </i>
    <i r="3">
      <x v="468"/>
      <x v="22"/>
      <x v="11"/>
      <x/>
      <x v="16"/>
      <x v="17"/>
      <x v="809"/>
      <x v="23"/>
      <x v="4"/>
      <x v="5"/>
    </i>
    <i r="3">
      <x v="469"/>
      <x v="22"/>
      <x v="11"/>
      <x/>
      <x v="16"/>
      <x v="17"/>
      <x v="801"/>
      <x v="23"/>
      <x v="4"/>
      <x v="5"/>
    </i>
    <i r="3">
      <x v="470"/>
      <x v="22"/>
      <x v="11"/>
      <x/>
      <x v="16"/>
      <x v="17"/>
      <x v="802"/>
      <x v="23"/>
      <x v="4"/>
      <x v="5"/>
    </i>
    <i r="3">
      <x v="471"/>
      <x v="22"/>
      <x v="11"/>
      <x/>
      <x v="16"/>
      <x v="17"/>
      <x v="803"/>
      <x v="23"/>
      <x v="4"/>
      <x v="5"/>
    </i>
    <i r="3">
      <x v="472"/>
      <x v="22"/>
      <x v="11"/>
      <x/>
      <x v="16"/>
      <x v="17"/>
      <x v="812"/>
      <x v="23"/>
      <x v="4"/>
      <x v="5"/>
    </i>
    <i r="3">
      <x v="473"/>
      <x v="22"/>
      <x v="11"/>
      <x/>
      <x v="16"/>
      <x v="17"/>
      <x v="792"/>
      <x v="23"/>
      <x v="4"/>
      <x v="5"/>
    </i>
    <i r="3">
      <x v="474"/>
      <x v="22"/>
      <x v="11"/>
      <x/>
      <x v="16"/>
      <x v="17"/>
      <x v="793"/>
      <x v="23"/>
      <x v="4"/>
      <x v="5"/>
    </i>
    <i r="3">
      <x v="475"/>
      <x v="22"/>
      <x v="11"/>
      <x/>
      <x v="16"/>
      <x v="17"/>
      <x v="799"/>
      <x v="23"/>
      <x v="4"/>
      <x v="5"/>
    </i>
    <i r="3">
      <x v="476"/>
      <x v="22"/>
      <x v="11"/>
      <x/>
      <x v="16"/>
      <x v="17"/>
      <x v="796"/>
      <x v="23"/>
      <x v="4"/>
      <x v="5"/>
    </i>
    <i r="3">
      <x v="477"/>
      <x v="22"/>
      <x v="11"/>
      <x/>
      <x v="16"/>
      <x v="17"/>
      <x v="795"/>
      <x v="23"/>
      <x v="4"/>
      <x v="5"/>
    </i>
    <i r="3">
      <x v="478"/>
      <x v="22"/>
      <x v="11"/>
      <x/>
      <x v="16"/>
      <x v="17"/>
      <x v="800"/>
      <x v="23"/>
      <x v="4"/>
      <x v="5"/>
    </i>
    <i r="3">
      <x v="479"/>
      <x v="22"/>
      <x v="11"/>
      <x/>
      <x v="16"/>
      <x v="17"/>
      <x v="807"/>
      <x v="23"/>
      <x v="4"/>
      <x v="5"/>
    </i>
    <i r="3">
      <x v="480"/>
      <x v="22"/>
      <x v="11"/>
      <x/>
      <x v="16"/>
      <x v="17"/>
      <x v="798"/>
      <x v="23"/>
      <x v="4"/>
      <x v="5"/>
    </i>
    <i r="3">
      <x v="481"/>
      <x v="22"/>
      <x v="11"/>
      <x/>
      <x v="16"/>
      <x v="17"/>
      <x v="815"/>
      <x v="23"/>
      <x/>
      <x v="21"/>
    </i>
    <i r="3">
      <x v="482"/>
      <x v="22"/>
      <x v="11"/>
      <x/>
      <x v="16"/>
      <x v="17"/>
      <x v="813"/>
      <x v="23"/>
      <x/>
      <x v="21"/>
    </i>
    <i r="3">
      <x v="483"/>
      <x v="22"/>
      <x v="11"/>
      <x/>
      <x v="16"/>
      <x v="17"/>
      <x v="814"/>
      <x v="23"/>
      <x/>
      <x v="21"/>
    </i>
    <i r="3">
      <x v="484"/>
      <x v="22"/>
      <x v="11"/>
      <x/>
      <x v="16"/>
      <x v="17"/>
      <x v="816"/>
      <x v="23"/>
      <x v="1"/>
      <x v="7"/>
    </i>
    <i r="3">
      <x v="485"/>
      <x v="22"/>
      <x v="11"/>
      <x/>
      <x v="16"/>
      <x v="17"/>
      <x v="818"/>
      <x v="23"/>
      <x v="1"/>
      <x v="7"/>
    </i>
    <i r="3">
      <x v="486"/>
      <x v="22"/>
      <x v="11"/>
      <x/>
      <x v="16"/>
      <x v="17"/>
      <x v="817"/>
      <x v="23"/>
      <x v="1"/>
      <x v="7"/>
    </i>
    <i r="3">
      <x v="487"/>
      <x v="22"/>
      <x v="11"/>
      <x/>
      <x v="16"/>
      <x v="17"/>
      <x v="820"/>
      <x v="23"/>
      <x v="8"/>
      <x v="9"/>
    </i>
    <i r="3">
      <x v="488"/>
      <x v="22"/>
      <x v="11"/>
      <x/>
      <x v="16"/>
      <x v="17"/>
      <x v="819"/>
      <x v="23"/>
      <x v="8"/>
      <x v="9"/>
    </i>
    <i r="3">
      <x v="489"/>
      <x v="22"/>
      <x v="11"/>
      <x/>
      <x v="16"/>
      <x v="17"/>
      <x v="821"/>
      <x v="23"/>
      <x v="8"/>
      <x v="9"/>
    </i>
    <i r="3">
      <x v="490"/>
      <x v="22"/>
      <x v="11"/>
      <x/>
      <x v="16"/>
      <x v="17"/>
      <x v="823"/>
      <x v="23"/>
      <x v="9"/>
      <x v="14"/>
    </i>
    <i r="3">
      <x v="491"/>
      <x v="22"/>
      <x v="11"/>
      <x/>
      <x v="16"/>
      <x v="17"/>
      <x v="822"/>
      <x v="23"/>
      <x v="9"/>
      <x v="14"/>
    </i>
    <i r="3">
      <x v="492"/>
      <x v="22"/>
      <x v="11"/>
      <x/>
      <x v="16"/>
      <x v="17"/>
      <x v="824"/>
      <x v="23"/>
      <x v="9"/>
      <x v="14"/>
    </i>
    <i r="3">
      <x v="493"/>
      <x v="22"/>
      <x v="11"/>
      <x/>
      <x v="16"/>
      <x v="17"/>
      <x v="825"/>
      <x v="23"/>
      <x v="12"/>
      <x v="12"/>
    </i>
    <i r="3">
      <x v="494"/>
      <x v="22"/>
      <x v="11"/>
      <x/>
      <x v="16"/>
      <x v="17"/>
      <x v="827"/>
      <x v="23"/>
      <x v="12"/>
      <x v="12"/>
    </i>
    <i r="3">
      <x v="495"/>
      <x v="22"/>
      <x v="11"/>
      <x/>
      <x v="16"/>
      <x v="17"/>
      <x v="826"/>
      <x v="23"/>
      <x v="12"/>
      <x v="12"/>
    </i>
    <i r="3">
      <x v="496"/>
      <x v="22"/>
      <x v="11"/>
      <x/>
      <x v="16"/>
      <x v="17"/>
      <x v="829"/>
      <x v="23"/>
      <x v="7"/>
      <x v="8"/>
    </i>
    <i r="3">
      <x v="497"/>
      <x v="22"/>
      <x v="11"/>
      <x/>
      <x v="16"/>
      <x v="17"/>
      <x v="830"/>
      <x v="23"/>
      <x v="7"/>
      <x v="8"/>
    </i>
    <i r="3">
      <x v="498"/>
      <x v="22"/>
      <x v="11"/>
      <x/>
      <x v="16"/>
      <x v="17"/>
      <x v="828"/>
      <x v="23"/>
      <x v="7"/>
      <x v="8"/>
    </i>
    <i r="3">
      <x v="499"/>
      <x v="22"/>
      <x v="11"/>
      <x/>
      <x v="16"/>
      <x v="17"/>
      <x v="833"/>
      <x v="23"/>
      <x v="11"/>
      <x v="11"/>
    </i>
    <i r="3">
      <x v="500"/>
      <x v="22"/>
      <x v="11"/>
      <x/>
      <x v="16"/>
      <x v="17"/>
      <x v="832"/>
      <x v="23"/>
      <x v="11"/>
      <x v="11"/>
    </i>
    <i r="3">
      <x v="501"/>
      <x v="22"/>
      <x v="11"/>
      <x/>
      <x v="16"/>
      <x v="17"/>
      <x v="831"/>
      <x v="23"/>
      <x v="11"/>
      <x v="11"/>
    </i>
    <i r="3">
      <x v="502"/>
      <x v="22"/>
      <x v="11"/>
      <x/>
      <x v="16"/>
      <x v="17"/>
      <x v="834"/>
      <x v="23"/>
      <x v="20"/>
      <x v="18"/>
    </i>
    <i r="3">
      <x v="503"/>
      <x v="22"/>
      <x v="11"/>
      <x/>
      <x v="16"/>
      <x v="17"/>
      <x v="835"/>
      <x v="23"/>
      <x v="20"/>
      <x v="18"/>
    </i>
    <i r="3">
      <x v="504"/>
      <x v="22"/>
      <x v="11"/>
      <x/>
      <x v="16"/>
      <x v="17"/>
      <x v="836"/>
      <x v="23"/>
      <x v="20"/>
      <x v="18"/>
    </i>
    <i r="3">
      <x v="505"/>
      <x v="22"/>
      <x v="11"/>
      <x/>
      <x v="16"/>
      <x v="17"/>
      <x v="838"/>
      <x v="23"/>
      <x v="19"/>
      <x v="20"/>
    </i>
    <i r="3">
      <x v="506"/>
      <x v="22"/>
      <x v="11"/>
      <x/>
      <x v="16"/>
      <x v="17"/>
      <x v="837"/>
      <x v="23"/>
      <x v="19"/>
      <x v="20"/>
    </i>
    <i r="3">
      <x v="507"/>
      <x v="22"/>
      <x v="11"/>
      <x/>
      <x v="16"/>
      <x v="17"/>
      <x v="839"/>
      <x v="23"/>
      <x v="19"/>
      <x v="20"/>
    </i>
    <i r="3">
      <x v="508"/>
      <x v="22"/>
      <x v="11"/>
      <x/>
      <x v="16"/>
      <x v="17"/>
      <x v="840"/>
      <x v="23"/>
      <x v="16"/>
      <x v="4"/>
    </i>
    <i r="3">
      <x v="509"/>
      <x v="22"/>
      <x v="11"/>
      <x/>
      <x v="16"/>
      <x v="17"/>
      <x v="841"/>
      <x v="23"/>
      <x v="16"/>
      <x v="4"/>
    </i>
    <i r="3">
      <x v="510"/>
      <x v="22"/>
      <x v="11"/>
      <x/>
      <x v="16"/>
      <x v="17"/>
      <x v="842"/>
      <x v="23"/>
      <x v="16"/>
      <x v="4"/>
    </i>
    <i r="3">
      <x v="511"/>
      <x v="22"/>
      <x v="11"/>
      <x/>
      <x v="16"/>
      <x v="17"/>
      <x v="844"/>
      <x v="23"/>
      <x v="3"/>
      <x v="16"/>
    </i>
    <i r="3">
      <x v="512"/>
      <x v="22"/>
      <x v="11"/>
      <x/>
      <x v="16"/>
      <x v="17"/>
      <x v="843"/>
      <x v="23"/>
      <x v="3"/>
      <x v="16"/>
    </i>
    <i r="3">
      <x v="513"/>
      <x v="22"/>
      <x v="11"/>
      <x/>
      <x v="16"/>
      <x v="17"/>
      <x v="845"/>
      <x v="23"/>
      <x v="3"/>
      <x v="16"/>
    </i>
    <i r="3">
      <x v="514"/>
      <x v="22"/>
      <x v="11"/>
      <x/>
      <x v="16"/>
      <x v="17"/>
      <x v="847"/>
      <x v="23"/>
      <x v="21"/>
      <x v="23"/>
    </i>
    <i r="3">
      <x v="515"/>
      <x v="22"/>
      <x v="11"/>
      <x/>
      <x v="16"/>
      <x v="17"/>
      <x v="846"/>
      <x v="23"/>
      <x v="21"/>
      <x v="23"/>
    </i>
    <i r="3">
      <x v="516"/>
      <x v="22"/>
      <x v="11"/>
      <x/>
      <x v="16"/>
      <x v="17"/>
      <x v="848"/>
      <x v="23"/>
      <x v="21"/>
      <x v="23"/>
    </i>
    <i r="3">
      <x v="517"/>
      <x v="22"/>
      <x v="11"/>
      <x/>
      <x v="16"/>
      <x v="17"/>
      <x v="849"/>
      <x v="23"/>
      <x v="2"/>
      <x v="17"/>
    </i>
    <i r="3">
      <x v="518"/>
      <x v="22"/>
      <x v="11"/>
      <x/>
      <x v="16"/>
      <x v="17"/>
      <x v="850"/>
      <x v="23"/>
      <x v="2"/>
      <x v="17"/>
    </i>
    <i r="3">
      <x v="519"/>
      <x v="22"/>
      <x v="11"/>
      <x/>
      <x v="16"/>
      <x v="17"/>
      <x v="851"/>
      <x v="23"/>
      <x v="2"/>
      <x v="17"/>
    </i>
    <i r="3">
      <x v="520"/>
      <x v="22"/>
      <x v="11"/>
      <x/>
      <x v="16"/>
      <x v="17"/>
      <x v="854"/>
      <x v="23"/>
      <x v="22"/>
      <x v="22"/>
    </i>
    <i r="3">
      <x v="521"/>
      <x v="22"/>
      <x v="11"/>
      <x/>
      <x v="16"/>
      <x v="17"/>
      <x v="853"/>
      <x v="23"/>
      <x v="22"/>
      <x v="22"/>
    </i>
    <i r="3">
      <x v="522"/>
      <x v="22"/>
      <x v="11"/>
      <x/>
      <x v="16"/>
      <x v="17"/>
      <x v="852"/>
      <x v="23"/>
      <x v="22"/>
      <x v="22"/>
    </i>
    <i r="3">
      <x v="523"/>
      <x v="22"/>
      <x v="11"/>
      <x/>
      <x v="16"/>
      <x v="17"/>
      <x v="821"/>
      <x v="23"/>
      <x v="13"/>
      <x v="6"/>
    </i>
    <i r="3">
      <x v="524"/>
      <x v="22"/>
      <x v="11"/>
      <x/>
      <x v="16"/>
      <x v="17"/>
      <x v="855"/>
      <x v="23"/>
      <x v="23"/>
      <x v="3"/>
    </i>
    <i r="3">
      <x v="525"/>
      <x v="22"/>
      <x v="11"/>
      <x/>
      <x v="16"/>
      <x v="17"/>
      <x v="856"/>
      <x v="23"/>
      <x v="23"/>
      <x v="3"/>
    </i>
    <i r="3">
      <x v="526"/>
      <x v="22"/>
      <x v="11"/>
      <x/>
      <x v="16"/>
      <x v="17"/>
      <x v="857"/>
      <x v="23"/>
      <x v="23"/>
      <x v="3"/>
    </i>
    <i r="3">
      <x v="527"/>
      <x v="22"/>
      <x v="11"/>
      <x/>
      <x v="16"/>
      <x v="17"/>
      <x v="860"/>
      <x v="23"/>
      <x v="10"/>
      <x v="15"/>
    </i>
    <i r="3">
      <x v="528"/>
      <x v="22"/>
      <x v="11"/>
      <x/>
      <x v="16"/>
      <x v="17"/>
      <x v="858"/>
      <x v="23"/>
      <x v="10"/>
      <x v="15"/>
    </i>
    <i r="3">
      <x v="529"/>
      <x v="22"/>
      <x v="11"/>
      <x/>
      <x v="16"/>
      <x v="17"/>
      <x v="859"/>
      <x v="23"/>
      <x v="10"/>
      <x v="15"/>
    </i>
    <i r="3">
      <x v="530"/>
      <x v="9"/>
      <x v="2"/>
      <x v="2"/>
      <x v="3"/>
      <x/>
      <x v="125"/>
      <x v="1"/>
      <x v="4"/>
      <x v="5"/>
    </i>
    <i r="3">
      <x v="531"/>
      <x v="9"/>
      <x v="2"/>
      <x v="2"/>
      <x v="3"/>
      <x/>
      <x v="26"/>
      <x v="1"/>
      <x v="4"/>
      <x v="5"/>
    </i>
    <i r="3">
      <x v="532"/>
      <x v="9"/>
      <x v="2"/>
      <x v="2"/>
      <x v="3"/>
      <x/>
      <x v="13"/>
      <x v="1"/>
      <x v="4"/>
      <x v="5"/>
    </i>
    <i r="3">
      <x v="533"/>
      <x v="9"/>
      <x v="2"/>
      <x v="2"/>
      <x v="3"/>
      <x/>
      <x v="65"/>
      <x v="1"/>
      <x v="4"/>
      <x v="5"/>
    </i>
    <i r="3">
      <x v="534"/>
      <x v="9"/>
      <x v="2"/>
      <x v="2"/>
      <x v="3"/>
      <x/>
      <x v="87"/>
      <x v="1"/>
      <x v="4"/>
      <x v="5"/>
    </i>
    <i r="3">
      <x v="535"/>
      <x v="9"/>
      <x v="2"/>
      <x v="2"/>
      <x v="3"/>
      <x/>
      <x v="142"/>
      <x v="1"/>
      <x v="4"/>
      <x v="5"/>
    </i>
    <i r="3">
      <x v="536"/>
      <x v="9"/>
      <x v="2"/>
      <x v="2"/>
      <x v="3"/>
      <x/>
      <x v="82"/>
      <x v="1"/>
      <x v="4"/>
      <x v="5"/>
    </i>
    <i r="3">
      <x v="537"/>
      <x v="9"/>
      <x v="2"/>
      <x v="2"/>
      <x v="3"/>
      <x/>
      <x v="138"/>
      <x v="1"/>
      <x v="4"/>
      <x v="5"/>
    </i>
    <i r="3">
      <x v="538"/>
      <x v="9"/>
      <x v="2"/>
      <x v="2"/>
      <x v="3"/>
      <x/>
      <x v="115"/>
      <x v="1"/>
      <x v="4"/>
      <x v="5"/>
    </i>
    <i r="3">
      <x v="539"/>
      <x v="9"/>
      <x v="2"/>
      <x v="2"/>
      <x v="3"/>
      <x/>
      <x v="54"/>
      <x v="1"/>
      <x v="4"/>
      <x v="5"/>
    </i>
    <i r="3">
      <x v="540"/>
      <x v="9"/>
      <x v="2"/>
      <x v="2"/>
      <x v="3"/>
      <x/>
      <x v="3"/>
      <x v="1"/>
      <x v="4"/>
      <x v="5"/>
    </i>
    <i r="3">
      <x v="541"/>
      <x v="9"/>
      <x v="2"/>
      <x v="2"/>
      <x v="3"/>
      <x/>
      <x v="6"/>
      <x v="1"/>
      <x/>
      <x v="21"/>
    </i>
    <i r="3">
      <x v="542"/>
      <x v="9"/>
      <x v="2"/>
      <x v="2"/>
      <x v="3"/>
      <x/>
      <x v="118"/>
      <x v="1"/>
      <x/>
      <x v="21"/>
    </i>
    <i r="3">
      <x v="543"/>
      <x v="9"/>
      <x v="2"/>
      <x v="2"/>
      <x v="3"/>
      <x/>
      <x v="57"/>
      <x v="1"/>
      <x/>
      <x v="21"/>
    </i>
    <i r="3">
      <x v="544"/>
      <x v="9"/>
      <x v="2"/>
      <x v="2"/>
      <x v="3"/>
      <x/>
      <x v="9"/>
      <x v="1"/>
      <x v="1"/>
      <x v="7"/>
    </i>
    <i r="3">
      <x v="545"/>
      <x v="9"/>
      <x v="2"/>
      <x v="2"/>
      <x v="3"/>
      <x/>
      <x v="60"/>
      <x v="1"/>
      <x v="1"/>
      <x v="7"/>
    </i>
    <i r="3">
      <x v="546"/>
      <x v="9"/>
      <x v="2"/>
      <x v="2"/>
      <x v="3"/>
      <x/>
      <x v="121"/>
      <x v="1"/>
      <x v="1"/>
      <x v="7"/>
    </i>
    <i r="3">
      <x v="547"/>
      <x v="9"/>
      <x v="2"/>
      <x v="2"/>
      <x v="3"/>
      <x/>
      <x v="68"/>
      <x v="1"/>
      <x v="9"/>
      <x v="14"/>
    </i>
    <i r="3">
      <x v="548"/>
      <x v="9"/>
      <x v="2"/>
      <x v="2"/>
      <x v="3"/>
      <x/>
      <x v="16"/>
      <x v="1"/>
      <x v="9"/>
      <x v="14"/>
    </i>
    <i r="3">
      <x v="549"/>
      <x v="9"/>
      <x v="2"/>
      <x v="2"/>
      <x v="3"/>
      <x/>
      <x v="128"/>
      <x v="1"/>
      <x v="9"/>
      <x v="14"/>
    </i>
    <i r="3">
      <x v="550"/>
      <x v="9"/>
      <x v="2"/>
      <x v="2"/>
      <x v="3"/>
      <x/>
      <x v="73"/>
      <x v="1"/>
      <x v="7"/>
      <x v="8"/>
    </i>
    <i r="3">
      <x v="551"/>
      <x v="9"/>
      <x v="2"/>
      <x v="2"/>
      <x v="3"/>
      <x/>
      <x v="20"/>
      <x v="1"/>
      <x v="7"/>
      <x v="8"/>
    </i>
    <i r="3">
      <x v="552"/>
      <x v="9"/>
      <x v="2"/>
      <x v="2"/>
      <x v="3"/>
      <x/>
      <x v="132"/>
      <x v="1"/>
      <x v="7"/>
      <x v="8"/>
    </i>
    <i r="3">
      <x v="553"/>
      <x v="9"/>
      <x v="2"/>
      <x v="2"/>
      <x v="3"/>
      <x/>
      <x v="33"/>
      <x v="1"/>
      <x v="19"/>
      <x v="20"/>
    </i>
    <i r="3">
      <x v="554"/>
      <x v="9"/>
      <x v="2"/>
      <x v="2"/>
      <x v="3"/>
      <x/>
      <x v="92"/>
      <x v="1"/>
      <x v="19"/>
      <x v="20"/>
    </i>
    <i r="3">
      <x v="555"/>
      <x v="9"/>
      <x v="2"/>
      <x v="2"/>
      <x v="3"/>
      <x/>
      <x v="146"/>
      <x v="1"/>
      <x v="19"/>
      <x v="20"/>
    </i>
    <i r="3">
      <x v="556"/>
      <x v="9"/>
      <x v="2"/>
      <x v="2"/>
      <x v="3"/>
      <x/>
      <x v="95"/>
      <x v="1"/>
      <x v="16"/>
      <x v="4"/>
    </i>
    <i r="3">
      <x v="557"/>
      <x v="9"/>
      <x v="2"/>
      <x v="2"/>
      <x v="3"/>
      <x/>
      <x v="36"/>
      <x v="1"/>
      <x v="16"/>
      <x v="4"/>
    </i>
    <i r="3">
      <x v="558"/>
      <x v="9"/>
      <x v="2"/>
      <x v="2"/>
      <x v="3"/>
      <x/>
      <x v="149"/>
      <x v="1"/>
      <x v="16"/>
      <x v="4"/>
    </i>
    <i r="3">
      <x v="559"/>
      <x v="9"/>
      <x v="2"/>
      <x v="2"/>
      <x v="3"/>
      <x/>
      <x v="39"/>
      <x v="1"/>
      <x v="3"/>
      <x v="16"/>
    </i>
    <i r="3">
      <x v="560"/>
      <x v="9"/>
      <x v="2"/>
      <x v="2"/>
      <x v="3"/>
      <x/>
      <x v="152"/>
      <x v="1"/>
      <x v="3"/>
      <x v="16"/>
    </i>
    <i r="3">
      <x v="561"/>
      <x v="9"/>
      <x v="2"/>
      <x v="2"/>
      <x v="3"/>
      <x/>
      <x v="98"/>
      <x v="1"/>
      <x v="3"/>
      <x v="16"/>
    </i>
    <i r="3">
      <x v="562"/>
      <x v="9"/>
      <x v="2"/>
      <x v="2"/>
      <x v="3"/>
      <x/>
      <x v="44"/>
      <x v="1"/>
      <x v="21"/>
      <x v="23"/>
    </i>
    <i r="3">
      <x v="563"/>
      <x v="9"/>
      <x v="2"/>
      <x v="2"/>
      <x v="3"/>
      <x/>
      <x v="104"/>
      <x v="1"/>
      <x v="21"/>
      <x v="23"/>
    </i>
    <i r="3">
      <x v="564"/>
      <x v="9"/>
      <x v="2"/>
      <x v="2"/>
      <x v="3"/>
      <x/>
      <x v="158"/>
      <x v="1"/>
      <x v="21"/>
      <x v="23"/>
    </i>
    <i r="3">
      <x v="565"/>
      <x v="9"/>
      <x v="2"/>
      <x v="2"/>
      <x v="3"/>
      <x/>
      <x v="155"/>
      <x v="1"/>
      <x v="2"/>
      <x v="17"/>
    </i>
    <i r="3">
      <x v="566"/>
      <x v="9"/>
      <x v="2"/>
      <x v="2"/>
      <x v="3"/>
      <x/>
      <x v="101"/>
      <x v="1"/>
      <x v="2"/>
      <x v="17"/>
    </i>
    <i r="3">
      <x v="567"/>
      <x v="9"/>
      <x v="2"/>
      <x v="2"/>
      <x v="3"/>
      <x/>
      <x v="107"/>
      <x v="1"/>
      <x v="22"/>
      <x v="22"/>
    </i>
    <i r="3">
      <x v="568"/>
      <x v="9"/>
      <x v="2"/>
      <x v="2"/>
      <x v="3"/>
      <x/>
      <x v="47"/>
      <x v="1"/>
      <x v="22"/>
      <x v="22"/>
    </i>
    <i r="3">
      <x v="569"/>
      <x v="9"/>
      <x v="2"/>
      <x v="2"/>
      <x v="3"/>
      <x/>
      <x v="161"/>
      <x v="1"/>
      <x v="22"/>
      <x v="22"/>
    </i>
    <i r="3">
      <x v="570"/>
      <x v="9"/>
      <x v="2"/>
      <x v="2"/>
      <x v="3"/>
      <x/>
      <x v="362"/>
      <x v="4"/>
      <x v="5"/>
      <x/>
    </i>
    <i r="3">
      <x v="571"/>
      <x v="9"/>
      <x v="2"/>
      <x v="2"/>
      <x v="3"/>
      <x/>
      <x v="472"/>
      <x v="4"/>
      <x v="5"/>
      <x/>
    </i>
    <i r="3">
      <x v="572"/>
      <x v="9"/>
      <x v="2"/>
      <x v="2"/>
      <x v="3"/>
      <x/>
      <x v="407"/>
      <x v="4"/>
      <x v="5"/>
      <x/>
    </i>
    <i r="3">
      <x v="573"/>
      <x v="9"/>
      <x v="2"/>
      <x v="2"/>
      <x v="3"/>
      <x/>
      <x v="541"/>
      <x v="4"/>
      <x v="5"/>
      <x/>
    </i>
    <i r="3">
      <x v="574"/>
      <x v="9"/>
      <x v="2"/>
      <x v="2"/>
      <x v="3"/>
      <x/>
      <x v="444"/>
      <x v="4"/>
      <x v="4"/>
      <x v="5"/>
    </i>
    <i r="3">
      <x v="575"/>
      <x v="9"/>
      <x v="2"/>
      <x v="2"/>
      <x v="3"/>
      <x/>
      <x v="495"/>
      <x v="4"/>
      <x v="4"/>
      <x v="5"/>
    </i>
    <i r="3">
      <x v="576"/>
      <x v="9"/>
      <x v="2"/>
      <x v="2"/>
      <x v="3"/>
      <x/>
      <x v="576"/>
      <x v="4"/>
      <x v="4"/>
      <x v="5"/>
    </i>
    <i r="3">
      <x v="577"/>
      <x v="9"/>
      <x v="2"/>
      <x v="2"/>
      <x v="3"/>
      <x/>
      <x v="387"/>
      <x v="4"/>
      <x v="4"/>
      <x v="5"/>
    </i>
    <i r="3">
      <x v="578"/>
      <x v="9"/>
      <x v="2"/>
      <x v="2"/>
      <x v="3"/>
      <x/>
      <x v="441"/>
      <x v="4"/>
      <x v="4"/>
      <x v="5"/>
    </i>
    <i r="3">
      <x v="579"/>
      <x v="9"/>
      <x v="2"/>
      <x v="2"/>
      <x v="3"/>
      <x/>
      <x v="385"/>
      <x v="4"/>
      <x v="4"/>
      <x v="5"/>
    </i>
    <i r="3">
      <x v="580"/>
      <x v="9"/>
      <x v="2"/>
      <x v="2"/>
      <x v="3"/>
      <x/>
      <x v="579"/>
      <x v="4"/>
      <x v="4"/>
      <x v="5"/>
    </i>
    <i r="3">
      <x v="581"/>
      <x v="9"/>
      <x v="2"/>
      <x v="2"/>
      <x v="3"/>
      <x/>
      <x v="497"/>
      <x v="4"/>
      <x v="4"/>
      <x v="5"/>
    </i>
    <i r="3">
      <x v="582"/>
      <x v="9"/>
      <x v="2"/>
      <x v="2"/>
      <x v="3"/>
      <x/>
      <x v="364"/>
      <x v="4"/>
      <x v="4"/>
      <x v="5"/>
    </i>
    <i r="3">
      <x v="583"/>
      <x v="9"/>
      <x v="2"/>
      <x v="2"/>
      <x v="3"/>
      <x/>
      <x v="346"/>
      <x v="4"/>
      <x v="4"/>
      <x v="5"/>
    </i>
    <i r="3">
      <x v="584"/>
      <x v="9"/>
      <x v="2"/>
      <x v="2"/>
      <x v="3"/>
      <x/>
      <x v="349"/>
      <x v="4"/>
      <x v="4"/>
      <x v="5"/>
    </i>
    <i r="3">
      <x v="585"/>
      <x v="9"/>
      <x v="2"/>
      <x v="2"/>
      <x v="3"/>
      <x/>
      <x v="354"/>
      <x v="4"/>
      <x v="4"/>
      <x v="5"/>
    </i>
    <i r="3">
      <x v="586"/>
      <x v="9"/>
      <x v="2"/>
      <x v="2"/>
      <x v="3"/>
      <x/>
      <x v="352"/>
      <x v="4"/>
      <x v="4"/>
      <x v="5"/>
    </i>
    <i r="3">
      <x v="587"/>
      <x v="9"/>
      <x v="2"/>
      <x v="2"/>
      <x v="3"/>
      <x/>
      <x v="341"/>
      <x v="4"/>
      <x v="4"/>
      <x v="5"/>
    </i>
    <i r="3">
      <x v="588"/>
      <x v="9"/>
      <x v="2"/>
      <x v="2"/>
      <x v="3"/>
      <x/>
      <x v="328"/>
      <x v="4"/>
      <x v="4"/>
      <x v="5"/>
    </i>
    <i r="3">
      <x v="589"/>
      <x v="9"/>
      <x v="2"/>
      <x v="2"/>
      <x v="3"/>
      <x/>
      <x v="326"/>
      <x v="4"/>
      <x v="4"/>
      <x v="5"/>
    </i>
    <i r="3">
      <x v="590"/>
      <x v="9"/>
      <x v="2"/>
      <x v="2"/>
      <x v="3"/>
      <x/>
      <x v="333"/>
      <x v="4"/>
      <x v="4"/>
      <x v="5"/>
    </i>
    <i r="3">
      <x v="591"/>
      <x v="9"/>
      <x v="2"/>
      <x v="2"/>
      <x v="3"/>
      <x/>
      <x v="339"/>
      <x v="4"/>
      <x v="4"/>
      <x v="5"/>
    </i>
    <i r="3">
      <x v="592"/>
      <x v="9"/>
      <x v="2"/>
      <x v="2"/>
      <x v="3"/>
      <x/>
      <x v="336"/>
      <x v="4"/>
      <x v="4"/>
      <x v="5"/>
    </i>
    <i r="3">
      <x v="593"/>
      <x v="9"/>
      <x v="2"/>
      <x v="2"/>
      <x v="3"/>
      <x/>
      <x v="323"/>
      <x v="4"/>
      <x v="4"/>
      <x v="5"/>
    </i>
    <i r="3">
      <x v="594"/>
      <x v="9"/>
      <x v="2"/>
      <x v="2"/>
      <x v="3"/>
      <x/>
      <x v="556"/>
      <x v="4"/>
      <x v="4"/>
      <x v="5"/>
    </i>
    <i r="3">
      <x v="595"/>
      <x v="9"/>
      <x v="2"/>
      <x v="2"/>
      <x v="3"/>
      <x/>
      <x v="482"/>
      <x v="4"/>
      <x v="4"/>
      <x v="5"/>
    </i>
    <i r="3">
      <x v="596"/>
      <x v="9"/>
      <x v="2"/>
      <x v="2"/>
      <x v="3"/>
      <x/>
      <x v="359"/>
      <x v="4"/>
      <x v="4"/>
      <x v="5"/>
    </i>
    <i r="3">
      <x v="597"/>
      <x v="9"/>
      <x v="2"/>
      <x v="2"/>
      <x v="3"/>
      <x/>
      <x v="544"/>
      <x v="4"/>
      <x v="4"/>
      <x v="5"/>
    </i>
    <i r="3">
      <x v="598"/>
      <x v="9"/>
      <x v="2"/>
      <x v="2"/>
      <x v="3"/>
      <x/>
      <x v="410"/>
      <x v="4"/>
      <x v="4"/>
      <x v="5"/>
    </i>
    <i r="3">
      <x v="599"/>
      <x v="9"/>
      <x v="2"/>
      <x v="2"/>
      <x v="3"/>
      <x/>
      <x v="372"/>
      <x v="4"/>
      <x v="4"/>
      <x v="5"/>
    </i>
    <i r="3">
      <x v="600"/>
      <x v="9"/>
      <x v="2"/>
      <x v="2"/>
      <x v="3"/>
      <x/>
      <x v="422"/>
      <x v="4"/>
      <x v="4"/>
      <x v="5"/>
    </i>
    <i r="3">
      <x v="601"/>
      <x v="9"/>
      <x v="2"/>
      <x v="2"/>
      <x v="3"/>
      <x/>
      <x v="474"/>
      <x v="4"/>
      <x v="4"/>
      <x v="5"/>
    </i>
    <i r="3">
      <x v="602"/>
      <x v="9"/>
      <x v="2"/>
      <x v="2"/>
      <x v="3"/>
      <x/>
      <x v="547"/>
      <x v="4"/>
      <x/>
      <x v="21"/>
    </i>
    <i r="3">
      <x v="603"/>
      <x v="9"/>
      <x v="2"/>
      <x v="2"/>
      <x v="3"/>
      <x/>
      <x v="476"/>
      <x v="4"/>
      <x/>
      <x v="21"/>
    </i>
    <i r="3">
      <x v="604"/>
      <x v="9"/>
      <x v="2"/>
      <x v="2"/>
      <x v="3"/>
      <x/>
      <x v="366"/>
      <x v="4"/>
      <x/>
      <x v="21"/>
    </i>
    <i r="3">
      <x v="605"/>
      <x v="9"/>
      <x v="2"/>
      <x v="2"/>
      <x v="3"/>
      <x/>
      <x v="413"/>
      <x v="4"/>
      <x/>
      <x v="21"/>
    </i>
    <i r="3">
      <x v="606"/>
      <x v="9"/>
      <x v="2"/>
      <x v="2"/>
      <x v="3"/>
      <x/>
      <x v="478"/>
      <x v="4"/>
      <x v="1"/>
      <x v="7"/>
    </i>
    <i r="3">
      <x v="607"/>
      <x v="9"/>
      <x v="2"/>
      <x v="2"/>
      <x v="3"/>
      <x/>
      <x v="368"/>
      <x v="4"/>
      <x v="1"/>
      <x v="7"/>
    </i>
    <i r="3">
      <x v="608"/>
      <x v="9"/>
      <x v="2"/>
      <x v="2"/>
      <x v="3"/>
      <x/>
      <x v="550"/>
      <x v="4"/>
      <x v="1"/>
      <x v="7"/>
    </i>
    <i r="3">
      <x v="609"/>
      <x v="9"/>
      <x v="2"/>
      <x v="2"/>
      <x v="3"/>
      <x/>
      <x v="416"/>
      <x v="4"/>
      <x v="1"/>
      <x v="7"/>
    </i>
    <i r="3">
      <x v="610"/>
      <x v="9"/>
      <x v="2"/>
      <x v="2"/>
      <x v="3"/>
      <x/>
      <x v="553"/>
      <x v="4"/>
      <x v="8"/>
      <x v="9"/>
    </i>
    <i r="3">
      <x v="611"/>
      <x v="9"/>
      <x v="2"/>
      <x v="2"/>
      <x v="3"/>
      <x/>
      <x v="480"/>
      <x v="4"/>
      <x v="8"/>
      <x v="9"/>
    </i>
    <i r="3">
      <x v="612"/>
      <x v="9"/>
      <x v="2"/>
      <x v="2"/>
      <x v="3"/>
      <x/>
      <x v="419"/>
      <x v="4"/>
      <x v="8"/>
      <x v="9"/>
    </i>
    <i r="3">
      <x v="613"/>
      <x v="9"/>
      <x v="2"/>
      <x v="2"/>
      <x v="3"/>
      <x/>
      <x v="370"/>
      <x v="4"/>
      <x v="8"/>
      <x v="9"/>
    </i>
    <i r="3">
      <x v="614"/>
      <x v="9"/>
      <x v="2"/>
      <x v="2"/>
      <x v="3"/>
      <x/>
      <x v="425"/>
      <x v="4"/>
      <x v="9"/>
      <x v="14"/>
    </i>
    <i r="3">
      <x v="615"/>
      <x v="9"/>
      <x v="2"/>
      <x v="2"/>
      <x v="3"/>
      <x/>
      <x v="374"/>
      <x v="4"/>
      <x v="9"/>
      <x v="14"/>
    </i>
    <i r="3">
      <x v="616"/>
      <x v="9"/>
      <x v="2"/>
      <x v="2"/>
      <x v="3"/>
      <x/>
      <x v="559"/>
      <x v="4"/>
      <x v="9"/>
      <x v="14"/>
    </i>
    <i r="3">
      <x v="617"/>
      <x v="9"/>
      <x v="2"/>
      <x v="2"/>
      <x v="3"/>
      <x/>
      <x v="484"/>
      <x v="4"/>
      <x v="9"/>
      <x v="14"/>
    </i>
    <i r="3">
      <x v="618"/>
      <x v="9"/>
      <x v="2"/>
      <x v="2"/>
      <x v="3"/>
      <x/>
      <x v="553"/>
      <x v="4"/>
      <x v="9"/>
      <x v="14"/>
    </i>
    <i r="3">
      <x v="619"/>
      <x v="9"/>
      <x v="2"/>
      <x v="2"/>
      <x v="3"/>
      <x/>
      <x v="480"/>
      <x v="4"/>
      <x v="9"/>
      <x v="14"/>
    </i>
    <i r="3">
      <x v="620"/>
      <x v="9"/>
      <x v="2"/>
      <x v="2"/>
      <x v="3"/>
      <x/>
      <x v="370"/>
      <x v="4"/>
      <x v="9"/>
      <x v="14"/>
    </i>
    <i r="3">
      <x v="621"/>
      <x v="9"/>
      <x v="2"/>
      <x v="2"/>
      <x v="3"/>
      <x/>
      <x v="419"/>
      <x v="4"/>
      <x v="9"/>
      <x v="14"/>
    </i>
    <i r="3">
      <x v="622"/>
      <x v="9"/>
      <x v="2"/>
      <x v="2"/>
      <x v="3"/>
      <x/>
      <x v="378"/>
      <x v="4"/>
      <x v="7"/>
      <x v="8"/>
    </i>
    <i r="3">
      <x v="623"/>
      <x v="9"/>
      <x v="2"/>
      <x v="2"/>
      <x v="3"/>
      <x/>
      <x v="488"/>
      <x v="4"/>
      <x v="7"/>
      <x v="8"/>
    </i>
    <i r="3">
      <x v="624"/>
      <x v="9"/>
      <x v="2"/>
      <x v="2"/>
      <x v="3"/>
      <x/>
      <x v="565"/>
      <x v="4"/>
      <x v="7"/>
      <x v="8"/>
    </i>
    <i r="3">
      <x v="625"/>
      <x v="9"/>
      <x v="2"/>
      <x v="2"/>
      <x v="3"/>
      <x/>
      <x v="431"/>
      <x v="4"/>
      <x v="7"/>
      <x v="8"/>
    </i>
    <i r="3">
      <x v="626"/>
      <x v="9"/>
      <x v="2"/>
      <x v="2"/>
      <x v="3"/>
      <x/>
      <x v="490"/>
      <x v="4"/>
      <x v="11"/>
      <x v="11"/>
    </i>
    <i r="3">
      <x v="627"/>
      <x v="9"/>
      <x v="2"/>
      <x v="2"/>
      <x v="3"/>
      <x/>
      <x v="568"/>
      <x v="4"/>
      <x v="11"/>
      <x v="11"/>
    </i>
    <i r="3">
      <x v="628"/>
      <x v="9"/>
      <x v="2"/>
      <x v="2"/>
      <x v="3"/>
      <x/>
      <x v="380"/>
      <x v="4"/>
      <x v="11"/>
      <x v="11"/>
    </i>
    <i r="3">
      <x v="629"/>
      <x v="9"/>
      <x v="2"/>
      <x v="2"/>
      <x v="3"/>
      <x/>
      <x v="434"/>
      <x v="4"/>
      <x v="11"/>
      <x v="11"/>
    </i>
    <i r="3">
      <x v="630"/>
      <x v="9"/>
      <x v="2"/>
      <x v="2"/>
      <x v="3"/>
      <x/>
      <x v="382"/>
      <x v="4"/>
      <x v="20"/>
      <x v="18"/>
    </i>
    <i r="3">
      <x v="631"/>
      <x v="9"/>
      <x v="2"/>
      <x v="2"/>
      <x v="3"/>
      <x/>
      <x v="437"/>
      <x v="4"/>
      <x v="20"/>
      <x v="18"/>
    </i>
    <i r="3">
      <x v="632"/>
      <x v="9"/>
      <x v="2"/>
      <x v="2"/>
      <x v="3"/>
      <x/>
      <x v="571"/>
      <x v="4"/>
      <x v="20"/>
      <x v="18"/>
    </i>
    <i r="3">
      <x v="633"/>
      <x v="9"/>
      <x v="2"/>
      <x v="2"/>
      <x v="3"/>
      <x/>
      <x v="492"/>
      <x v="4"/>
      <x v="20"/>
      <x v="18"/>
    </i>
    <i r="3">
      <x v="634"/>
      <x v="9"/>
      <x v="2"/>
      <x v="2"/>
      <x v="3"/>
      <x/>
      <x v="500"/>
      <x v="4"/>
      <x v="15"/>
      <x v="19"/>
    </i>
    <i r="3">
      <x v="635"/>
      <x v="9"/>
      <x v="2"/>
      <x v="2"/>
      <x v="3"/>
      <x/>
      <x v="584"/>
      <x v="4"/>
      <x v="15"/>
      <x v="19"/>
    </i>
    <i r="3">
      <x v="636"/>
      <x v="9"/>
      <x v="2"/>
      <x v="2"/>
      <x v="3"/>
      <x/>
      <x v="449"/>
      <x v="4"/>
      <x v="15"/>
      <x v="19"/>
    </i>
    <i r="3">
      <x v="637"/>
      <x v="9"/>
      <x v="2"/>
      <x v="2"/>
      <x v="3"/>
      <x/>
      <x v="390"/>
      <x v="4"/>
      <x v="15"/>
      <x v="19"/>
    </i>
    <i r="3">
      <x v="638"/>
      <x v="9"/>
      <x v="2"/>
      <x v="2"/>
      <x v="3"/>
      <x/>
      <x v="384"/>
      <x v="4"/>
      <x v="18"/>
      <x v="10"/>
    </i>
    <i r="3">
      <x v="639"/>
      <x v="9"/>
      <x v="2"/>
      <x v="2"/>
      <x v="3"/>
      <x/>
      <x v="439"/>
      <x v="4"/>
      <x v="18"/>
      <x v="10"/>
    </i>
    <i r="3">
      <x v="640"/>
      <x v="9"/>
      <x v="2"/>
      <x v="2"/>
      <x v="3"/>
      <x/>
      <x v="573"/>
      <x v="4"/>
      <x v="18"/>
      <x v="10"/>
    </i>
    <i r="3">
      <x v="641"/>
      <x v="9"/>
      <x v="2"/>
      <x v="2"/>
      <x v="3"/>
      <x/>
      <x v="494"/>
      <x v="4"/>
      <x v="18"/>
      <x v="10"/>
    </i>
    <i r="3">
      <x v="642"/>
      <x v="9"/>
      <x v="2"/>
      <x v="2"/>
      <x v="3"/>
      <x/>
      <x v="499"/>
      <x v="4"/>
      <x v="14"/>
      <x v="13"/>
    </i>
    <i r="3">
      <x v="643"/>
      <x v="9"/>
      <x v="2"/>
      <x v="2"/>
      <x v="3"/>
      <x/>
      <x v="581"/>
      <x v="4"/>
      <x v="14"/>
      <x v="13"/>
    </i>
    <i r="3">
      <x v="644"/>
      <x v="9"/>
      <x v="2"/>
      <x v="2"/>
      <x v="3"/>
      <x/>
      <x v="389"/>
      <x v="4"/>
      <x v="14"/>
      <x v="13"/>
    </i>
    <i r="3">
      <x v="645"/>
      <x v="9"/>
      <x v="2"/>
      <x v="2"/>
      <x v="3"/>
      <x/>
      <x v="447"/>
      <x v="4"/>
      <x v="14"/>
      <x v="13"/>
    </i>
    <i r="3">
      <x v="646"/>
      <x v="9"/>
      <x v="2"/>
      <x v="2"/>
      <x v="3"/>
      <x/>
      <x v="390"/>
      <x v="4"/>
      <x v="19"/>
      <x v="20"/>
    </i>
    <i r="3">
      <x v="647"/>
      <x v="9"/>
      <x v="2"/>
      <x v="2"/>
      <x v="3"/>
      <x/>
      <x v="584"/>
      <x v="4"/>
      <x v="19"/>
      <x v="20"/>
    </i>
    <i r="3">
      <x v="648"/>
      <x v="9"/>
      <x v="2"/>
      <x v="2"/>
      <x v="3"/>
      <x/>
      <x v="500"/>
      <x v="4"/>
      <x v="19"/>
      <x v="20"/>
    </i>
    <i r="3">
      <x v="649"/>
      <x v="9"/>
      <x v="2"/>
      <x v="2"/>
      <x v="3"/>
      <x/>
      <x v="449"/>
      <x v="4"/>
      <x v="19"/>
      <x v="20"/>
    </i>
    <i r="3">
      <x v="650"/>
      <x v="9"/>
      <x v="2"/>
      <x v="2"/>
      <x v="3"/>
      <x/>
      <x v="452"/>
      <x v="4"/>
      <x v="16"/>
      <x v="4"/>
    </i>
    <i r="3">
      <x v="651"/>
      <x v="9"/>
      <x v="2"/>
      <x v="2"/>
      <x v="3"/>
      <x/>
      <x v="392"/>
      <x v="4"/>
      <x v="16"/>
      <x v="4"/>
    </i>
    <i r="3">
      <x v="652"/>
      <x v="9"/>
      <x v="2"/>
      <x v="2"/>
      <x v="3"/>
      <x/>
      <x v="587"/>
      <x v="4"/>
      <x v="16"/>
      <x v="4"/>
    </i>
    <i r="3">
      <x v="653"/>
      <x v="9"/>
      <x v="2"/>
      <x v="2"/>
      <x v="3"/>
      <x/>
      <x v="502"/>
      <x v="4"/>
      <x v="16"/>
      <x v="4"/>
    </i>
    <i r="3">
      <x v="654"/>
      <x v="9"/>
      <x v="2"/>
      <x v="2"/>
      <x v="3"/>
      <x/>
      <x v="455"/>
      <x v="4"/>
      <x v="3"/>
      <x v="16"/>
    </i>
    <i r="3">
      <x v="655"/>
      <x v="9"/>
      <x v="2"/>
      <x v="2"/>
      <x v="3"/>
      <x/>
      <x v="394"/>
      <x v="4"/>
      <x v="3"/>
      <x v="16"/>
    </i>
    <i r="3">
      <x v="656"/>
      <x v="9"/>
      <x v="2"/>
      <x v="2"/>
      <x v="3"/>
      <x/>
      <x v="590"/>
      <x v="4"/>
      <x v="3"/>
      <x v="16"/>
    </i>
    <i r="3">
      <x v="657"/>
      <x v="9"/>
      <x v="2"/>
      <x v="2"/>
      <x v="3"/>
      <x/>
      <x v="504"/>
      <x v="4"/>
      <x v="3"/>
      <x v="16"/>
    </i>
    <i r="3">
      <x v="658"/>
      <x v="9"/>
      <x v="2"/>
      <x v="2"/>
      <x v="3"/>
      <x/>
      <x v="461"/>
      <x v="4"/>
      <x v="21"/>
      <x v="23"/>
    </i>
    <i r="3">
      <x v="659"/>
      <x v="9"/>
      <x v="2"/>
      <x v="2"/>
      <x v="3"/>
      <x/>
      <x v="398"/>
      <x v="4"/>
      <x v="21"/>
      <x v="23"/>
    </i>
    <i r="3">
      <x v="660"/>
      <x v="9"/>
      <x v="2"/>
      <x v="2"/>
      <x v="3"/>
      <x/>
      <x v="596"/>
      <x v="4"/>
      <x v="21"/>
      <x v="23"/>
    </i>
    <i r="3">
      <x v="661"/>
      <x v="9"/>
      <x v="2"/>
      <x v="2"/>
      <x v="3"/>
      <x/>
      <x v="508"/>
      <x v="4"/>
      <x v="21"/>
      <x v="23"/>
    </i>
    <i r="3">
      <x v="662"/>
      <x v="9"/>
      <x v="2"/>
      <x v="2"/>
      <x v="3"/>
      <x/>
      <x v="458"/>
      <x v="4"/>
      <x v="2"/>
      <x v="17"/>
    </i>
    <i r="3">
      <x v="663"/>
      <x v="9"/>
      <x v="2"/>
      <x v="2"/>
      <x v="3"/>
      <x/>
      <x v="396"/>
      <x v="4"/>
      <x v="2"/>
      <x v="17"/>
    </i>
    <i r="3">
      <x v="664"/>
      <x v="9"/>
      <x v="2"/>
      <x v="2"/>
      <x v="3"/>
      <x/>
      <x v="593"/>
      <x v="4"/>
      <x v="2"/>
      <x v="17"/>
    </i>
    <i r="3">
      <x v="665"/>
      <x v="9"/>
      <x v="2"/>
      <x v="2"/>
      <x v="3"/>
      <x/>
      <x v="506"/>
      <x v="4"/>
      <x v="2"/>
      <x v="17"/>
    </i>
    <i r="3">
      <x v="666"/>
      <x v="9"/>
      <x v="2"/>
      <x v="2"/>
      <x v="3"/>
      <x/>
      <x v="510"/>
      <x v="4"/>
      <x v="22"/>
      <x v="22"/>
    </i>
    <i r="3">
      <x v="667"/>
      <x v="9"/>
      <x v="2"/>
      <x v="2"/>
      <x v="3"/>
      <x/>
      <x v="599"/>
      <x v="4"/>
      <x v="22"/>
      <x v="22"/>
    </i>
    <i r="3">
      <x v="668"/>
      <x v="9"/>
      <x v="2"/>
      <x v="2"/>
      <x v="3"/>
      <x/>
      <x v="400"/>
      <x v="4"/>
      <x v="22"/>
      <x v="22"/>
    </i>
    <i r="3">
      <x v="669"/>
      <x v="9"/>
      <x v="2"/>
      <x v="2"/>
      <x v="3"/>
      <x/>
      <x v="464"/>
      <x v="4"/>
      <x v="22"/>
      <x v="22"/>
    </i>
    <i r="3">
      <x v="670"/>
      <x v="9"/>
      <x v="2"/>
      <x v="2"/>
      <x v="3"/>
      <x/>
      <x v="480"/>
      <x v="4"/>
      <x v="13"/>
      <x v="6"/>
    </i>
    <i r="3">
      <x v="671"/>
      <x v="9"/>
      <x v="2"/>
      <x v="2"/>
      <x v="3"/>
      <x/>
      <x v="449"/>
      <x v="4"/>
      <x v="13"/>
      <x v="6"/>
    </i>
    <i r="3">
      <x v="672"/>
      <x v="9"/>
      <x v="2"/>
      <x v="2"/>
      <x v="3"/>
      <x/>
      <x v="553"/>
      <x v="4"/>
      <x v="13"/>
      <x v="6"/>
    </i>
    <i r="3">
      <x v="673"/>
      <x v="9"/>
      <x v="2"/>
      <x v="2"/>
      <x v="3"/>
      <x/>
      <x v="584"/>
      <x v="4"/>
      <x v="13"/>
      <x v="6"/>
    </i>
    <i r="3">
      <x v="674"/>
      <x v="9"/>
      <x v="2"/>
      <x v="2"/>
      <x v="3"/>
      <x/>
      <x v="419"/>
      <x v="4"/>
      <x v="13"/>
      <x v="6"/>
    </i>
    <i r="3">
      <x v="675"/>
      <x v="9"/>
      <x v="2"/>
      <x v="2"/>
      <x v="3"/>
      <x/>
      <x v="500"/>
      <x v="4"/>
      <x v="13"/>
      <x v="6"/>
    </i>
    <i r="3">
      <x v="676"/>
      <x v="9"/>
      <x v="2"/>
      <x v="2"/>
      <x v="3"/>
      <x/>
      <x v="370"/>
      <x v="4"/>
      <x v="13"/>
      <x v="6"/>
    </i>
    <i r="3">
      <x v="677"/>
      <x v="9"/>
      <x v="2"/>
      <x v="2"/>
      <x v="3"/>
      <x/>
      <x v="390"/>
      <x v="4"/>
      <x v="13"/>
      <x v="6"/>
    </i>
    <i r="3">
      <x v="678"/>
      <x v="9"/>
      <x v="2"/>
      <x v="2"/>
      <x v="3"/>
      <x/>
      <x v="467"/>
      <x v="4"/>
      <x v="23"/>
      <x v="3"/>
    </i>
    <i r="3">
      <x v="679"/>
      <x v="9"/>
      <x v="2"/>
      <x v="2"/>
      <x v="3"/>
      <x/>
      <x v="512"/>
      <x v="4"/>
      <x v="23"/>
      <x v="3"/>
    </i>
    <i r="3">
      <x v="680"/>
      <x v="9"/>
      <x v="2"/>
      <x v="2"/>
      <x v="3"/>
      <x/>
      <x v="602"/>
      <x v="4"/>
      <x v="23"/>
      <x v="3"/>
    </i>
    <i r="3">
      <x v="681"/>
      <x v="9"/>
      <x v="2"/>
      <x v="2"/>
      <x v="3"/>
      <x/>
      <x v="402"/>
      <x v="4"/>
      <x v="23"/>
      <x v="3"/>
    </i>
    <i r="3">
      <x v="682"/>
      <x v="9"/>
      <x v="2"/>
      <x v="2"/>
      <x v="3"/>
      <x/>
      <x v="449"/>
      <x v="4"/>
      <x v="17"/>
      <x v="1"/>
    </i>
    <i r="3">
      <x v="683"/>
      <x v="9"/>
      <x v="2"/>
      <x v="2"/>
      <x v="3"/>
      <x/>
      <x v="584"/>
      <x v="4"/>
      <x v="17"/>
      <x v="1"/>
    </i>
    <i r="3">
      <x v="684"/>
      <x v="9"/>
      <x v="2"/>
      <x v="2"/>
      <x v="3"/>
      <x/>
      <x v="500"/>
      <x v="4"/>
      <x v="17"/>
      <x v="1"/>
    </i>
    <i r="3">
      <x v="685"/>
      <x v="9"/>
      <x v="2"/>
      <x v="2"/>
      <x v="3"/>
      <x/>
      <x v="390"/>
      <x v="4"/>
      <x v="17"/>
      <x v="1"/>
    </i>
    <i r="3">
      <x v="686"/>
      <x v="9"/>
      <x v="2"/>
      <x/>
      <x v="3"/>
      <x/>
      <x v="606"/>
      <x v="5"/>
      <x v="5"/>
      <x/>
    </i>
    <i r="3">
      <x v="687"/>
      <x v="9"/>
      <x v="2"/>
      <x/>
      <x v="3"/>
      <x/>
      <x v="360"/>
      <x v="5"/>
      <x v="4"/>
      <x v="5"/>
    </i>
    <i r="3">
      <x v="688"/>
      <x v="9"/>
      <x v="2"/>
      <x/>
      <x v="3"/>
      <x/>
      <x v="347"/>
      <x v="5"/>
      <x v="4"/>
      <x v="5"/>
    </i>
    <i r="3">
      <x v="689"/>
      <x v="9"/>
      <x v="2"/>
      <x/>
      <x v="3"/>
      <x/>
      <x v="608"/>
      <x v="5"/>
      <x v="4"/>
      <x v="5"/>
    </i>
    <i r="3">
      <x v="690"/>
      <x v="9"/>
      <x v="2"/>
      <x/>
      <x v="3"/>
      <x/>
      <x v="616"/>
      <x v="5"/>
      <x v="4"/>
      <x v="5"/>
    </i>
    <i r="3">
      <x v="691"/>
      <x v="9"/>
      <x v="2"/>
      <x/>
      <x v="3"/>
      <x/>
      <x v="334"/>
      <x v="5"/>
      <x v="4"/>
      <x v="5"/>
    </i>
    <i r="3">
      <x v="692"/>
      <x v="9"/>
      <x v="2"/>
      <x/>
      <x v="3"/>
      <x/>
      <x v="360"/>
      <x v="5"/>
      <x v="4"/>
      <x v="5"/>
    </i>
    <i r="3">
      <x v="693"/>
      <x v="9"/>
      <x v="2"/>
      <x/>
      <x v="3"/>
      <x/>
      <x v="632"/>
      <x v="5"/>
      <x v="4"/>
      <x v="5"/>
    </i>
    <i r="3">
      <x v="694"/>
      <x v="9"/>
      <x v="2"/>
      <x/>
      <x v="3"/>
      <x/>
      <x v="630"/>
      <x v="5"/>
      <x v="4"/>
      <x v="5"/>
    </i>
    <i r="3">
      <x v="695"/>
      <x v="9"/>
      <x v="2"/>
      <x/>
      <x v="3"/>
      <x/>
      <x v="610"/>
      <x v="5"/>
      <x/>
      <x v="21"/>
    </i>
    <i r="3">
      <x v="696"/>
      <x v="9"/>
      <x v="2"/>
      <x/>
      <x v="3"/>
      <x/>
      <x v="612"/>
      <x v="5"/>
      <x v="1"/>
      <x v="7"/>
    </i>
    <i r="3">
      <x v="697"/>
      <x v="9"/>
      <x v="2"/>
      <x/>
      <x v="3"/>
      <x/>
      <x v="614"/>
      <x v="5"/>
      <x v="8"/>
      <x v="9"/>
    </i>
    <i r="3">
      <x v="698"/>
      <x v="9"/>
      <x v="2"/>
      <x/>
      <x v="3"/>
      <x/>
      <x v="618"/>
      <x v="5"/>
      <x v="9"/>
      <x v="14"/>
    </i>
    <i r="3">
      <x v="699"/>
      <x v="9"/>
      <x v="2"/>
      <x/>
      <x v="3"/>
      <x/>
      <x v="622"/>
      <x v="5"/>
      <x v="7"/>
      <x v="8"/>
    </i>
    <i r="3">
      <x v="700"/>
      <x v="9"/>
      <x v="2"/>
      <x/>
      <x v="3"/>
      <x/>
      <x v="624"/>
      <x v="5"/>
      <x v="11"/>
      <x v="11"/>
    </i>
    <i r="3">
      <x v="701"/>
      <x v="9"/>
      <x v="2"/>
      <x/>
      <x v="3"/>
      <x/>
      <x v="626"/>
      <x v="5"/>
      <x v="20"/>
      <x v="18"/>
    </i>
    <i r="3">
      <x v="702"/>
      <x v="9"/>
      <x v="2"/>
      <x/>
      <x v="3"/>
      <x/>
      <x v="628"/>
      <x v="5"/>
      <x v="18"/>
      <x v="10"/>
    </i>
    <i r="3">
      <x v="703"/>
      <x v="9"/>
      <x v="2"/>
      <x/>
      <x v="3"/>
      <x/>
      <x v="636"/>
      <x v="5"/>
      <x v="19"/>
      <x v="20"/>
    </i>
    <i r="3">
      <x v="704"/>
      <x v="9"/>
      <x v="2"/>
      <x/>
      <x v="3"/>
      <x/>
      <x v="638"/>
      <x v="5"/>
      <x v="16"/>
      <x v="4"/>
    </i>
    <i r="3">
      <x v="705"/>
      <x v="9"/>
      <x v="2"/>
      <x/>
      <x v="3"/>
      <x/>
      <x v="640"/>
      <x v="5"/>
      <x v="3"/>
      <x v="16"/>
    </i>
    <i r="3">
      <x v="706"/>
      <x v="9"/>
      <x v="2"/>
      <x/>
      <x v="3"/>
      <x/>
      <x v="644"/>
      <x v="5"/>
      <x v="21"/>
      <x v="23"/>
    </i>
    <i r="3">
      <x v="707"/>
      <x v="9"/>
      <x v="2"/>
      <x/>
      <x v="3"/>
      <x/>
      <x v="642"/>
      <x v="5"/>
      <x v="2"/>
      <x v="17"/>
    </i>
    <i r="3">
      <x v="708"/>
      <x v="9"/>
      <x v="2"/>
      <x/>
      <x v="3"/>
      <x/>
      <x v="646"/>
      <x v="5"/>
      <x v="22"/>
      <x v="22"/>
    </i>
    <i r="3">
      <x v="709"/>
      <x v="9"/>
      <x v="2"/>
      <x/>
      <x v="3"/>
      <x/>
      <x v="648"/>
      <x v="5"/>
      <x v="23"/>
      <x v="3"/>
    </i>
    <i r="3">
      <x v="710"/>
      <x v="9"/>
      <x v="2"/>
      <x/>
      <x v="3"/>
      <x/>
      <x v="406"/>
      <x v="6"/>
      <x v="5"/>
      <x/>
    </i>
    <i r="3">
      <x v="711"/>
      <x v="9"/>
      <x v="2"/>
      <x/>
      <x v="3"/>
      <x/>
      <x v="421"/>
      <x v="6"/>
      <x v="4"/>
      <x v="5"/>
    </i>
    <i r="3">
      <x v="712"/>
      <x v="9"/>
      <x v="2"/>
      <x/>
      <x v="3"/>
      <x/>
      <x v="443"/>
      <x v="6"/>
      <x v="4"/>
      <x v="5"/>
    </i>
    <i r="3">
      <x v="713"/>
      <x v="9"/>
      <x v="2"/>
      <x/>
      <x v="3"/>
      <x/>
      <x v="409"/>
      <x v="6"/>
      <x v="4"/>
      <x v="5"/>
    </i>
    <i r="3">
      <x v="714"/>
      <x v="9"/>
      <x v="2"/>
      <x/>
      <x v="3"/>
      <x/>
      <x v="440"/>
      <x v="6"/>
      <x v="4"/>
      <x v="5"/>
    </i>
    <i r="3">
      <x v="715"/>
      <x v="9"/>
      <x v="2"/>
      <x/>
      <x v="3"/>
      <x/>
      <x v="325"/>
      <x v="6"/>
      <x v="4"/>
      <x v="5"/>
    </i>
    <i r="3">
      <x v="716"/>
      <x v="9"/>
      <x v="2"/>
      <x/>
      <x v="3"/>
      <x/>
      <x v="351"/>
      <x v="6"/>
      <x v="4"/>
      <x v="5"/>
    </i>
    <i r="3">
      <x v="717"/>
      <x v="9"/>
      <x v="2"/>
      <x/>
      <x v="3"/>
      <x/>
      <x v="338"/>
      <x v="6"/>
      <x v="4"/>
      <x v="5"/>
    </i>
    <i r="3">
      <x v="718"/>
      <x v="9"/>
      <x v="2"/>
      <x/>
      <x v="3"/>
      <x/>
      <x v="412"/>
      <x v="6"/>
      <x/>
      <x v="21"/>
    </i>
    <i r="3">
      <x v="719"/>
      <x v="9"/>
      <x v="2"/>
      <x/>
      <x v="3"/>
      <x/>
      <x v="415"/>
      <x v="6"/>
      <x v="1"/>
      <x v="7"/>
    </i>
    <i r="3">
      <x v="720"/>
      <x v="9"/>
      <x v="2"/>
      <x/>
      <x v="3"/>
      <x/>
      <x v="418"/>
      <x v="6"/>
      <x v="8"/>
      <x v="9"/>
    </i>
    <i r="3">
      <x v="721"/>
      <x v="9"/>
      <x v="2"/>
      <x/>
      <x v="3"/>
      <x/>
      <x v="424"/>
      <x v="6"/>
      <x v="9"/>
      <x v="14"/>
    </i>
    <i r="3">
      <x v="722"/>
      <x v="9"/>
      <x v="2"/>
      <x/>
      <x v="3"/>
      <x/>
      <x v="430"/>
      <x v="6"/>
      <x v="7"/>
      <x v="8"/>
    </i>
    <i r="3">
      <x v="723"/>
      <x v="9"/>
      <x v="2"/>
      <x/>
      <x v="3"/>
      <x/>
      <x v="433"/>
      <x v="6"/>
      <x v="11"/>
      <x v="11"/>
    </i>
    <i r="3">
      <x v="724"/>
      <x v="9"/>
      <x v="2"/>
      <x/>
      <x v="3"/>
      <x/>
      <x v="436"/>
      <x v="6"/>
      <x v="20"/>
      <x v="18"/>
    </i>
    <i r="3">
      <x v="725"/>
      <x v="9"/>
      <x v="2"/>
      <x/>
      <x v="3"/>
      <x/>
      <x v="446"/>
      <x v="6"/>
      <x v="14"/>
      <x v="13"/>
    </i>
    <i r="3">
      <x v="726"/>
      <x v="9"/>
      <x v="2"/>
      <x/>
      <x v="3"/>
      <x/>
      <x v="448"/>
      <x v="6"/>
      <x v="19"/>
      <x v="20"/>
    </i>
    <i r="3">
      <x v="727"/>
      <x v="9"/>
      <x v="2"/>
      <x/>
      <x v="3"/>
      <x/>
      <x v="451"/>
      <x v="6"/>
      <x v="16"/>
      <x v="4"/>
    </i>
    <i r="3">
      <x v="728"/>
      <x v="9"/>
      <x v="2"/>
      <x/>
      <x v="3"/>
      <x/>
      <x v="454"/>
      <x v="6"/>
      <x v="3"/>
      <x v="16"/>
    </i>
    <i r="3">
      <x v="729"/>
      <x v="9"/>
      <x v="2"/>
      <x/>
      <x v="3"/>
      <x/>
      <x v="460"/>
      <x v="6"/>
      <x v="21"/>
      <x v="23"/>
    </i>
    <i r="3">
      <x v="730"/>
      <x v="9"/>
      <x v="2"/>
      <x/>
      <x v="3"/>
      <x/>
      <x v="457"/>
      <x v="6"/>
      <x v="2"/>
      <x v="17"/>
    </i>
    <i r="3">
      <x v="731"/>
      <x v="9"/>
      <x v="2"/>
      <x/>
      <x v="3"/>
      <x/>
      <x v="463"/>
      <x v="6"/>
      <x v="22"/>
      <x v="22"/>
    </i>
    <i r="3">
      <x v="732"/>
      <x v="9"/>
      <x v="2"/>
      <x/>
      <x v="3"/>
      <x/>
      <x v="466"/>
      <x v="6"/>
      <x v="23"/>
      <x v="3"/>
    </i>
    <i r="3">
      <x v="733"/>
      <x v="9"/>
      <x v="2"/>
      <x/>
      <x v="3"/>
      <x/>
      <x v="607"/>
      <x v="11"/>
      <x v="5"/>
      <x/>
    </i>
    <i r="3">
      <x v="734"/>
      <x v="9"/>
      <x v="2"/>
      <x/>
      <x v="3"/>
      <x/>
      <x v="335"/>
      <x v="11"/>
      <x v="4"/>
      <x v="5"/>
    </i>
    <i r="3">
      <x v="735"/>
      <x v="9"/>
      <x v="2"/>
      <x/>
      <x v="3"/>
      <x/>
      <x v="348"/>
      <x v="11"/>
      <x v="4"/>
      <x v="5"/>
    </i>
    <i r="3">
      <x v="736"/>
      <x v="9"/>
      <x v="2"/>
      <x/>
      <x v="3"/>
      <x/>
      <x v="609"/>
      <x v="11"/>
      <x v="4"/>
      <x v="5"/>
    </i>
    <i r="3">
      <x v="737"/>
      <x v="9"/>
      <x v="2"/>
      <x/>
      <x v="3"/>
      <x/>
      <x v="361"/>
      <x v="11"/>
      <x v="4"/>
      <x v="5"/>
    </i>
    <i r="3">
      <x v="738"/>
      <x v="9"/>
      <x v="2"/>
      <x/>
      <x v="3"/>
      <x/>
      <x v="631"/>
      <x v="11"/>
      <x v="4"/>
      <x v="5"/>
    </i>
    <i r="3">
      <x v="739"/>
      <x v="9"/>
      <x v="2"/>
      <x/>
      <x v="3"/>
      <x/>
      <x v="633"/>
      <x v="11"/>
      <x v="4"/>
      <x v="5"/>
    </i>
    <i r="3">
      <x v="740"/>
      <x v="9"/>
      <x v="2"/>
      <x/>
      <x v="3"/>
      <x/>
      <x v="361"/>
      <x v="11"/>
      <x v="4"/>
      <x v="5"/>
    </i>
    <i r="3">
      <x v="741"/>
      <x v="9"/>
      <x v="2"/>
      <x/>
      <x v="3"/>
      <x/>
      <x v="617"/>
      <x v="11"/>
      <x v="4"/>
      <x v="5"/>
    </i>
    <i r="3">
      <x v="742"/>
      <x v="9"/>
      <x v="2"/>
      <x/>
      <x v="3"/>
      <x/>
      <x v="611"/>
      <x v="11"/>
      <x/>
      <x v="21"/>
    </i>
    <i r="3">
      <x v="743"/>
      <x v="9"/>
      <x v="2"/>
      <x/>
      <x v="3"/>
      <x/>
      <x v="613"/>
      <x v="11"/>
      <x v="1"/>
      <x v="7"/>
    </i>
    <i r="3">
      <x v="744"/>
      <x v="9"/>
      <x v="2"/>
      <x/>
      <x v="3"/>
      <x/>
      <x v="615"/>
      <x v="11"/>
      <x v="8"/>
      <x v="9"/>
    </i>
    <i r="3">
      <x v="745"/>
      <x v="9"/>
      <x v="2"/>
      <x/>
      <x v="3"/>
      <x/>
      <x v="619"/>
      <x v="11"/>
      <x v="9"/>
      <x v="14"/>
    </i>
    <i r="3">
      <x v="746"/>
      <x v="9"/>
      <x v="2"/>
      <x/>
      <x v="3"/>
      <x/>
      <x v="623"/>
      <x v="11"/>
      <x v="7"/>
      <x v="8"/>
    </i>
    <i r="3">
      <x v="747"/>
      <x v="9"/>
      <x v="2"/>
      <x/>
      <x v="3"/>
      <x/>
      <x v="625"/>
      <x v="11"/>
      <x v="11"/>
      <x v="11"/>
    </i>
    <i r="3">
      <x v="748"/>
      <x v="9"/>
      <x v="2"/>
      <x/>
      <x v="3"/>
      <x/>
      <x v="627"/>
      <x v="11"/>
      <x v="20"/>
      <x v="18"/>
    </i>
    <i r="3">
      <x v="749"/>
      <x v="9"/>
      <x v="2"/>
      <x/>
      <x v="3"/>
      <x/>
      <x v="637"/>
      <x v="11"/>
      <x v="15"/>
      <x v="19"/>
    </i>
    <i r="3">
      <x v="750"/>
      <x v="9"/>
      <x v="2"/>
      <x/>
      <x v="3"/>
      <x/>
      <x v="637"/>
      <x v="11"/>
      <x v="19"/>
      <x v="20"/>
    </i>
    <i r="3">
      <x v="751"/>
      <x v="9"/>
      <x v="2"/>
      <x/>
      <x v="3"/>
      <x/>
      <x v="639"/>
      <x v="11"/>
      <x v="16"/>
      <x v="4"/>
    </i>
    <i r="3">
      <x v="752"/>
      <x v="9"/>
      <x v="2"/>
      <x/>
      <x v="3"/>
      <x/>
      <x v="641"/>
      <x v="11"/>
      <x v="3"/>
      <x v="16"/>
    </i>
    <i r="3">
      <x v="753"/>
      <x v="9"/>
      <x v="2"/>
      <x/>
      <x v="3"/>
      <x/>
      <x v="645"/>
      <x v="11"/>
      <x v="21"/>
      <x v="23"/>
    </i>
    <i r="3">
      <x v="754"/>
      <x v="9"/>
      <x v="2"/>
      <x/>
      <x v="3"/>
      <x/>
      <x v="643"/>
      <x v="11"/>
      <x v="2"/>
      <x v="17"/>
    </i>
    <i r="3">
      <x v="755"/>
      <x v="9"/>
      <x v="2"/>
      <x/>
      <x v="3"/>
      <x/>
      <x v="647"/>
      <x v="11"/>
      <x v="22"/>
      <x v="22"/>
    </i>
    <i r="3">
      <x v="756"/>
      <x v="9"/>
      <x v="2"/>
      <x/>
      <x v="3"/>
      <x/>
      <x v="649"/>
      <x v="11"/>
      <x v="23"/>
      <x v="3"/>
    </i>
    <i r="3">
      <x v="757"/>
      <x v="9"/>
      <x v="2"/>
      <x/>
      <x v="3"/>
      <x/>
      <x v="637"/>
      <x v="11"/>
      <x v="17"/>
      <x v="1"/>
    </i>
    <i r="3">
      <x v="758"/>
      <x v="9"/>
      <x v="2"/>
      <x/>
      <x v="3"/>
      <x v="1"/>
      <x v="516"/>
      <x v="18"/>
      <x v="5"/>
      <x/>
    </i>
    <i r="3">
      <x v="759"/>
      <x v="9"/>
      <x v="2"/>
      <x/>
      <x v="3"/>
      <x v="1"/>
      <x v="529"/>
      <x v="18"/>
      <x v="4"/>
      <x v="5"/>
    </i>
    <i r="3">
      <x v="760"/>
      <x v="9"/>
      <x v="2"/>
      <x/>
      <x v="3"/>
      <x v="1"/>
      <x v="330"/>
      <x v="18"/>
      <x v="4"/>
      <x v="5"/>
    </i>
    <i r="3">
      <x v="761"/>
      <x v="9"/>
      <x v="2"/>
      <x/>
      <x v="3"/>
      <x v="1"/>
      <x v="356"/>
      <x v="18"/>
      <x v="4"/>
      <x v="5"/>
    </i>
    <i r="3">
      <x v="762"/>
      <x v="9"/>
      <x v="2"/>
      <x/>
      <x v="3"/>
      <x v="1"/>
      <x v="343"/>
      <x v="18"/>
      <x v="4"/>
      <x v="5"/>
    </i>
    <i r="3">
      <x v="763"/>
      <x v="9"/>
      <x v="2"/>
      <x/>
      <x v="3"/>
      <x v="1"/>
      <x v="517"/>
      <x v="18"/>
      <x v="4"/>
      <x v="5"/>
    </i>
    <i r="3">
      <x v="764"/>
      <x v="9"/>
      <x v="2"/>
      <x/>
      <x v="3"/>
      <x v="1"/>
      <x v="521"/>
      <x v="18"/>
      <x v="4"/>
      <x v="5"/>
    </i>
    <i r="3">
      <x v="765"/>
      <x v="9"/>
      <x v="2"/>
      <x/>
      <x v="3"/>
      <x v="1"/>
      <x v="528"/>
      <x v="18"/>
      <x v="4"/>
      <x v="5"/>
    </i>
    <i r="3">
      <x v="766"/>
      <x v="9"/>
      <x v="2"/>
      <x/>
      <x v="3"/>
      <x v="1"/>
      <x v="518"/>
      <x v="18"/>
      <x/>
      <x v="21"/>
    </i>
    <i r="3">
      <x v="767"/>
      <x v="9"/>
      <x v="2"/>
      <x/>
      <x v="3"/>
      <x v="1"/>
      <x v="519"/>
      <x v="18"/>
      <x v="1"/>
      <x v="7"/>
    </i>
    <i r="3">
      <x v="768"/>
      <x v="9"/>
      <x v="2"/>
      <x/>
      <x v="3"/>
      <x v="1"/>
      <x v="520"/>
      <x v="18"/>
      <x v="8"/>
      <x v="9"/>
    </i>
    <i r="3">
      <x v="769"/>
      <x v="9"/>
      <x v="2"/>
      <x/>
      <x v="3"/>
      <x v="1"/>
      <x v="522"/>
      <x v="18"/>
      <x v="9"/>
      <x v="14"/>
    </i>
    <i r="3">
      <x v="770"/>
      <x v="9"/>
      <x v="2"/>
      <x/>
      <x v="3"/>
      <x v="1"/>
      <x v="520"/>
      <x v="18"/>
      <x v="9"/>
      <x v="14"/>
    </i>
    <i r="3">
      <x v="771"/>
      <x v="9"/>
      <x v="2"/>
      <x/>
      <x v="3"/>
      <x v="1"/>
      <x v="524"/>
      <x v="18"/>
      <x v="7"/>
      <x v="8"/>
    </i>
    <i r="3">
      <x v="772"/>
      <x v="9"/>
      <x v="2"/>
      <x/>
      <x v="3"/>
      <x v="1"/>
      <x v="525"/>
      <x v="18"/>
      <x v="11"/>
      <x v="11"/>
    </i>
    <i r="3">
      <x v="773"/>
      <x v="9"/>
      <x v="2"/>
      <x/>
      <x v="3"/>
      <x v="1"/>
      <x v="526"/>
      <x v="18"/>
      <x v="20"/>
      <x v="18"/>
    </i>
    <i r="3">
      <x v="774"/>
      <x v="9"/>
      <x v="2"/>
      <x/>
      <x v="3"/>
      <x v="1"/>
      <x v="527"/>
      <x v="18"/>
      <x v="18"/>
      <x v="10"/>
    </i>
    <i r="3">
      <x v="775"/>
      <x v="9"/>
      <x v="2"/>
      <x/>
      <x v="3"/>
      <x v="1"/>
      <x v="531"/>
      <x v="18"/>
      <x v="19"/>
      <x v="20"/>
    </i>
    <i r="3">
      <x v="776"/>
      <x v="9"/>
      <x v="2"/>
      <x/>
      <x v="3"/>
      <x v="1"/>
      <x v="532"/>
      <x v="18"/>
      <x v="16"/>
      <x v="4"/>
    </i>
    <i r="3">
      <x v="777"/>
      <x v="9"/>
      <x v="2"/>
      <x/>
      <x v="3"/>
      <x v="1"/>
      <x v="533"/>
      <x v="18"/>
      <x v="3"/>
      <x v="16"/>
    </i>
    <i r="3">
      <x v="778"/>
      <x v="9"/>
      <x v="2"/>
      <x/>
      <x v="3"/>
      <x v="1"/>
      <x v="535"/>
      <x v="18"/>
      <x v="21"/>
      <x v="23"/>
    </i>
    <i r="3">
      <x v="779"/>
      <x v="9"/>
      <x v="2"/>
      <x/>
      <x v="3"/>
      <x v="1"/>
      <x v="534"/>
      <x v="18"/>
      <x v="2"/>
      <x v="17"/>
    </i>
    <i r="3">
      <x v="780"/>
      <x v="9"/>
      <x v="2"/>
      <x/>
      <x v="3"/>
      <x v="1"/>
      <x v="536"/>
      <x v="18"/>
      <x v="22"/>
      <x v="22"/>
    </i>
    <i r="3">
      <x v="781"/>
      <x v="9"/>
      <x v="2"/>
      <x/>
      <x v="3"/>
      <x v="1"/>
      <x v="537"/>
      <x v="18"/>
      <x v="23"/>
      <x v="3"/>
    </i>
    <i r="3">
      <x v="782"/>
      <x v="24"/>
      <x v="12"/>
      <x v="2"/>
      <x v="18"/>
      <x v="19"/>
      <x v="428"/>
      <x v="4"/>
      <x v="12"/>
      <x v="12"/>
    </i>
    <i r="3">
      <x v="783"/>
      <x v="24"/>
      <x v="12"/>
      <x v="2"/>
      <x v="18"/>
      <x v="19"/>
      <x v="376"/>
      <x v="4"/>
      <x v="12"/>
      <x v="12"/>
    </i>
    <i r="3">
      <x v="784"/>
      <x v="24"/>
      <x v="12"/>
      <x v="2"/>
      <x v="18"/>
      <x v="19"/>
      <x v="486"/>
      <x v="4"/>
      <x v="12"/>
      <x v="12"/>
    </i>
    <i r="3">
      <x v="785"/>
      <x v="24"/>
      <x v="12"/>
      <x v="2"/>
      <x v="18"/>
      <x v="19"/>
      <x v="562"/>
      <x v="4"/>
      <x v="12"/>
      <x v="12"/>
    </i>
    <i r="3">
      <x v="786"/>
      <x v="24"/>
      <x v="12"/>
      <x v="2"/>
      <x v="18"/>
      <x v="19"/>
      <x v="404"/>
      <x v="4"/>
      <x v="10"/>
      <x v="15"/>
    </i>
    <i r="3">
      <x v="787"/>
      <x v="24"/>
      <x v="12"/>
      <x v="2"/>
      <x v="18"/>
      <x v="19"/>
      <x v="605"/>
      <x v="4"/>
      <x v="10"/>
      <x v="15"/>
    </i>
    <i r="3">
      <x v="788"/>
      <x v="24"/>
      <x v="12"/>
      <x v="2"/>
      <x v="18"/>
      <x v="19"/>
      <x v="514"/>
      <x v="4"/>
      <x v="10"/>
      <x v="15"/>
    </i>
    <i r="3">
      <x v="789"/>
      <x v="24"/>
      <x v="12"/>
      <x v="2"/>
      <x v="18"/>
      <x v="19"/>
      <x v="470"/>
      <x v="4"/>
      <x v="10"/>
      <x v="15"/>
    </i>
    <i r="3">
      <x v="790"/>
      <x v="26"/>
      <x v="9"/>
      <x/>
      <x v="20"/>
      <x v="21"/>
      <x v="427"/>
      <x v="6"/>
      <x v="12"/>
      <x v="12"/>
    </i>
    <i r="3">
      <x v="791"/>
      <x v="26"/>
      <x v="9"/>
      <x/>
      <x v="20"/>
      <x v="21"/>
      <x v="469"/>
      <x v="6"/>
      <x v="10"/>
      <x v="15"/>
    </i>
    <i r="3">
      <x v="792"/>
      <x v="18"/>
      <x v="9"/>
      <x v="4"/>
      <x v="13"/>
      <x v="14"/>
      <x v="675"/>
      <x v="19"/>
      <x v="5"/>
      <x/>
    </i>
    <i r="3">
      <x v="793"/>
      <x v="18"/>
      <x v="9"/>
      <x v="4"/>
      <x v="13"/>
      <x v="14"/>
      <x v="678"/>
      <x v="19"/>
      <x v="4"/>
      <x v="5"/>
    </i>
    <i r="3">
      <x v="794"/>
      <x v="18"/>
      <x v="9"/>
      <x v="4"/>
      <x v="13"/>
      <x v="14"/>
      <x v="677"/>
      <x v="19"/>
      <x v="4"/>
      <x v="5"/>
    </i>
    <i r="3">
      <x v="795"/>
      <x v="18"/>
      <x v="9"/>
      <x v="4"/>
      <x v="13"/>
      <x v="14"/>
      <x v="676"/>
      <x v="19"/>
      <x v="4"/>
      <x v="5"/>
    </i>
    <i r="3">
      <x v="796"/>
      <x v="18"/>
      <x v="9"/>
      <x v="4"/>
      <x v="13"/>
      <x v="14"/>
      <x v="679"/>
      <x v="19"/>
      <x v="4"/>
      <x v="5"/>
    </i>
    <i r="3">
      <x v="797"/>
      <x v="18"/>
      <x v="9"/>
      <x v="4"/>
      <x v="13"/>
      <x v="14"/>
      <x v="682"/>
      <x v="19"/>
      <x v="4"/>
      <x v="5"/>
    </i>
    <i r="3">
      <x v="798"/>
      <x v="18"/>
      <x v="9"/>
      <x v="4"/>
      <x v="13"/>
      <x v="14"/>
      <x v="681"/>
      <x v="19"/>
      <x v="4"/>
      <x v="5"/>
    </i>
    <i r="3">
      <x v="799"/>
      <x v="18"/>
      <x v="9"/>
      <x v="4"/>
      <x v="13"/>
      <x v="14"/>
      <x v="680"/>
      <x v="19"/>
      <x v="4"/>
      <x v="5"/>
    </i>
    <i r="3">
      <x v="800"/>
      <x v="18"/>
      <x v="9"/>
      <x v="4"/>
      <x v="13"/>
      <x v="14"/>
      <x v="683"/>
      <x v="19"/>
      <x/>
      <x v="21"/>
    </i>
    <i r="3">
      <x v="801"/>
      <x v="18"/>
      <x v="9"/>
      <x v="4"/>
      <x v="13"/>
      <x v="14"/>
      <x v="684"/>
      <x v="19"/>
      <x v="1"/>
      <x v="7"/>
    </i>
    <i r="3">
      <x v="802"/>
      <x v="18"/>
      <x v="9"/>
      <x v="4"/>
      <x v="13"/>
      <x v="14"/>
      <x v="685"/>
      <x v="19"/>
      <x v="8"/>
      <x v="9"/>
    </i>
    <i r="3">
      <x v="803"/>
      <x v="18"/>
      <x v="9"/>
      <x v="4"/>
      <x v="13"/>
      <x v="14"/>
      <x v="686"/>
      <x v="19"/>
      <x v="9"/>
      <x v="14"/>
    </i>
    <i r="3">
      <x v="804"/>
      <x v="18"/>
      <x v="9"/>
      <x v="4"/>
      <x v="13"/>
      <x v="14"/>
      <x v="687"/>
      <x v="19"/>
      <x v="12"/>
      <x v="12"/>
    </i>
    <i r="3">
      <x v="805"/>
      <x v="18"/>
      <x v="9"/>
      <x v="4"/>
      <x v="13"/>
      <x v="14"/>
      <x v="688"/>
      <x v="19"/>
      <x v="7"/>
      <x v="8"/>
    </i>
    <i r="3">
      <x v="806"/>
      <x v="18"/>
      <x v="9"/>
      <x v="4"/>
      <x v="13"/>
      <x v="14"/>
      <x v="689"/>
      <x v="19"/>
      <x v="11"/>
      <x v="11"/>
    </i>
    <i r="3">
      <x v="807"/>
      <x v="18"/>
      <x v="9"/>
      <x v="4"/>
      <x v="13"/>
      <x v="14"/>
      <x v="690"/>
      <x v="19"/>
      <x v="20"/>
      <x v="18"/>
    </i>
    <i r="3">
      <x v="808"/>
      <x v="18"/>
      <x v="9"/>
      <x v="4"/>
      <x v="13"/>
      <x v="14"/>
      <x v="691"/>
      <x v="19"/>
      <x v="19"/>
      <x v="20"/>
    </i>
    <i r="3">
      <x v="809"/>
      <x v="18"/>
      <x v="9"/>
      <x v="4"/>
      <x v="13"/>
      <x v="14"/>
      <x v="692"/>
      <x v="19"/>
      <x v="16"/>
      <x v="4"/>
    </i>
    <i r="3">
      <x v="810"/>
      <x v="18"/>
      <x v="9"/>
      <x v="4"/>
      <x v="13"/>
      <x v="14"/>
      <x v="693"/>
      <x v="19"/>
      <x v="3"/>
      <x v="16"/>
    </i>
    <i r="3">
      <x v="811"/>
      <x v="18"/>
      <x v="9"/>
      <x v="4"/>
      <x v="13"/>
      <x v="14"/>
      <x v="694"/>
      <x v="19"/>
      <x v="21"/>
      <x v="23"/>
    </i>
    <i r="3">
      <x v="812"/>
      <x v="18"/>
      <x v="9"/>
      <x v="4"/>
      <x v="13"/>
      <x v="14"/>
      <x v="695"/>
      <x v="19"/>
      <x v="2"/>
      <x v="17"/>
    </i>
    <i r="3">
      <x v="813"/>
      <x v="18"/>
      <x v="9"/>
      <x v="4"/>
      <x v="13"/>
      <x v="14"/>
      <x v="696"/>
      <x v="19"/>
      <x v="22"/>
      <x v="22"/>
    </i>
    <i r="3">
      <x v="814"/>
      <x v="18"/>
      <x v="9"/>
      <x v="4"/>
      <x v="13"/>
      <x v="14"/>
      <x v="697"/>
      <x v="19"/>
      <x v="23"/>
      <x v="3"/>
    </i>
    <i r="3">
      <x v="815"/>
      <x v="18"/>
      <x v="9"/>
      <x v="4"/>
      <x v="13"/>
      <x v="14"/>
      <x v="698"/>
      <x v="19"/>
      <x v="10"/>
      <x v="15"/>
    </i>
    <i r="3">
      <x v="816"/>
      <x v="10"/>
      <x v="8"/>
      <x/>
      <x v="9"/>
      <x v="4"/>
      <x v="31"/>
      <x v="3"/>
      <x v="4"/>
      <x v="5"/>
    </i>
    <i r="3">
      <x v="817"/>
      <x v="10"/>
      <x v="8"/>
      <x/>
      <x v="9"/>
      <x v="4"/>
      <x v="144"/>
      <x v="3"/>
      <x v="4"/>
      <x v="5"/>
    </i>
    <i r="3">
      <x v="818"/>
      <x v="10"/>
      <x v="8"/>
      <x/>
      <x v="9"/>
      <x v="4"/>
      <x v="15"/>
      <x v="3"/>
      <x v="4"/>
      <x v="5"/>
    </i>
    <i r="3">
      <x v="819"/>
      <x v="10"/>
      <x v="8"/>
      <x/>
      <x v="9"/>
      <x v="4"/>
      <x v="127"/>
      <x v="3"/>
      <x v="4"/>
      <x v="5"/>
    </i>
    <i r="3">
      <x v="820"/>
      <x v="10"/>
      <x v="8"/>
      <x/>
      <x v="9"/>
      <x v="4"/>
      <x v="28"/>
      <x v="3"/>
      <x v="4"/>
      <x v="5"/>
    </i>
    <i r="3">
      <x v="821"/>
      <x v="10"/>
      <x v="8"/>
      <x/>
      <x v="9"/>
      <x v="4"/>
      <x v="140"/>
      <x v="3"/>
      <x v="4"/>
      <x v="5"/>
    </i>
    <i r="3">
      <x v="822"/>
      <x v="10"/>
      <x v="8"/>
      <x/>
      <x v="9"/>
      <x v="4"/>
      <x v="117"/>
      <x v="3"/>
      <x v="4"/>
      <x v="5"/>
    </i>
    <i r="3">
      <x v="823"/>
      <x v="10"/>
      <x v="8"/>
      <x/>
      <x v="9"/>
      <x v="4"/>
      <x v="5"/>
      <x v="3"/>
      <x v="4"/>
      <x v="5"/>
    </i>
    <i r="3">
      <x v="824"/>
      <x v="10"/>
      <x v="8"/>
      <x/>
      <x v="9"/>
      <x v="4"/>
      <x v="8"/>
      <x v="3"/>
      <x/>
      <x v="21"/>
    </i>
    <i r="3">
      <x v="825"/>
      <x v="10"/>
      <x v="8"/>
      <x/>
      <x v="9"/>
      <x v="4"/>
      <x v="120"/>
      <x v="3"/>
      <x/>
      <x v="21"/>
    </i>
    <i r="3">
      <x v="826"/>
      <x v="10"/>
      <x v="8"/>
      <x/>
      <x v="9"/>
      <x v="4"/>
      <x v="11"/>
      <x v="3"/>
      <x v="1"/>
      <x v="7"/>
    </i>
    <i r="3">
      <x v="827"/>
      <x v="10"/>
      <x v="8"/>
      <x/>
      <x v="9"/>
      <x v="4"/>
      <x v="123"/>
      <x v="3"/>
      <x v="1"/>
      <x v="7"/>
    </i>
    <i r="3">
      <x v="828"/>
      <x v="10"/>
      <x v="8"/>
      <x/>
      <x v="9"/>
      <x v="4"/>
      <x v="18"/>
      <x v="3"/>
      <x v="9"/>
      <x v="14"/>
    </i>
    <i r="3">
      <x v="829"/>
      <x v="10"/>
      <x v="8"/>
      <x/>
      <x v="9"/>
      <x v="4"/>
      <x v="130"/>
      <x v="3"/>
      <x v="9"/>
      <x v="14"/>
    </i>
    <i r="3">
      <x v="830"/>
      <x v="10"/>
      <x v="8"/>
      <x/>
      <x v="9"/>
      <x v="4"/>
      <x v="134"/>
      <x v="3"/>
      <x v="7"/>
      <x v="8"/>
    </i>
    <i r="3">
      <x v="831"/>
      <x v="10"/>
      <x v="8"/>
      <x/>
      <x v="9"/>
      <x v="4"/>
      <x v="22"/>
      <x v="3"/>
      <x v="7"/>
      <x v="8"/>
    </i>
    <i r="3">
      <x v="832"/>
      <x v="10"/>
      <x v="8"/>
      <x/>
      <x v="9"/>
      <x v="4"/>
      <x v="148"/>
      <x v="3"/>
      <x v="19"/>
      <x v="20"/>
    </i>
    <i r="3">
      <x v="833"/>
      <x v="10"/>
      <x v="8"/>
      <x/>
      <x v="9"/>
      <x v="4"/>
      <x v="35"/>
      <x v="3"/>
      <x v="19"/>
      <x v="20"/>
    </i>
    <i r="3">
      <x v="834"/>
      <x v="10"/>
      <x v="8"/>
      <x/>
      <x v="9"/>
      <x v="4"/>
      <x v="151"/>
      <x v="3"/>
      <x v="16"/>
      <x v="4"/>
    </i>
    <i r="3">
      <x v="835"/>
      <x v="10"/>
      <x v="8"/>
      <x/>
      <x v="9"/>
      <x v="4"/>
      <x v="38"/>
      <x v="3"/>
      <x v="16"/>
      <x v="4"/>
    </i>
    <i r="3">
      <x v="836"/>
      <x v="10"/>
      <x v="8"/>
      <x/>
      <x v="9"/>
      <x v="4"/>
      <x v="154"/>
      <x v="3"/>
      <x v="3"/>
      <x v="16"/>
    </i>
    <i r="3">
      <x v="837"/>
      <x v="10"/>
      <x v="8"/>
      <x/>
      <x v="9"/>
      <x v="4"/>
      <x v="41"/>
      <x v="3"/>
      <x v="3"/>
      <x v="16"/>
    </i>
    <i r="3">
      <x v="838"/>
      <x v="10"/>
      <x v="8"/>
      <x/>
      <x v="9"/>
      <x v="4"/>
      <x v="46"/>
      <x v="3"/>
      <x v="21"/>
      <x v="23"/>
    </i>
    <i r="3">
      <x v="839"/>
      <x v="10"/>
      <x v="8"/>
      <x/>
      <x v="9"/>
      <x v="4"/>
      <x v="160"/>
      <x v="3"/>
      <x v="21"/>
      <x v="23"/>
    </i>
    <i r="3">
      <x v="840"/>
      <x v="10"/>
      <x v="8"/>
      <x/>
      <x v="9"/>
      <x v="4"/>
      <x v="43"/>
      <x v="3"/>
      <x v="2"/>
      <x v="17"/>
    </i>
    <i r="3">
      <x v="841"/>
      <x v="10"/>
      <x v="8"/>
      <x/>
      <x v="9"/>
      <x v="4"/>
      <x v="157"/>
      <x v="3"/>
      <x v="2"/>
      <x v="17"/>
    </i>
    <i r="3">
      <x v="842"/>
      <x v="10"/>
      <x v="8"/>
      <x/>
      <x v="9"/>
      <x v="4"/>
      <x v="49"/>
      <x v="3"/>
      <x v="22"/>
      <x v="22"/>
    </i>
    <i r="3">
      <x v="843"/>
      <x v="10"/>
      <x v="8"/>
      <x/>
      <x v="9"/>
      <x v="4"/>
      <x v="163"/>
      <x v="3"/>
      <x v="22"/>
      <x v="22"/>
    </i>
    <i r="3">
      <x v="844"/>
      <x v="23"/>
      <x v="5"/>
      <x/>
      <x v="17"/>
      <x v="18"/>
      <x v="861"/>
      <x v="22"/>
      <x v="5"/>
      <x/>
    </i>
    <i r="3">
      <x v="845"/>
      <x v="23"/>
      <x v="5"/>
      <x/>
      <x v="17"/>
      <x v="18"/>
      <x v="862"/>
      <x v="22"/>
      <x v="4"/>
      <x v="5"/>
    </i>
    <i r="3">
      <x v="846"/>
      <x v="23"/>
      <x v="5"/>
      <x/>
      <x v="17"/>
      <x v="18"/>
      <x v="864"/>
      <x v="22"/>
      <x v="1"/>
      <x v="7"/>
    </i>
    <i r="3">
      <x v="847"/>
      <x v="23"/>
      <x v="5"/>
      <x/>
      <x v="17"/>
      <x v="18"/>
      <x v="863"/>
      <x v="22"/>
      <x v="1"/>
      <x v="7"/>
    </i>
    <i r="3">
      <x v="848"/>
      <x v="23"/>
      <x v="5"/>
      <x/>
      <x v="17"/>
      <x v="18"/>
      <x v="865"/>
      <x v="22"/>
      <x v="8"/>
      <x v="9"/>
    </i>
    <i r="3">
      <x v="849"/>
      <x v="23"/>
      <x v="5"/>
      <x/>
      <x v="17"/>
      <x v="18"/>
      <x v="865"/>
      <x v="22"/>
      <x v="9"/>
      <x v="14"/>
    </i>
    <i r="3">
      <x v="850"/>
      <x v="23"/>
      <x v="5"/>
      <x/>
      <x v="17"/>
      <x v="18"/>
      <x v="867"/>
      <x v="22"/>
      <x v="9"/>
      <x v="14"/>
    </i>
    <i r="3">
      <x v="851"/>
      <x v="23"/>
      <x v="5"/>
      <x/>
      <x v="17"/>
      <x v="18"/>
      <x v="868"/>
      <x v="22"/>
      <x v="9"/>
      <x v="14"/>
    </i>
    <i r="3">
      <x v="852"/>
      <x v="23"/>
      <x v="5"/>
      <x/>
      <x v="17"/>
      <x v="18"/>
      <x v="866"/>
      <x v="22"/>
      <x v="9"/>
      <x v="14"/>
    </i>
    <i r="3">
      <x v="853"/>
      <x v="23"/>
      <x v="5"/>
      <x/>
      <x v="17"/>
      <x v="18"/>
      <x v="870"/>
      <x v="22"/>
      <x v="12"/>
      <x v="12"/>
    </i>
    <i r="3">
      <x v="854"/>
      <x v="23"/>
      <x v="5"/>
      <x/>
      <x v="17"/>
      <x v="18"/>
      <x v="869"/>
      <x v="22"/>
      <x v="12"/>
      <x v="12"/>
    </i>
    <i r="3">
      <x v="855"/>
      <x v="23"/>
      <x v="5"/>
      <x/>
      <x v="17"/>
      <x v="18"/>
      <x v="872"/>
      <x v="22"/>
      <x v="7"/>
      <x v="8"/>
    </i>
    <i r="3">
      <x v="856"/>
      <x v="23"/>
      <x v="5"/>
      <x/>
      <x v="17"/>
      <x v="18"/>
      <x v="871"/>
      <x v="22"/>
      <x v="7"/>
      <x v="8"/>
    </i>
    <i r="3">
      <x v="857"/>
      <x v="23"/>
      <x v="5"/>
      <x/>
      <x v="17"/>
      <x v="18"/>
      <x v="873"/>
      <x v="22"/>
      <x v="11"/>
      <x v="11"/>
    </i>
    <i r="3">
      <x v="858"/>
      <x v="23"/>
      <x v="5"/>
      <x/>
      <x v="17"/>
      <x v="18"/>
      <x v="874"/>
      <x v="22"/>
      <x v="11"/>
      <x v="11"/>
    </i>
    <i r="3">
      <x v="859"/>
      <x v="23"/>
      <x v="5"/>
      <x/>
      <x v="17"/>
      <x v="18"/>
      <x v="875"/>
      <x v="22"/>
      <x v="16"/>
      <x v="4"/>
    </i>
    <i r="3">
      <x v="860"/>
      <x v="23"/>
      <x v="5"/>
      <x/>
      <x v="17"/>
      <x v="18"/>
      <x v="876"/>
      <x v="22"/>
      <x v="16"/>
      <x v="4"/>
    </i>
    <i r="3">
      <x v="861"/>
      <x v="23"/>
      <x v="5"/>
      <x/>
      <x v="17"/>
      <x v="18"/>
      <x v="877"/>
      <x v="22"/>
      <x v="2"/>
      <x v="17"/>
    </i>
    <i r="3">
      <x v="862"/>
      <x v="23"/>
      <x v="5"/>
      <x/>
      <x v="17"/>
      <x v="18"/>
      <x v="878"/>
      <x v="22"/>
      <x v="2"/>
      <x v="17"/>
    </i>
    <i r="3">
      <x v="863"/>
      <x v="23"/>
      <x v="5"/>
      <x/>
      <x v="17"/>
      <x v="18"/>
      <x v="879"/>
      <x v="22"/>
      <x v="23"/>
      <x v="3"/>
    </i>
    <i r="3">
      <x v="864"/>
      <x v="23"/>
      <x v="5"/>
      <x/>
      <x v="17"/>
      <x v="18"/>
      <x v="880"/>
      <x v="22"/>
      <x v="10"/>
      <x v="15"/>
    </i>
    <i r="3">
      <x v="865"/>
      <x v="23"/>
      <x v="5"/>
      <x/>
      <x v="17"/>
      <x v="18"/>
      <x v="881"/>
      <x v="22"/>
      <x v="10"/>
      <x v="15"/>
    </i>
    <i r="3">
      <x v="866"/>
      <x v="11"/>
      <x v="5"/>
      <x/>
      <x v="1"/>
      <x v="5"/>
      <x v="620"/>
      <x v="5"/>
      <x v="12"/>
      <x v="12"/>
    </i>
    <i r="3">
      <x v="867"/>
      <x v="11"/>
      <x v="5"/>
      <x/>
      <x v="1"/>
      <x v="5"/>
      <x v="636"/>
      <x v="5"/>
      <x v="15"/>
      <x v="19"/>
    </i>
    <i r="3">
      <x v="868"/>
      <x v="11"/>
      <x v="5"/>
      <x/>
      <x v="1"/>
      <x v="5"/>
      <x v="634"/>
      <x v="5"/>
      <x v="14"/>
      <x v="13"/>
    </i>
    <i r="3">
      <x v="869"/>
      <x v="11"/>
      <x v="5"/>
      <x/>
      <x v="1"/>
      <x v="5"/>
      <x v="636"/>
      <x v="5"/>
      <x v="13"/>
      <x v="6"/>
    </i>
    <i r="3">
      <x v="870"/>
      <x v="11"/>
      <x v="5"/>
      <x/>
      <x v="1"/>
      <x v="5"/>
      <x v="614"/>
      <x v="5"/>
      <x v="13"/>
      <x v="6"/>
    </i>
    <i r="3">
      <x v="871"/>
      <x v="11"/>
      <x v="5"/>
      <x/>
      <x v="1"/>
      <x v="5"/>
      <x v="650"/>
      <x v="5"/>
      <x v="10"/>
      <x v="15"/>
    </i>
    <i r="3">
      <x v="872"/>
      <x v="11"/>
      <x v="5"/>
      <x/>
      <x v="1"/>
      <x v="5"/>
      <x v="636"/>
      <x v="5"/>
      <x v="17"/>
      <x v="1"/>
    </i>
    <i r="3">
      <x v="873"/>
      <x v="12"/>
      <x v="3"/>
      <x v="2"/>
      <x v="8"/>
      <x v="10"/>
      <x v="305"/>
      <x v="7"/>
      <x v="19"/>
      <x v="20"/>
    </i>
    <i r="3">
      <x v="874"/>
      <x v="13"/>
      <x v="2"/>
      <x/>
      <x v="4"/>
      <x v="13"/>
      <x v="174"/>
      <x v="15"/>
      <x v="4"/>
      <x v="5"/>
    </i>
    <i r="3">
      <x v="875"/>
      <x v="13"/>
      <x v="2"/>
      <x/>
      <x v="4"/>
      <x v="13"/>
      <x v="178"/>
      <x v="15"/>
      <x v="4"/>
      <x v="5"/>
    </i>
    <i r="3">
      <x v="876"/>
      <x v="14"/>
      <x v="6"/>
      <x v="2"/>
      <x/>
      <x v="8"/>
      <x v="539"/>
      <x/>
      <x v="5"/>
      <x/>
    </i>
    <i r="3">
      <x v="877"/>
      <x v="14"/>
      <x v="6"/>
      <x v="2"/>
      <x/>
      <x v="8"/>
      <x v="357"/>
      <x/>
      <x v="4"/>
      <x v="5"/>
    </i>
    <i r="3">
      <x v="878"/>
      <x v="14"/>
      <x v="6"/>
      <x v="2"/>
      <x/>
      <x v="8"/>
      <x v="577"/>
      <x/>
      <x v="4"/>
      <x v="5"/>
    </i>
    <i r="3">
      <x v="879"/>
      <x v="14"/>
      <x v="6"/>
      <x v="2"/>
      <x/>
      <x v="8"/>
      <x v="574"/>
      <x/>
      <x v="4"/>
      <x v="5"/>
    </i>
    <i r="3">
      <x v="880"/>
      <x v="14"/>
      <x v="6"/>
      <x v="2"/>
      <x/>
      <x v="8"/>
      <x v="554"/>
      <x/>
      <x v="4"/>
      <x v="5"/>
    </i>
    <i r="3">
      <x v="881"/>
      <x v="14"/>
      <x v="6"/>
      <x v="2"/>
      <x/>
      <x v="8"/>
      <x v="542"/>
      <x/>
      <x v="4"/>
      <x v="5"/>
    </i>
    <i r="3">
      <x v="882"/>
      <x v="14"/>
      <x v="6"/>
      <x v="2"/>
      <x/>
      <x v="8"/>
      <x v="331"/>
      <x/>
      <x v="4"/>
      <x v="5"/>
    </i>
    <i r="3">
      <x v="883"/>
      <x v="14"/>
      <x v="6"/>
      <x v="2"/>
      <x/>
      <x v="8"/>
      <x v="344"/>
      <x/>
      <x v="4"/>
      <x v="5"/>
    </i>
    <i r="3">
      <x v="884"/>
      <x v="14"/>
      <x v="6"/>
      <x v="2"/>
      <x/>
      <x v="8"/>
      <x v="545"/>
      <x/>
      <x/>
      <x v="21"/>
    </i>
    <i r="3">
      <x v="885"/>
      <x v="14"/>
      <x v="6"/>
      <x v="2"/>
      <x/>
      <x v="8"/>
      <x v="548"/>
      <x/>
      <x v="1"/>
      <x v="7"/>
    </i>
    <i r="3">
      <x v="886"/>
      <x v="14"/>
      <x v="6"/>
      <x v="2"/>
      <x/>
      <x v="8"/>
      <x v="551"/>
      <x/>
      <x v="8"/>
      <x v="9"/>
    </i>
    <i r="3">
      <x v="887"/>
      <x v="14"/>
      <x v="6"/>
      <x v="2"/>
      <x/>
      <x v="8"/>
      <x v="551"/>
      <x/>
      <x v="9"/>
      <x v="14"/>
    </i>
    <i r="3">
      <x v="888"/>
      <x v="14"/>
      <x v="6"/>
      <x v="2"/>
      <x/>
      <x v="8"/>
      <x v="557"/>
      <x/>
      <x v="9"/>
      <x v="14"/>
    </i>
    <i r="3">
      <x v="889"/>
      <x v="14"/>
      <x v="6"/>
      <x v="2"/>
      <x/>
      <x v="8"/>
      <x v="560"/>
      <x/>
      <x v="12"/>
      <x v="12"/>
    </i>
    <i r="3">
      <x v="890"/>
      <x v="14"/>
      <x v="6"/>
      <x v="2"/>
      <x/>
      <x v="8"/>
      <x v="563"/>
      <x/>
      <x v="7"/>
      <x v="8"/>
    </i>
    <i r="3">
      <x v="891"/>
      <x v="14"/>
      <x v="6"/>
      <x v="2"/>
      <x/>
      <x v="8"/>
      <x v="566"/>
      <x/>
      <x v="11"/>
      <x v="11"/>
    </i>
    <i r="3">
      <x v="892"/>
      <x v="14"/>
      <x v="6"/>
      <x v="2"/>
      <x/>
      <x v="8"/>
      <x v="569"/>
      <x/>
      <x v="20"/>
      <x v="18"/>
    </i>
    <i r="3">
      <x v="893"/>
      <x v="14"/>
      <x v="6"/>
      <x v="2"/>
      <x/>
      <x v="8"/>
      <x v="582"/>
      <x/>
      <x v="15"/>
      <x v="19"/>
    </i>
    <i r="3">
      <x v="894"/>
      <x v="14"/>
      <x v="6"/>
      <x v="2"/>
      <x/>
      <x v="8"/>
      <x v="572"/>
      <x/>
      <x v="18"/>
      <x v="10"/>
    </i>
    <i r="3">
      <x v="895"/>
      <x v="14"/>
      <x v="6"/>
      <x v="2"/>
      <x/>
      <x v="8"/>
      <x v="580"/>
      <x/>
      <x v="14"/>
      <x v="13"/>
    </i>
    <i r="3">
      <x v="896"/>
      <x v="14"/>
      <x v="6"/>
      <x v="2"/>
      <x/>
      <x v="8"/>
      <x v="582"/>
      <x/>
      <x v="19"/>
      <x v="20"/>
    </i>
    <i r="3">
      <x v="897"/>
      <x v="14"/>
      <x v="6"/>
      <x v="2"/>
      <x/>
      <x v="8"/>
      <x v="585"/>
      <x/>
      <x v="16"/>
      <x v="4"/>
    </i>
    <i r="3">
      <x v="898"/>
      <x v="14"/>
      <x v="6"/>
      <x v="2"/>
      <x/>
      <x v="8"/>
      <x v="588"/>
      <x/>
      <x v="3"/>
      <x v="16"/>
    </i>
    <i r="3">
      <x v="899"/>
      <x v="14"/>
      <x v="6"/>
      <x v="2"/>
      <x/>
      <x v="8"/>
      <x v="594"/>
      <x/>
      <x v="21"/>
      <x v="23"/>
    </i>
    <i r="3">
      <x v="900"/>
      <x v="14"/>
      <x v="6"/>
      <x v="2"/>
      <x/>
      <x v="8"/>
      <x v="591"/>
      <x/>
      <x v="2"/>
      <x v="17"/>
    </i>
    <i r="3">
      <x v="901"/>
      <x v="14"/>
      <x v="6"/>
      <x v="2"/>
      <x/>
      <x v="8"/>
      <x v="597"/>
      <x/>
      <x v="22"/>
      <x v="22"/>
    </i>
    <i r="3">
      <x v="902"/>
      <x v="14"/>
      <x v="6"/>
      <x v="2"/>
      <x/>
      <x v="8"/>
      <x v="582"/>
      <x/>
      <x v="13"/>
      <x v="6"/>
    </i>
    <i r="3">
      <x v="903"/>
      <x v="14"/>
      <x v="6"/>
      <x v="2"/>
      <x/>
      <x v="8"/>
      <x v="551"/>
      <x/>
      <x v="13"/>
      <x v="6"/>
    </i>
    <i r="3">
      <x v="904"/>
      <x v="14"/>
      <x v="6"/>
      <x v="2"/>
      <x/>
      <x v="8"/>
      <x v="600"/>
      <x/>
      <x v="23"/>
      <x v="3"/>
    </i>
    <i r="3">
      <x v="905"/>
      <x v="14"/>
      <x v="6"/>
      <x v="2"/>
      <x/>
      <x v="8"/>
      <x v="603"/>
      <x/>
      <x v="10"/>
      <x v="15"/>
    </i>
    <i r="3">
      <x v="906"/>
      <x v="14"/>
      <x v="6"/>
      <x v="2"/>
      <x/>
      <x v="8"/>
      <x v="582"/>
      <x/>
      <x v="17"/>
      <x v="1"/>
    </i>
    <i r="3">
      <x v="907"/>
      <x v="15"/>
      <x v="2"/>
      <x v="2"/>
      <x v="2"/>
      <x v="11"/>
      <x v="540"/>
      <x v="10"/>
      <x v="5"/>
      <x/>
    </i>
    <i r="3">
      <x v="908"/>
      <x v="15"/>
      <x v="2"/>
      <x v="2"/>
      <x v="2"/>
      <x v="11"/>
      <x v="253"/>
      <x v="10"/>
      <x v="4"/>
      <x v="5"/>
    </i>
    <i r="3">
      <x v="909"/>
      <x v="15"/>
      <x v="2"/>
      <x v="2"/>
      <x v="2"/>
      <x v="11"/>
      <x v="543"/>
      <x v="10"/>
      <x v="4"/>
      <x v="5"/>
    </i>
    <i r="3">
      <x v="910"/>
      <x v="15"/>
      <x v="2"/>
      <x v="2"/>
      <x v="2"/>
      <x v="11"/>
      <x v="578"/>
      <x v="10"/>
      <x v="4"/>
      <x v="5"/>
    </i>
    <i r="3">
      <x v="911"/>
      <x v="15"/>
      <x v="2"/>
      <x v="2"/>
      <x v="2"/>
      <x v="11"/>
      <x v="255"/>
      <x v="10"/>
      <x v="4"/>
      <x v="5"/>
    </i>
    <i r="3">
      <x v="912"/>
      <x v="15"/>
      <x v="2"/>
      <x v="2"/>
      <x v="2"/>
      <x v="11"/>
      <x v="252"/>
      <x v="10"/>
      <x v="4"/>
      <x v="5"/>
    </i>
    <i r="3">
      <x v="913"/>
      <x v="15"/>
      <x v="2"/>
      <x v="2"/>
      <x v="2"/>
      <x v="11"/>
      <x v="555"/>
      <x v="10"/>
      <x v="4"/>
      <x v="5"/>
    </i>
    <i r="3">
      <x v="914"/>
      <x v="15"/>
      <x v="2"/>
      <x v="2"/>
      <x v="2"/>
      <x v="11"/>
      <x v="358"/>
      <x v="10"/>
      <x v="4"/>
      <x v="5"/>
    </i>
    <i r="3">
      <x v="915"/>
      <x v="15"/>
      <x v="2"/>
      <x v="2"/>
      <x v="2"/>
      <x v="11"/>
      <x v="251"/>
      <x v="10"/>
      <x v="4"/>
      <x v="5"/>
    </i>
    <i r="3">
      <x v="916"/>
      <x v="15"/>
      <x v="2"/>
      <x v="2"/>
      <x v="2"/>
      <x v="11"/>
      <x v="345"/>
      <x v="10"/>
      <x v="4"/>
      <x v="5"/>
    </i>
    <i r="3">
      <x v="917"/>
      <x v="15"/>
      <x v="2"/>
      <x v="2"/>
      <x v="2"/>
      <x v="11"/>
      <x v="575"/>
      <x v="10"/>
      <x v="4"/>
      <x v="5"/>
    </i>
    <i r="3">
      <x v="918"/>
      <x v="15"/>
      <x v="2"/>
      <x v="2"/>
      <x v="2"/>
      <x v="11"/>
      <x v="254"/>
      <x v="10"/>
      <x v="4"/>
      <x v="5"/>
    </i>
    <i r="3">
      <x v="919"/>
      <x v="15"/>
      <x v="2"/>
      <x v="2"/>
      <x v="2"/>
      <x v="11"/>
      <x v="332"/>
      <x v="10"/>
      <x v="4"/>
      <x v="5"/>
    </i>
    <i r="3">
      <x v="920"/>
      <x v="15"/>
      <x v="2"/>
      <x v="2"/>
      <x v="2"/>
      <x v="11"/>
      <x v="546"/>
      <x v="10"/>
      <x/>
      <x v="21"/>
    </i>
    <i r="3">
      <x v="921"/>
      <x v="15"/>
      <x v="2"/>
      <x v="2"/>
      <x v="2"/>
      <x v="11"/>
      <x v="549"/>
      <x v="10"/>
      <x v="1"/>
      <x v="7"/>
    </i>
    <i r="3">
      <x v="922"/>
      <x v="15"/>
      <x v="2"/>
      <x v="2"/>
      <x v="2"/>
      <x v="11"/>
      <x v="552"/>
      <x v="10"/>
      <x v="8"/>
      <x v="9"/>
    </i>
    <i r="3">
      <x v="923"/>
      <x v="15"/>
      <x v="2"/>
      <x v="2"/>
      <x v="2"/>
      <x v="11"/>
      <x v="558"/>
      <x v="10"/>
      <x v="9"/>
      <x v="14"/>
    </i>
    <i r="3">
      <x v="924"/>
      <x v="15"/>
      <x v="2"/>
      <x v="2"/>
      <x v="2"/>
      <x v="11"/>
      <x v="242"/>
      <x v="10"/>
      <x v="6"/>
      <x v="2"/>
    </i>
    <i r="3">
      <x v="925"/>
      <x v="15"/>
      <x v="2"/>
      <x v="2"/>
      <x v="2"/>
      <x v="11"/>
      <x v="561"/>
      <x v="10"/>
      <x v="12"/>
      <x v="12"/>
    </i>
    <i r="3">
      <x v="926"/>
      <x v="15"/>
      <x v="2"/>
      <x v="2"/>
      <x v="2"/>
      <x v="11"/>
      <x v="564"/>
      <x v="10"/>
      <x v="7"/>
      <x v="8"/>
    </i>
    <i r="3">
      <x v="927"/>
      <x v="15"/>
      <x v="2"/>
      <x v="2"/>
      <x v="2"/>
      <x v="11"/>
      <x v="567"/>
      <x v="10"/>
      <x v="11"/>
      <x v="11"/>
    </i>
    <i r="3">
      <x v="928"/>
      <x v="15"/>
      <x v="2"/>
      <x v="2"/>
      <x v="2"/>
      <x v="11"/>
      <x v="570"/>
      <x v="10"/>
      <x v="20"/>
      <x v="18"/>
    </i>
    <i r="3">
      <x v="929"/>
      <x v="15"/>
      <x v="2"/>
      <x v="2"/>
      <x v="2"/>
      <x v="11"/>
      <x v="583"/>
      <x v="10"/>
      <x v="19"/>
      <x v="20"/>
    </i>
    <i r="3">
      <x v="930"/>
      <x v="15"/>
      <x v="2"/>
      <x v="2"/>
      <x v="2"/>
      <x v="11"/>
      <x v="586"/>
      <x v="10"/>
      <x v="16"/>
      <x v="4"/>
    </i>
    <i r="3">
      <x v="931"/>
      <x v="15"/>
      <x v="2"/>
      <x v="2"/>
      <x v="2"/>
      <x v="11"/>
      <x v="589"/>
      <x v="10"/>
      <x v="3"/>
      <x v="16"/>
    </i>
    <i r="3">
      <x v="932"/>
      <x v="15"/>
      <x v="2"/>
      <x v="2"/>
      <x v="2"/>
      <x v="11"/>
      <x v="595"/>
      <x v="10"/>
      <x v="21"/>
      <x v="23"/>
    </i>
    <i r="3">
      <x v="933"/>
      <x v="15"/>
      <x v="2"/>
      <x v="2"/>
      <x v="2"/>
      <x v="11"/>
      <x v="592"/>
      <x v="10"/>
      <x v="2"/>
      <x v="17"/>
    </i>
    <i r="3">
      <x v="934"/>
      <x v="15"/>
      <x v="2"/>
      <x v="2"/>
      <x v="2"/>
      <x v="11"/>
      <x v="598"/>
      <x v="10"/>
      <x v="22"/>
      <x v="22"/>
    </i>
    <i r="3">
      <x v="935"/>
      <x v="15"/>
      <x v="2"/>
      <x v="2"/>
      <x v="2"/>
      <x v="11"/>
      <x v="601"/>
      <x v="10"/>
      <x v="23"/>
      <x v="3"/>
    </i>
    <i r="3">
      <x v="936"/>
      <x v="15"/>
      <x v="2"/>
      <x v="2"/>
      <x v="2"/>
      <x v="11"/>
      <x v="604"/>
      <x v="10"/>
      <x v="10"/>
      <x v="15"/>
    </i>
    <i r="3">
      <x v="937"/>
      <x v="16"/>
      <x v="2"/>
      <x v="2"/>
      <x v="2"/>
      <x v="11"/>
      <x v="181"/>
      <x v="12"/>
      <x v="18"/>
      <x v="10"/>
    </i>
    <i r="3">
      <x v="938"/>
      <x v="16"/>
      <x v="2"/>
      <x v="2"/>
      <x v="2"/>
      <x v="11"/>
      <x v="184"/>
      <x v="12"/>
      <x v="19"/>
      <x v="20"/>
    </i>
    <i r="3">
      <x v="939"/>
      <x v="17"/>
      <x v="2"/>
      <x v="2"/>
      <x v="2"/>
      <x v="11"/>
      <x v="167"/>
      <x v="14"/>
      <x v="4"/>
      <x v="5"/>
    </i>
    <i r="3">
      <x v="940"/>
      <x v="17"/>
      <x v="2"/>
      <x v="2"/>
      <x v="2"/>
      <x v="11"/>
      <x v="168"/>
      <x v="14"/>
      <x v="4"/>
      <x v="5"/>
    </i>
    <i r="3">
      <x v="941"/>
      <x v="17"/>
      <x v="2"/>
      <x v="2"/>
      <x v="2"/>
      <x v="11"/>
      <x v="177"/>
      <x v="14"/>
      <x v="4"/>
      <x v="5"/>
    </i>
    <i r="3">
      <x v="942"/>
      <x v="17"/>
      <x v="2"/>
      <x v="2"/>
      <x v="2"/>
      <x v="11"/>
      <x v="173"/>
      <x v="14"/>
      <x v="4"/>
      <x v="5"/>
    </i>
    <i t="grand">
      <x/>
    </i>
  </rowItems>
  <colItems count="1">
    <i/>
  </colItems>
  <dataFields count="1">
    <dataField name="Suma de CUOTA_MENSUAL_$" fld="18" baseField="6" baseItem="6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A6089B-F961-42F4-A3F9-4C7F32AF219A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:E31" firstHeaderRow="1" firstDataRow="2" firstDataCol="1"/>
  <pivotFields count="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8">
        <item x="1"/>
        <item x="2"/>
        <item x="19"/>
        <item x="13"/>
        <item x="9"/>
        <item x="0"/>
        <item x="4"/>
        <item x="5"/>
        <item x="24"/>
        <item x="26"/>
        <item x="15"/>
        <item x="12"/>
        <item x="20"/>
        <item x="11"/>
        <item x="7"/>
        <item x="8"/>
        <item x="23"/>
        <item x="3"/>
        <item x="21"/>
        <item x="14"/>
        <item x="22"/>
        <item x="10"/>
        <item x="6"/>
        <item x="25"/>
        <item x="16"/>
        <item x="17"/>
        <item x="18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7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Suma de Pago_Semestral_US$" fld="5" baseField="7" baseItem="2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D2BD2E-9094-45F8-BB24-2395F758B7B8}" name="TablaDinámica2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H2:L35" firstHeaderRow="0" firstDataRow="1" firstDataCol="3"/>
  <pivotFields count="2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4">
        <item x="8"/>
        <item x="9"/>
        <item x="20"/>
        <item x="18"/>
        <item x="21"/>
        <item x="10"/>
        <item x="23"/>
        <item x="2"/>
        <item x="14"/>
        <item x="11"/>
        <item x="1"/>
        <item x="13"/>
        <item x="15"/>
        <item x="19"/>
        <item x="16"/>
        <item x="5"/>
        <item x="12"/>
        <item x="3"/>
        <item x="6"/>
        <item x="17"/>
        <item x="22"/>
        <item x="4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1">
        <item x="10"/>
        <item x="11"/>
        <item x="3"/>
        <item x="20"/>
        <item x="2"/>
        <item x="8"/>
        <item x="7"/>
        <item x="18"/>
        <item x="1"/>
        <item x="19"/>
        <item x="13"/>
        <item x="14"/>
        <item x="12"/>
        <item x="17"/>
        <item x="4"/>
        <item x="16"/>
        <item x="6"/>
        <item x="15"/>
        <item x="5"/>
        <item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1"/>
        <item x="17"/>
        <item x="12"/>
        <item x="15"/>
        <item x="3"/>
        <item x="14"/>
        <item x="1"/>
        <item x="6"/>
        <item x="7"/>
        <item x="8"/>
        <item x="9"/>
        <item x="10"/>
        <item x="16"/>
        <item x="20"/>
        <item x="13"/>
        <item x="0"/>
        <item x="2"/>
        <item x="4"/>
        <item x="5"/>
        <item x="19"/>
        <item x="18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6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9"/>
    <field x="7"/>
    <field x="10"/>
  </rowFields>
  <rowItems count="33">
    <i>
      <x/>
      <x/>
      <x v="11"/>
    </i>
    <i>
      <x v="1"/>
      <x v="5"/>
      <x v="2"/>
    </i>
    <i>
      <x v="2"/>
      <x v="2"/>
      <x v="4"/>
    </i>
    <i r="1">
      <x v="7"/>
      <x v="4"/>
    </i>
    <i r="1">
      <x v="8"/>
      <x v="4"/>
    </i>
    <i r="1">
      <x v="11"/>
      <x v="4"/>
    </i>
    <i r="1">
      <x v="12"/>
      <x v="4"/>
    </i>
    <i r="1">
      <x v="14"/>
      <x v="4"/>
    </i>
    <i r="1">
      <x v="16"/>
      <x v="4"/>
    </i>
    <i>
      <x v="3"/>
      <x v="6"/>
      <x v="21"/>
    </i>
    <i>
      <x v="4"/>
      <x v="7"/>
      <x v="16"/>
    </i>
    <i>
      <x v="5"/>
      <x v="1"/>
      <x/>
    </i>
    <i r="1">
      <x v="4"/>
      <x/>
    </i>
    <i r="1">
      <x v="5"/>
      <x/>
    </i>
    <i r="1">
      <x v="6"/>
      <x/>
    </i>
    <i r="1">
      <x v="13"/>
      <x/>
    </i>
    <i r="1">
      <x v="22"/>
      <x v="9"/>
    </i>
    <i>
      <x v="6"/>
      <x v="18"/>
      <x v="8"/>
    </i>
    <i>
      <x v="7"/>
      <x v="4"/>
      <x v="19"/>
    </i>
    <i>
      <x v="8"/>
      <x v="10"/>
      <x v="6"/>
    </i>
    <i>
      <x v="9"/>
      <x v="20"/>
      <x v="13"/>
    </i>
    <i>
      <x v="10"/>
      <x v="11"/>
      <x v="5"/>
    </i>
    <i>
      <x v="11"/>
      <x v="8"/>
      <x v="3"/>
    </i>
    <i>
      <x v="12"/>
      <x v="9"/>
      <x v="14"/>
    </i>
    <i>
      <x v="13"/>
      <x v="13"/>
      <x v="20"/>
    </i>
    <i>
      <x v="14"/>
      <x v="17"/>
      <x v="17"/>
    </i>
    <i>
      <x v="15"/>
      <x v="3"/>
      <x v="1"/>
    </i>
    <i>
      <x v="16"/>
      <x v="15"/>
      <x v="7"/>
    </i>
    <i>
      <x v="17"/>
      <x v="19"/>
      <x v="12"/>
    </i>
    <i>
      <x v="18"/>
      <x v="21"/>
      <x v="18"/>
    </i>
    <i>
      <x v="19"/>
      <x v="22"/>
      <x v="10"/>
    </i>
    <i>
      <x v="20"/>
      <x v="23"/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ago_Semestral_US$" fld="13" baseField="9" baseItem="0" numFmtId="166"/>
    <dataField name="Suma de CUOTA_MENSUAL_$" fld="18" baseField="1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P36" totalsRowShown="0" dataDxfId="48">
  <autoFilter ref="A4:P36" xr:uid="{17899121-A199-450B-9143-1A5F50688280}"/>
  <tableColumns count="16">
    <tableColumn id="15" xr3:uid="{BA5896E8-D82E-47AB-9722-0E2742569356}" name="ID" dataDxfId="47">
      <calculatedColumnFormula>+Tabla_Facturas[[#This Row],[SUMINISTRADOR_ACTUAL]]&amp;Tabla_Facturas[[#This Row],[RAZÓN SOCIAL BENEFICIARIO]]</calculatedColumnFormula>
    </tableColumn>
    <tableColumn id="1" xr3:uid="{96A3C4FF-351F-46E0-BD58-99EE44552341}" name="AÑO" dataDxfId="46">
      <calculatedColumnFormula>+'Parametros Division Pagos'!$B$3</calculatedColumnFormula>
    </tableColumn>
    <tableColumn id="3" xr3:uid="{ADBCCC5E-81AA-4A86-B96B-609C5E7879E3}" name="SEMESTRE (1-2)" dataDxfId="45">
      <calculatedColumnFormula>+'Parametros Division Pagos'!$B$4</calculatedColumnFormula>
    </tableColumn>
    <tableColumn id="16" xr3:uid="{1CCA0879-16A1-4BC5-904D-E4A93D9D433E}" name="CUOTA" dataDxfId="44">
      <calculatedColumnFormula>+'Parametros Division Pagos'!$B$5</calculatedColumnFormula>
    </tableColumn>
    <tableColumn id="2" xr3:uid="{39C54DBB-64DE-48D5-970A-107AC6607810}" name="INFORMANTE" dataDxfId="43"/>
    <tableColumn id="14" xr3:uid="{53944CB6-CC9E-483B-8A0E-8D79D645C9FD}" name="SUMINISTRADOR_ACTUAL" dataDxfId="42"/>
    <tableColumn id="12" xr3:uid="{5AA8E9C9-B66A-45C2-B038-B1A1FC8F7B4C}" name="ROL BENEFICIARIO (SUMINISTRADOR/CESIONARIO)" dataDxfId="41"/>
    <tableColumn id="4" xr3:uid="{D7B28EE3-D750-4AE5-B582-3C49E1CFB710}" name="RAZÓN SOCIAL BENEFICIARIO" dataDxfId="40"/>
    <tableColumn id="5" xr3:uid="{7A7A7682-C477-428C-B3AC-95CF80E186CC}" name="RUT BENEFICIARIO" dataDxfId="39"/>
    <tableColumn id="6" xr3:uid="{157FA2B6-8E1B-4E9D-A680-608F2C8DBCC3}" name="BANCO" dataDxfId="38"/>
    <tableColumn id="13" xr3:uid="{EDDC69A5-0B62-439D-A9F2-CCEB145C59D9}" name="TIPO_CUENTA" dataDxfId="37"/>
    <tableColumn id="7" xr3:uid="{9DE944F8-2BA3-4316-9C13-0A5CDAF3E63B}" name="NUMERO_CUENTA" dataDxfId="36"/>
    <tableColumn id="8" xr3:uid="{3C207FFB-B304-44C8-BF8D-432032BF910A}" name="Nombre_Contacto_1" dataDxfId="35"/>
    <tableColumn id="9" xr3:uid="{556120A9-37F5-49FC-AEF4-5CB913607F5D}" name="Correo_Electronico_1" dataDxfId="34"/>
    <tableColumn id="10" xr3:uid="{0BB86125-9107-42FA-A5FF-0F2685345120}" name="Nombre_Contacto_2" dataDxfId="33"/>
    <tableColumn id="11" xr3:uid="{3F1D8D2A-CCD3-4210-9800-954C4001BE5B}" name="Correo_Electronico_2" dataDxfId="3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7:U950" totalsRowShown="0" headerRowDxfId="31">
  <autoFilter ref="A7:U950" xr:uid="{35A76400-7856-4035-AE54-302EE894A9E8}"/>
  <tableColumns count="21">
    <tableColumn id="10" xr3:uid="{4A07632D-135B-483E-BC19-0BCCF2F2895A}" name="AÑO" dataDxfId="30">
      <calculatedColumnFormula>+$B$3</calculatedColumnFormula>
    </tableColumn>
    <tableColumn id="11" xr3:uid="{F3F91740-45AD-441F-BB17-A127C76D5B69}" name="SEMESTRE (1-2)" dataDxfId="29">
      <calculatedColumnFormula>+$B$4</calculatedColumnFormula>
    </tableColumn>
    <tableColumn id="19" xr3:uid="{D066CE44-B628-4F7D-9945-080E4B2793A7}" name="CUOTA" dataDxfId="28">
      <calculatedColumnFormula>+$B$5</calculatedColumnFormula>
    </tableColumn>
    <tableColumn id="12" xr3:uid="{72212D1C-B916-4CF7-AF81-0B88CB260BAB}" name="INFORMANTE" dataDxfId="27"/>
    <tableColumn id="16" xr3:uid="{B7E349F2-10D0-4DC9-8DD4-9294A13DB128}" name="Distribuidor_CNE" dataDxfId="26"/>
    <tableColumn id="2" xr3:uid="{97DC8648-80A1-433B-8559-EC6ECA45F00C}" name="Bloque_Contrato_CNE" dataDxfId="25"/>
    <tableColumn id="14" xr3:uid="{99D9DF84-51FB-49A5-90AA-6EBD4DB480A7}" name="Suministrador_CNE" dataDxfId="24">
      <calculatedColumnFormula array="1"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23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22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21"/>
    <tableColumn id="5" xr3:uid="{C3D9B61F-9321-4BE9-938E-7395D216D037}" name="RUT Beneficiario del Pago" dataDxfId="20">
      <calculatedColumnFormula array="1">+IFERROR(_xlfn.XLOOKUP(Cesion_credito[[#This Row],[SUMINISTRADOR_ACTUAL]]&amp;Cesion_credito[[#This Row],[Razón Social Beneficiario del Pago]],Tabla_Facturas[[#All],[ID]],Tabla_Facturas[[#All],[RUT BENEFICIARIO]],,0),"")</calculatedColumnFormula>
    </tableColumn>
    <tableColumn id="8" xr3:uid="{6C848A36-90C3-4976-B3FA-90418E36BAF3}" name="ROL (SUMINISTRADOR/CESIONARIO)" dataDxfId="19">
      <calculatedColumnFormula>+IFERROR(_xlfn.XLOOKUP(Cesion_credito[[#This Row],[SUMINISTRADOR_ACTUAL]]&amp;Cesion_credito[[#This Row],[Razón Social Beneficiario del Pago]],Tabla_Facturas[[#All],[ID]],Tabla_Facturas[[#All],[ROL BENEFICIARIO (SUMINISTRADOR/CESIONARIO)]],,0),"")</calculatedColumnFormula>
    </tableColumn>
    <tableColumn id="6" xr3:uid="{AB868468-CF54-4647-8DFC-446E19EB00AF}" name="Prorrata_Semestral (%)" dataDxfId="18"/>
    <tableColumn id="9" xr3:uid="{71098B51-80D4-4C10-8E97-9347FFFFA11A}" name="Pago_Semestral_US$" dataDxfId="17">
      <calculatedColumnFormula>+Cesion_credito[[#This Row],[Prorrata_Semestral (%)]]*SUMIFS(Contrato[Pago_Semestral_US$],Contrato[Distribuidor_CNE],Cesion_credito[[#This Row],[Distribuidor_CNE]],Contrato[Contrato],Cesion_credito[[#This Row],[Bloque_Contrato_CNE]])</calculatedColumnFormula>
    </tableColumn>
    <tableColumn id="7" xr3:uid="{3DC7D64A-BD70-42CB-B4E7-72AC5BE640A6}" name="CHECK" dataDxfId="16" dataCellStyle="Porcentaje">
      <calculatedColumnFormula>+SUMIFS(M:M,E:E,E8,F:F,F8)</calculatedColumnFormula>
    </tableColumn>
    <tableColumn id="13" xr3:uid="{4E77C2DF-59BD-4A09-9462-DBDD6E80B53B}" name="BANCO" dataDxfId="15">
      <calculatedColumnFormula array="1">+IFERROR(_xlfn.XLOOKUP(Cesion_credito[[#This Row],[SUMINISTRADOR_ACTUAL]]&amp;Cesion_credito[[#This Row],[Razón Social Beneficiario del Pago]],Tabla_Facturas[[#All],[ID]],Tabla_Facturas[[#All],[BANCO]],,0),"")</calculatedColumnFormula>
    </tableColumn>
    <tableColumn id="15" xr3:uid="{DF1B6317-FC6F-4E7E-BAFF-29D61842D595}" name="TIPO_CUENTA" dataDxfId="14">
      <calculatedColumnFormula array="1">+IFERROR(_xlfn.XLOOKUP(Cesion_credito[[#This Row],[SUMINISTRADOR_ACTUAL]]&amp;Cesion_credito[[#This Row],[Razón Social Beneficiario del Pago]],Tabla_Facturas[[#All],[ID]],Tabla_Facturas[[#All],[TIPO_CUENTA]],,0),"")</calculatedColumnFormula>
    </tableColumn>
    <tableColumn id="17" xr3:uid="{8BD78441-FE19-4984-9DBE-35831A6938CE}" name="NUMERO_CUENTA" dataDxfId="13">
      <calculatedColumnFormula array="1">+IFERROR(_xlfn.XLOOKUP(Cesion_credito[[#This Row],[SUMINISTRADOR_ACTUAL]]&amp;Cesion_credito[[#This Row],[Razón Social Beneficiario del Pago]],Tabla_Facturas[[#All],[ID]],Tabla_Facturas[[#All],[NUMERO_CUENTA]],,0),"")</calculatedColumnFormula>
    </tableColumn>
    <tableColumn id="18" xr3:uid="{AFE9C0BE-5E00-4E34-8FE1-CC6C34A1B6B7}" name="CUOTA_MENSUAL_$" dataDxfId="12">
      <calculatedColumnFormula>+ROUND(Cesion_credito[[#This Row],[Pago_Semestral_US$]]*_xlfn.XLOOKUP(Cesion_credito[[#This Row],[AÑO]]&amp;"_"&amp;Cesion_credito[[#This Row],[SEMESTRE (1-2)]]&amp;"_"&amp;Cesion_credito[[#This Row],[CUOTA]],Dolar[ID],Dolar[TASA CAMBIO],,0)/6,0)</calculatedColumnFormula>
    </tableColumn>
    <tableColumn id="20" xr3:uid="{FFFDACCE-6FD8-4B13-A278-CBB158853E60}" name="Razón Social Distribuidora" dataDxfId="11">
      <calculatedColumnFormula>+_xlfn.XLOOKUP(Cesion_credito[[#This Row],[DISTRIBUIDOR_ACTUAL]],Distribuidor[DISTRIBUIDOR_ACTUAL],Distribuidor[RAZON_SOCIAL_DISTRIBUIDOR_ACTUAL],,0)</calculatedColumnFormula>
    </tableColumn>
    <tableColumn id="21" xr3:uid="{2DD1A362-D1F2-49DE-AD13-18D602972126}" name="RUT Distribuidora" dataDxfId="10">
      <calculatedColumnFormula>+_xlfn.XLOOKUP(Cesion_credito[[#This Row],[DISTRIBUIDOR_ACTUAL]],Distribuidor[DISTRIBUIDOR_ACTUAL],Distribuidor[RUT_DISTRIBUIDOR_ACTUAL],,0)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xmlns:xlrd2="http://schemas.microsoft.com/office/spreadsheetml/2017/richdata2"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8"/>
    <tableColumn id="3" xr3:uid="{928FB9C6-3DD3-4467-83EC-96AD9BACF448}" name="RUT_SUMINISTRADOR_ACTUAL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3" totalsRowShown="0">
  <autoFilter ref="F1:I33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6"/>
    <tableColumn id="2" xr3:uid="{1C7A1DF4-077B-4CA1-BA28-69739F4BB5E2}" name="RUT_DISTRIBUIDOR_ACTUAL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T1155" totalsRowShown="0">
  <autoFilter ref="L1:T1155" xr:uid="{DA750E23-B7C1-4FFF-892A-9B897592091C}"/>
  <tableColumns count="9">
    <tableColumn id="7" xr3:uid="{21C0564E-3CB3-4693-80EA-521371EA6489}" name="Id" dataDxfId="4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8" xr3:uid="{BD8D4413-3AA1-4D70-B2E6-9D1BA5C4190D}" name="Pago_Semestral_US$"/>
    <tableColumn id="2" xr3:uid="{817B75AB-2370-4E22-B2D2-74E8EFC369C6}" name="DISTRIBUIDOR_ACTUAL" dataDxfId="3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  <tableColumn id="9" xr3:uid="{2E730D30-7411-40AC-A80D-C641EC1D7686}" name="FALTA REPORTAR" dataDxfId="2">
      <calculatedColumnFormula>+COUNTIFS(Cesion_credito[Distribuidor_CNE],Contrato[[#This Row],[Distribuidor_CNE]],Cesion_credito[Bloque_Contrato_CNE],Contrato[[#This Row],[Contrato]])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V1:V3" totalsRowShown="0">
  <autoFilter ref="V1:V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93F849-987C-458E-8599-DDA8497CDC1A}" name="Dolar" displayName="Dolar" ref="X1:AH7" totalsRowShown="0">
  <autoFilter ref="X1:AH7" xr:uid="{7293F849-987C-458E-8599-DDA8497CDC1A}"/>
  <tableColumns count="11">
    <tableColumn id="6" xr3:uid="{37B05F7E-5FA2-4A28-83F4-28677C9998BB}" name="ID">
      <calculatedColumnFormula>+Dolar[[#This Row],[AÑO]]&amp;"_"&amp;Dolar[[#This Row],[SEMESTRE]]&amp;"_"&amp;Dolar[[#This Row],[CUOTA]]</calculatedColumnFormula>
    </tableColumn>
    <tableColumn id="3" xr3:uid="{9DDCC333-CA4A-4945-B9D7-9DCC40B4766E}" name="AÑO"/>
    <tableColumn id="4" xr3:uid="{AF8C0873-5FF3-4FEB-B468-D25C2EF2312A}" name="SEMESTRE"/>
    <tableColumn id="5" xr3:uid="{BF44D7BF-3033-4B35-A692-FAEB10A6D67B}" name="CUOTA"/>
    <tableColumn id="8" xr3:uid="{77E61BDD-9FCF-49C6-900A-CC26F518BC3D}" name="DECRETO"/>
    <tableColumn id="9" xr3:uid="{B604F445-DB42-4908-8FF4-49F18753751E}" name="PUBL_DECRETO"/>
    <tableColumn id="11" xr3:uid="{F0FD4056-B4A8-4A33-B317-39CB8DF63F35}" name="PUBL_CP_SALDOS_PEC" dataDxfId="1"/>
    <tableColumn id="1" xr3:uid="{4A12796E-8CD0-4DD9-9627-F58AEDD13425}" name="TASA CAMBIO"/>
    <tableColumn id="2" xr3:uid="{BB6D9709-8CBB-41BC-9586-D524FB5A202E}" name="DIA_DOLAR" dataDxfId="0"/>
    <tableColumn id="7" xr3:uid="{C4F8035E-0299-4399-8E97-F2027091828B}" name="EMITIR_FACTURAS"/>
    <tableColumn id="10" xr3:uid="{394859E3-F192-4EF0-A10A-1EA1EACAE1B1}" name="PAGO_NOMI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4957-D6D9-480D-BF2D-566D2CAE4126}">
  <sheetPr>
    <tabColor rgb="FF00B050"/>
  </sheetPr>
  <dimension ref="A2:N951"/>
  <sheetViews>
    <sheetView tabSelected="1" zoomScale="55" zoomScaleNormal="55" workbookViewId="0"/>
  </sheetViews>
  <sheetFormatPr baseColWidth="10" defaultRowHeight="15" x14ac:dyDescent="0.25"/>
  <cols>
    <col min="1" max="1" width="15.85546875" bestFit="1" customWidth="1"/>
    <col min="2" max="2" width="18.42578125" bestFit="1" customWidth="1"/>
    <col min="3" max="3" width="11.5703125" bestFit="1" customWidth="1"/>
    <col min="4" max="4" width="9.140625" bestFit="1" customWidth="1"/>
    <col min="5" max="5" width="35.42578125" bestFit="1" customWidth="1"/>
    <col min="6" max="6" width="33.28515625" bestFit="1" customWidth="1"/>
    <col min="7" max="7" width="33.85546875" customWidth="1"/>
    <col min="8" max="8" width="35.140625" customWidth="1"/>
    <col min="9" max="9" width="28.140625" customWidth="1"/>
    <col min="10" max="10" width="98.28515625" bestFit="1" customWidth="1"/>
    <col min="11" max="11" width="27.42578125" bestFit="1" customWidth="1"/>
    <col min="12" max="12" width="62.5703125" bestFit="1" customWidth="1"/>
    <col min="13" max="13" width="28.42578125" bestFit="1" customWidth="1"/>
    <col min="14" max="14" width="38.85546875" bestFit="1" customWidth="1"/>
  </cols>
  <sheetData>
    <row r="2" spans="1:14" ht="28.5" x14ac:dyDescent="0.45">
      <c r="A2" s="47" t="s">
        <v>1451</v>
      </c>
      <c r="B2" s="45"/>
    </row>
    <row r="3" spans="1:14" ht="18.75" x14ac:dyDescent="0.3">
      <c r="A3" s="44" t="s">
        <v>1226</v>
      </c>
      <c r="B3" s="46">
        <v>2025</v>
      </c>
    </row>
    <row r="4" spans="1:14" ht="18.75" x14ac:dyDescent="0.3">
      <c r="A4" s="44" t="s">
        <v>1417</v>
      </c>
      <c r="B4" s="46">
        <v>1</v>
      </c>
    </row>
    <row r="5" spans="1:14" ht="18.75" x14ac:dyDescent="0.3">
      <c r="A5" s="44" t="s">
        <v>1418</v>
      </c>
      <c r="B5" s="46">
        <v>6</v>
      </c>
    </row>
    <row r="7" spans="1:14" x14ac:dyDescent="0.25">
      <c r="A7" s="32" t="s">
        <v>1226</v>
      </c>
      <c r="B7" s="32" t="s">
        <v>1227</v>
      </c>
      <c r="C7" s="32" t="s">
        <v>1418</v>
      </c>
      <c r="D7" s="32" t="s">
        <v>1422</v>
      </c>
      <c r="E7" s="32" t="s">
        <v>1276</v>
      </c>
      <c r="F7" s="32" t="s">
        <v>1237</v>
      </c>
      <c r="G7" s="32" t="s">
        <v>1275</v>
      </c>
      <c r="H7" s="32" t="s">
        <v>1278</v>
      </c>
      <c r="I7" s="32" t="s">
        <v>1277</v>
      </c>
      <c r="J7" s="32" t="s">
        <v>1256</v>
      </c>
      <c r="K7" s="32" t="s">
        <v>1119</v>
      </c>
      <c r="L7" s="32" t="s">
        <v>1449</v>
      </c>
      <c r="M7" s="32" t="s">
        <v>1450</v>
      </c>
      <c r="N7" t="s">
        <v>1416</v>
      </c>
    </row>
    <row r="8" spans="1:14" x14ac:dyDescent="0.25">
      <c r="A8">
        <v>2025</v>
      </c>
      <c r="B8">
        <v>1</v>
      </c>
      <c r="C8">
        <v>6</v>
      </c>
      <c r="D8">
        <v>1</v>
      </c>
      <c r="E8" t="s">
        <v>1403</v>
      </c>
      <c r="F8" t="s">
        <v>1397</v>
      </c>
      <c r="G8" t="s">
        <v>1402</v>
      </c>
      <c r="H8" t="s">
        <v>1212</v>
      </c>
      <c r="I8" t="s">
        <v>1190</v>
      </c>
      <c r="J8" t="s">
        <v>58</v>
      </c>
      <c r="K8" t="s">
        <v>1126</v>
      </c>
      <c r="L8" t="s">
        <v>1157</v>
      </c>
      <c r="M8" t="s">
        <v>1047</v>
      </c>
      <c r="N8" s="34">
        <v>0</v>
      </c>
    </row>
    <row r="9" spans="1:14" x14ac:dyDescent="0.25">
      <c r="A9">
        <v>2025</v>
      </c>
      <c r="B9">
        <v>1</v>
      </c>
      <c r="C9">
        <v>6</v>
      </c>
      <c r="D9">
        <v>2</v>
      </c>
      <c r="E9" t="s">
        <v>1403</v>
      </c>
      <c r="F9" t="s">
        <v>1397</v>
      </c>
      <c r="G9" t="s">
        <v>1402</v>
      </c>
      <c r="H9" t="s">
        <v>1212</v>
      </c>
      <c r="I9" t="s">
        <v>1190</v>
      </c>
      <c r="J9" t="s">
        <v>59</v>
      </c>
      <c r="K9" t="s">
        <v>1126</v>
      </c>
      <c r="L9" t="s">
        <v>1157</v>
      </c>
      <c r="M9" t="s">
        <v>1047</v>
      </c>
      <c r="N9" s="34">
        <v>0</v>
      </c>
    </row>
    <row r="10" spans="1:14" x14ac:dyDescent="0.25">
      <c r="A10">
        <v>2025</v>
      </c>
      <c r="B10">
        <v>1</v>
      </c>
      <c r="C10">
        <v>6</v>
      </c>
      <c r="D10">
        <v>3</v>
      </c>
      <c r="E10" t="s">
        <v>1403</v>
      </c>
      <c r="F10" t="s">
        <v>1397</v>
      </c>
      <c r="G10" t="s">
        <v>1402</v>
      </c>
      <c r="H10" t="s">
        <v>1212</v>
      </c>
      <c r="I10" t="s">
        <v>1190</v>
      </c>
      <c r="J10" t="s">
        <v>631</v>
      </c>
      <c r="K10" t="s">
        <v>1126</v>
      </c>
      <c r="L10" t="s">
        <v>1158</v>
      </c>
      <c r="M10" t="s">
        <v>1065</v>
      </c>
      <c r="N10" s="34">
        <v>39174</v>
      </c>
    </row>
    <row r="11" spans="1:14" x14ac:dyDescent="0.25">
      <c r="A11">
        <v>2025</v>
      </c>
      <c r="B11">
        <v>1</v>
      </c>
      <c r="C11">
        <v>6</v>
      </c>
      <c r="D11">
        <v>4</v>
      </c>
      <c r="E11" t="s">
        <v>1403</v>
      </c>
      <c r="F11" t="s">
        <v>1397</v>
      </c>
      <c r="G11" t="s">
        <v>1402</v>
      </c>
      <c r="H11" t="s">
        <v>1212</v>
      </c>
      <c r="I11" t="s">
        <v>1190</v>
      </c>
      <c r="J11" t="s">
        <v>632</v>
      </c>
      <c r="K11" t="s">
        <v>1126</v>
      </c>
      <c r="L11" t="s">
        <v>1158</v>
      </c>
      <c r="M11" t="s">
        <v>1065</v>
      </c>
      <c r="N11" s="34">
        <v>58599</v>
      </c>
    </row>
    <row r="12" spans="1:14" x14ac:dyDescent="0.25">
      <c r="A12">
        <v>2025</v>
      </c>
      <c r="B12">
        <v>1</v>
      </c>
      <c r="C12">
        <v>6</v>
      </c>
      <c r="D12">
        <v>5</v>
      </c>
      <c r="E12" t="s">
        <v>1403</v>
      </c>
      <c r="F12" t="s">
        <v>1397</v>
      </c>
      <c r="G12" t="s">
        <v>1402</v>
      </c>
      <c r="H12" t="s">
        <v>1212</v>
      </c>
      <c r="I12" t="s">
        <v>1190</v>
      </c>
      <c r="J12" t="s">
        <v>310</v>
      </c>
      <c r="K12" t="s">
        <v>1126</v>
      </c>
      <c r="L12" t="s">
        <v>1158</v>
      </c>
      <c r="M12" t="s">
        <v>1065</v>
      </c>
      <c r="N12" s="34">
        <v>4808577</v>
      </c>
    </row>
    <row r="13" spans="1:14" x14ac:dyDescent="0.25">
      <c r="A13">
        <v>2025</v>
      </c>
      <c r="B13">
        <v>1</v>
      </c>
      <c r="C13">
        <v>6</v>
      </c>
      <c r="D13">
        <v>6</v>
      </c>
      <c r="E13" t="s">
        <v>1403</v>
      </c>
      <c r="F13" t="s">
        <v>1397</v>
      </c>
      <c r="G13" t="s">
        <v>1402</v>
      </c>
      <c r="H13" t="s">
        <v>1212</v>
      </c>
      <c r="I13" t="s">
        <v>1190</v>
      </c>
      <c r="J13" t="s">
        <v>311</v>
      </c>
      <c r="K13" t="s">
        <v>1126</v>
      </c>
      <c r="L13" t="s">
        <v>1158</v>
      </c>
      <c r="M13" t="s">
        <v>1065</v>
      </c>
      <c r="N13" s="34">
        <v>6185306</v>
      </c>
    </row>
    <row r="14" spans="1:14" x14ac:dyDescent="0.25">
      <c r="A14">
        <v>2025</v>
      </c>
      <c r="B14">
        <v>1</v>
      </c>
      <c r="C14">
        <v>6</v>
      </c>
      <c r="D14">
        <v>7</v>
      </c>
      <c r="E14" t="s">
        <v>1403</v>
      </c>
      <c r="F14" t="s">
        <v>1397</v>
      </c>
      <c r="G14" t="s">
        <v>1402</v>
      </c>
      <c r="H14" t="s">
        <v>1212</v>
      </c>
      <c r="I14" t="s">
        <v>1190</v>
      </c>
      <c r="J14" t="s">
        <v>666</v>
      </c>
      <c r="K14" t="s">
        <v>1126</v>
      </c>
      <c r="L14" t="s">
        <v>1158</v>
      </c>
      <c r="M14" t="s">
        <v>1065</v>
      </c>
      <c r="N14" s="34">
        <v>0</v>
      </c>
    </row>
    <row r="15" spans="1:14" x14ac:dyDescent="0.25">
      <c r="A15">
        <v>2025</v>
      </c>
      <c r="B15">
        <v>1</v>
      </c>
      <c r="C15">
        <v>6</v>
      </c>
      <c r="D15">
        <v>8</v>
      </c>
      <c r="E15" t="s">
        <v>1403</v>
      </c>
      <c r="F15" t="s">
        <v>1397</v>
      </c>
      <c r="G15" t="s">
        <v>1402</v>
      </c>
      <c r="H15" t="s">
        <v>1212</v>
      </c>
      <c r="I15" t="s">
        <v>1190</v>
      </c>
      <c r="J15" t="s">
        <v>692</v>
      </c>
      <c r="K15" t="s">
        <v>1126</v>
      </c>
      <c r="L15" t="s">
        <v>1158</v>
      </c>
      <c r="M15" t="s">
        <v>1065</v>
      </c>
      <c r="N15" s="34">
        <v>0</v>
      </c>
    </row>
    <row r="16" spans="1:14" x14ac:dyDescent="0.25">
      <c r="A16">
        <v>2025</v>
      </c>
      <c r="B16">
        <v>1</v>
      </c>
      <c r="C16">
        <v>6</v>
      </c>
      <c r="D16">
        <v>9</v>
      </c>
      <c r="E16" t="s">
        <v>1403</v>
      </c>
      <c r="F16" t="s">
        <v>1397</v>
      </c>
      <c r="G16" t="s">
        <v>1402</v>
      </c>
      <c r="H16" t="s">
        <v>1212</v>
      </c>
      <c r="I16" t="s">
        <v>1190</v>
      </c>
      <c r="J16" t="s">
        <v>693</v>
      </c>
      <c r="K16" t="s">
        <v>1126</v>
      </c>
      <c r="L16" t="s">
        <v>1158</v>
      </c>
      <c r="M16" t="s">
        <v>1065</v>
      </c>
      <c r="N16" s="34">
        <v>0</v>
      </c>
    </row>
    <row r="17" spans="1:14" x14ac:dyDescent="0.25">
      <c r="A17">
        <v>2025</v>
      </c>
      <c r="B17">
        <v>1</v>
      </c>
      <c r="C17">
        <v>6</v>
      </c>
      <c r="D17">
        <v>10</v>
      </c>
      <c r="E17" t="s">
        <v>1403</v>
      </c>
      <c r="F17" t="s">
        <v>1397</v>
      </c>
      <c r="G17" t="s">
        <v>1402</v>
      </c>
      <c r="H17" t="s">
        <v>1212</v>
      </c>
      <c r="I17" t="s">
        <v>1190</v>
      </c>
      <c r="J17" t="s">
        <v>677</v>
      </c>
      <c r="K17" t="s">
        <v>1126</v>
      </c>
      <c r="L17" t="s">
        <v>1158</v>
      </c>
      <c r="M17" t="s">
        <v>1065</v>
      </c>
      <c r="N17" s="34">
        <v>167960</v>
      </c>
    </row>
    <row r="18" spans="1:14" x14ac:dyDescent="0.25">
      <c r="A18">
        <v>2025</v>
      </c>
      <c r="B18">
        <v>1</v>
      </c>
      <c r="C18">
        <v>6</v>
      </c>
      <c r="D18">
        <v>11</v>
      </c>
      <c r="E18" t="s">
        <v>1403</v>
      </c>
      <c r="F18" t="s">
        <v>1397</v>
      </c>
      <c r="G18" t="s">
        <v>1402</v>
      </c>
      <c r="H18" t="s">
        <v>1212</v>
      </c>
      <c r="I18" t="s">
        <v>1190</v>
      </c>
      <c r="J18" t="s">
        <v>678</v>
      </c>
      <c r="K18" t="s">
        <v>1126</v>
      </c>
      <c r="L18" t="s">
        <v>1158</v>
      </c>
      <c r="M18" t="s">
        <v>1065</v>
      </c>
      <c r="N18" s="34">
        <v>217151</v>
      </c>
    </row>
    <row r="19" spans="1:14" x14ac:dyDescent="0.25">
      <c r="A19">
        <v>2025</v>
      </c>
      <c r="B19">
        <v>1</v>
      </c>
      <c r="C19">
        <v>6</v>
      </c>
      <c r="D19">
        <v>12</v>
      </c>
      <c r="E19" t="s">
        <v>1403</v>
      </c>
      <c r="F19" t="s">
        <v>1397</v>
      </c>
      <c r="G19" t="s">
        <v>1402</v>
      </c>
      <c r="H19" t="s">
        <v>1212</v>
      </c>
      <c r="I19" t="s">
        <v>1190</v>
      </c>
      <c r="J19" t="s">
        <v>104</v>
      </c>
      <c r="K19" t="s">
        <v>1126</v>
      </c>
      <c r="L19" t="s">
        <v>1158</v>
      </c>
      <c r="M19" t="s">
        <v>1065</v>
      </c>
      <c r="N19" s="34">
        <v>1637410</v>
      </c>
    </row>
    <row r="20" spans="1:14" x14ac:dyDescent="0.25">
      <c r="A20">
        <v>2025</v>
      </c>
      <c r="B20">
        <v>1</v>
      </c>
      <c r="C20">
        <v>6</v>
      </c>
      <c r="D20">
        <v>13</v>
      </c>
      <c r="E20" t="s">
        <v>1403</v>
      </c>
      <c r="F20" t="s">
        <v>1397</v>
      </c>
      <c r="G20" t="s">
        <v>1402</v>
      </c>
      <c r="H20" t="s">
        <v>1212</v>
      </c>
      <c r="I20" t="s">
        <v>1190</v>
      </c>
      <c r="J20" t="s">
        <v>103</v>
      </c>
      <c r="K20" t="s">
        <v>1126</v>
      </c>
      <c r="L20" t="s">
        <v>1158</v>
      </c>
      <c r="M20" t="s">
        <v>1065</v>
      </c>
      <c r="N20" s="34">
        <v>1172395</v>
      </c>
    </row>
    <row r="21" spans="1:14" x14ac:dyDescent="0.25">
      <c r="A21">
        <v>2025</v>
      </c>
      <c r="B21">
        <v>1</v>
      </c>
      <c r="C21">
        <v>6</v>
      </c>
      <c r="D21">
        <v>14</v>
      </c>
      <c r="E21" t="s">
        <v>1403</v>
      </c>
      <c r="F21" t="s">
        <v>1397</v>
      </c>
      <c r="G21" t="s">
        <v>1402</v>
      </c>
      <c r="H21" t="s">
        <v>1212</v>
      </c>
      <c r="I21" t="s">
        <v>1190</v>
      </c>
      <c r="J21" t="s">
        <v>667</v>
      </c>
      <c r="K21" t="s">
        <v>1126</v>
      </c>
      <c r="L21" t="s">
        <v>1158</v>
      </c>
      <c r="M21" t="s">
        <v>1065</v>
      </c>
      <c r="N21" s="34">
        <v>0</v>
      </c>
    </row>
    <row r="22" spans="1:14" x14ac:dyDescent="0.25">
      <c r="A22">
        <v>2025</v>
      </c>
      <c r="B22">
        <v>1</v>
      </c>
      <c r="C22">
        <v>6</v>
      </c>
      <c r="D22">
        <v>15</v>
      </c>
      <c r="E22" t="s">
        <v>1403</v>
      </c>
      <c r="F22" t="s">
        <v>1397</v>
      </c>
      <c r="G22" t="s">
        <v>1402</v>
      </c>
      <c r="H22" t="s">
        <v>1212</v>
      </c>
      <c r="I22" t="s">
        <v>1190</v>
      </c>
      <c r="J22" t="s">
        <v>192</v>
      </c>
      <c r="K22" t="s">
        <v>1126</v>
      </c>
      <c r="L22" t="s">
        <v>1159</v>
      </c>
      <c r="M22" t="s">
        <v>1066</v>
      </c>
      <c r="N22" s="34">
        <v>533797</v>
      </c>
    </row>
    <row r="23" spans="1:14" x14ac:dyDescent="0.25">
      <c r="A23">
        <v>2025</v>
      </c>
      <c r="B23">
        <v>1</v>
      </c>
      <c r="C23">
        <v>6</v>
      </c>
      <c r="D23">
        <v>16</v>
      </c>
      <c r="E23" t="s">
        <v>1403</v>
      </c>
      <c r="F23" t="s">
        <v>1397</v>
      </c>
      <c r="G23" t="s">
        <v>1402</v>
      </c>
      <c r="H23" t="s">
        <v>1212</v>
      </c>
      <c r="I23" t="s">
        <v>1190</v>
      </c>
      <c r="J23" t="s">
        <v>193</v>
      </c>
      <c r="K23" t="s">
        <v>1126</v>
      </c>
      <c r="L23" t="s">
        <v>1159</v>
      </c>
      <c r="M23" t="s">
        <v>1066</v>
      </c>
      <c r="N23" s="34">
        <v>524952</v>
      </c>
    </row>
    <row r="24" spans="1:14" x14ac:dyDescent="0.25">
      <c r="A24">
        <v>2025</v>
      </c>
      <c r="B24">
        <v>1</v>
      </c>
      <c r="C24">
        <v>6</v>
      </c>
      <c r="D24">
        <v>17</v>
      </c>
      <c r="E24" t="s">
        <v>1403</v>
      </c>
      <c r="F24" t="s">
        <v>1397</v>
      </c>
      <c r="G24" t="s">
        <v>1402</v>
      </c>
      <c r="H24" t="s">
        <v>1212</v>
      </c>
      <c r="I24" t="s">
        <v>1190</v>
      </c>
      <c r="J24" t="s">
        <v>237</v>
      </c>
      <c r="K24" t="s">
        <v>1126</v>
      </c>
      <c r="L24" t="s">
        <v>1160</v>
      </c>
      <c r="M24" t="s">
        <v>1048</v>
      </c>
      <c r="N24" s="34">
        <v>5411</v>
      </c>
    </row>
    <row r="25" spans="1:14" x14ac:dyDescent="0.25">
      <c r="A25">
        <v>2025</v>
      </c>
      <c r="B25">
        <v>1</v>
      </c>
      <c r="C25">
        <v>6</v>
      </c>
      <c r="D25">
        <v>18</v>
      </c>
      <c r="E25" t="s">
        <v>1403</v>
      </c>
      <c r="F25" t="s">
        <v>1397</v>
      </c>
      <c r="G25" t="s">
        <v>1402</v>
      </c>
      <c r="H25" t="s">
        <v>1212</v>
      </c>
      <c r="I25" t="s">
        <v>1190</v>
      </c>
      <c r="J25" t="s">
        <v>238</v>
      </c>
      <c r="K25" t="s">
        <v>1126</v>
      </c>
      <c r="L25" t="s">
        <v>1160</v>
      </c>
      <c r="M25" t="s">
        <v>1048</v>
      </c>
      <c r="N25" s="34">
        <v>5923</v>
      </c>
    </row>
    <row r="26" spans="1:14" x14ac:dyDescent="0.25">
      <c r="A26">
        <v>2025</v>
      </c>
      <c r="B26">
        <v>1</v>
      </c>
      <c r="C26">
        <v>6</v>
      </c>
      <c r="D26">
        <v>19</v>
      </c>
      <c r="E26" t="s">
        <v>1403</v>
      </c>
      <c r="F26" t="s">
        <v>1397</v>
      </c>
      <c r="G26" t="s">
        <v>1402</v>
      </c>
      <c r="H26" t="s">
        <v>1212</v>
      </c>
      <c r="I26" t="s">
        <v>1190</v>
      </c>
      <c r="J26" t="s">
        <v>272</v>
      </c>
      <c r="K26" t="s">
        <v>1126</v>
      </c>
      <c r="L26" t="s">
        <v>1161</v>
      </c>
      <c r="M26" t="s">
        <v>1049</v>
      </c>
      <c r="N26" s="34">
        <v>34802</v>
      </c>
    </row>
    <row r="27" spans="1:14" x14ac:dyDescent="0.25">
      <c r="A27">
        <v>2025</v>
      </c>
      <c r="B27">
        <v>1</v>
      </c>
      <c r="C27">
        <v>6</v>
      </c>
      <c r="D27">
        <v>20</v>
      </c>
      <c r="E27" t="s">
        <v>1403</v>
      </c>
      <c r="F27" t="s">
        <v>1397</v>
      </c>
      <c r="G27" t="s">
        <v>1402</v>
      </c>
      <c r="H27" t="s">
        <v>1212</v>
      </c>
      <c r="I27" t="s">
        <v>1190</v>
      </c>
      <c r="J27" t="s">
        <v>271</v>
      </c>
      <c r="K27" t="s">
        <v>1126</v>
      </c>
      <c r="L27" t="s">
        <v>1161</v>
      </c>
      <c r="M27" t="s">
        <v>1049</v>
      </c>
      <c r="N27" s="34">
        <v>0</v>
      </c>
    </row>
    <row r="28" spans="1:14" x14ac:dyDescent="0.25">
      <c r="A28">
        <v>2025</v>
      </c>
      <c r="B28">
        <v>1</v>
      </c>
      <c r="C28">
        <v>6</v>
      </c>
      <c r="D28">
        <v>21</v>
      </c>
      <c r="E28" t="s">
        <v>1403</v>
      </c>
      <c r="F28" t="s">
        <v>1397</v>
      </c>
      <c r="G28" t="s">
        <v>1402</v>
      </c>
      <c r="H28" t="s">
        <v>1212</v>
      </c>
      <c r="I28" t="s">
        <v>1190</v>
      </c>
      <c r="J28" t="s">
        <v>366</v>
      </c>
      <c r="K28" t="s">
        <v>1126</v>
      </c>
      <c r="L28" t="s">
        <v>1163</v>
      </c>
      <c r="M28" t="s">
        <v>1050</v>
      </c>
      <c r="N28" s="34">
        <v>13063</v>
      </c>
    </row>
    <row r="29" spans="1:14" x14ac:dyDescent="0.25">
      <c r="A29">
        <v>2025</v>
      </c>
      <c r="B29">
        <v>1</v>
      </c>
      <c r="C29">
        <v>6</v>
      </c>
      <c r="D29">
        <v>22</v>
      </c>
      <c r="E29" t="s">
        <v>1403</v>
      </c>
      <c r="F29" t="s">
        <v>1397</v>
      </c>
      <c r="G29" t="s">
        <v>1402</v>
      </c>
      <c r="H29" t="s">
        <v>1212</v>
      </c>
      <c r="I29" t="s">
        <v>1190</v>
      </c>
      <c r="J29" t="s">
        <v>365</v>
      </c>
      <c r="K29" t="s">
        <v>1126</v>
      </c>
      <c r="L29" t="s">
        <v>1163</v>
      </c>
      <c r="M29" t="s">
        <v>1050</v>
      </c>
      <c r="N29" s="34">
        <v>16624</v>
      </c>
    </row>
    <row r="30" spans="1:14" x14ac:dyDescent="0.25">
      <c r="A30">
        <v>2025</v>
      </c>
      <c r="B30">
        <v>1</v>
      </c>
      <c r="C30">
        <v>6</v>
      </c>
      <c r="D30">
        <v>23</v>
      </c>
      <c r="E30" t="s">
        <v>1403</v>
      </c>
      <c r="F30" t="s">
        <v>1397</v>
      </c>
      <c r="G30" t="s">
        <v>1402</v>
      </c>
      <c r="H30" t="s">
        <v>1212</v>
      </c>
      <c r="I30" t="s">
        <v>1190</v>
      </c>
      <c r="J30" t="s">
        <v>401</v>
      </c>
      <c r="K30" t="s">
        <v>1126</v>
      </c>
      <c r="L30" t="s">
        <v>1165</v>
      </c>
      <c r="M30" t="s">
        <v>1052</v>
      </c>
      <c r="N30" s="34">
        <v>0</v>
      </c>
    </row>
    <row r="31" spans="1:14" x14ac:dyDescent="0.25">
      <c r="A31">
        <v>2025</v>
      </c>
      <c r="B31">
        <v>1</v>
      </c>
      <c r="C31">
        <v>6</v>
      </c>
      <c r="D31">
        <v>24</v>
      </c>
      <c r="E31" t="s">
        <v>1403</v>
      </c>
      <c r="F31" t="s">
        <v>1397</v>
      </c>
      <c r="G31" t="s">
        <v>1402</v>
      </c>
      <c r="H31" t="s">
        <v>1212</v>
      </c>
      <c r="I31" t="s">
        <v>1190</v>
      </c>
      <c r="J31" t="s">
        <v>402</v>
      </c>
      <c r="K31" t="s">
        <v>1126</v>
      </c>
      <c r="L31" t="s">
        <v>1165</v>
      </c>
      <c r="M31" t="s">
        <v>1052</v>
      </c>
      <c r="N31" s="34">
        <v>0</v>
      </c>
    </row>
    <row r="32" spans="1:14" x14ac:dyDescent="0.25">
      <c r="A32">
        <v>2025</v>
      </c>
      <c r="B32">
        <v>1</v>
      </c>
      <c r="C32">
        <v>6</v>
      </c>
      <c r="D32">
        <v>25</v>
      </c>
      <c r="E32" t="s">
        <v>1403</v>
      </c>
      <c r="F32" t="s">
        <v>1397</v>
      </c>
      <c r="G32" t="s">
        <v>1402</v>
      </c>
      <c r="H32" t="s">
        <v>1212</v>
      </c>
      <c r="I32" t="s">
        <v>1190</v>
      </c>
      <c r="J32" t="s">
        <v>436</v>
      </c>
      <c r="K32" t="s">
        <v>1126</v>
      </c>
      <c r="L32" t="s">
        <v>1166</v>
      </c>
      <c r="M32" t="s">
        <v>1053</v>
      </c>
      <c r="N32" s="34">
        <v>203166</v>
      </c>
    </row>
    <row r="33" spans="1:14" x14ac:dyDescent="0.25">
      <c r="A33">
        <v>2025</v>
      </c>
      <c r="B33">
        <v>1</v>
      </c>
      <c r="C33">
        <v>6</v>
      </c>
      <c r="D33">
        <v>26</v>
      </c>
      <c r="E33" t="s">
        <v>1403</v>
      </c>
      <c r="F33" t="s">
        <v>1397</v>
      </c>
      <c r="G33" t="s">
        <v>1402</v>
      </c>
      <c r="H33" t="s">
        <v>1212</v>
      </c>
      <c r="I33" t="s">
        <v>1190</v>
      </c>
      <c r="J33" t="s">
        <v>437</v>
      </c>
      <c r="K33" t="s">
        <v>1126</v>
      </c>
      <c r="L33" t="s">
        <v>1166</v>
      </c>
      <c r="M33" t="s">
        <v>1053</v>
      </c>
      <c r="N33" s="34">
        <v>261577</v>
      </c>
    </row>
    <row r="34" spans="1:14" x14ac:dyDescent="0.25">
      <c r="A34">
        <v>2025</v>
      </c>
      <c r="B34">
        <v>1</v>
      </c>
      <c r="C34">
        <v>6</v>
      </c>
      <c r="D34">
        <v>27</v>
      </c>
      <c r="E34" t="s">
        <v>1403</v>
      </c>
      <c r="F34" t="s">
        <v>1397</v>
      </c>
      <c r="G34" t="s">
        <v>1402</v>
      </c>
      <c r="H34" t="s">
        <v>1212</v>
      </c>
      <c r="I34" t="s">
        <v>1190</v>
      </c>
      <c r="J34" t="s">
        <v>474</v>
      </c>
      <c r="K34" t="s">
        <v>1126</v>
      </c>
      <c r="L34" t="s">
        <v>1167</v>
      </c>
      <c r="M34" t="s">
        <v>1054</v>
      </c>
      <c r="N34" s="34">
        <v>0</v>
      </c>
    </row>
    <row r="35" spans="1:14" x14ac:dyDescent="0.25">
      <c r="A35">
        <v>2025</v>
      </c>
      <c r="B35">
        <v>1</v>
      </c>
      <c r="C35">
        <v>6</v>
      </c>
      <c r="D35">
        <v>28</v>
      </c>
      <c r="E35" t="s">
        <v>1403</v>
      </c>
      <c r="F35" t="s">
        <v>1397</v>
      </c>
      <c r="G35" t="s">
        <v>1402</v>
      </c>
      <c r="H35" t="s">
        <v>1212</v>
      </c>
      <c r="I35" t="s">
        <v>1190</v>
      </c>
      <c r="J35" t="s">
        <v>475</v>
      </c>
      <c r="K35" t="s">
        <v>1126</v>
      </c>
      <c r="L35" t="s">
        <v>1167</v>
      </c>
      <c r="M35" t="s">
        <v>1054</v>
      </c>
      <c r="N35" s="34">
        <v>0</v>
      </c>
    </row>
    <row r="36" spans="1:14" x14ac:dyDescent="0.25">
      <c r="A36">
        <v>2025</v>
      </c>
      <c r="B36">
        <v>1</v>
      </c>
      <c r="C36">
        <v>6</v>
      </c>
      <c r="D36">
        <v>29</v>
      </c>
      <c r="E36" t="s">
        <v>1403</v>
      </c>
      <c r="F36" t="s">
        <v>1397</v>
      </c>
      <c r="G36" t="s">
        <v>1402</v>
      </c>
      <c r="H36" t="s">
        <v>1212</v>
      </c>
      <c r="I36" t="s">
        <v>1190</v>
      </c>
      <c r="J36" t="s">
        <v>1034</v>
      </c>
      <c r="K36" t="s">
        <v>1126</v>
      </c>
      <c r="L36" t="s">
        <v>1168</v>
      </c>
      <c r="M36" t="s">
        <v>1055</v>
      </c>
      <c r="N36" s="34">
        <v>0</v>
      </c>
    </row>
    <row r="37" spans="1:14" x14ac:dyDescent="0.25">
      <c r="A37">
        <v>2025</v>
      </c>
      <c r="B37">
        <v>1</v>
      </c>
      <c r="C37">
        <v>6</v>
      </c>
      <c r="D37">
        <v>30</v>
      </c>
      <c r="E37" t="s">
        <v>1403</v>
      </c>
      <c r="F37" t="s">
        <v>1397</v>
      </c>
      <c r="G37" t="s">
        <v>1402</v>
      </c>
      <c r="H37" t="s">
        <v>1212</v>
      </c>
      <c r="I37" t="s">
        <v>1190</v>
      </c>
      <c r="J37" t="s">
        <v>1033</v>
      </c>
      <c r="K37" t="s">
        <v>1126</v>
      </c>
      <c r="L37" t="s">
        <v>1168</v>
      </c>
      <c r="M37" t="s">
        <v>1055</v>
      </c>
      <c r="N37" s="34">
        <v>0</v>
      </c>
    </row>
    <row r="38" spans="1:14" x14ac:dyDescent="0.25">
      <c r="A38">
        <v>2025</v>
      </c>
      <c r="B38">
        <v>1</v>
      </c>
      <c r="C38">
        <v>6</v>
      </c>
      <c r="D38">
        <v>31</v>
      </c>
      <c r="E38" t="s">
        <v>1403</v>
      </c>
      <c r="F38" t="s">
        <v>1397</v>
      </c>
      <c r="G38" t="s">
        <v>1402</v>
      </c>
      <c r="H38" t="s">
        <v>1212</v>
      </c>
      <c r="I38" t="s">
        <v>1190</v>
      </c>
      <c r="J38" t="s">
        <v>588</v>
      </c>
      <c r="K38" t="s">
        <v>1126</v>
      </c>
      <c r="L38" t="s">
        <v>1169</v>
      </c>
      <c r="M38" t="s">
        <v>1170</v>
      </c>
      <c r="N38" s="34">
        <v>0</v>
      </c>
    </row>
    <row r="39" spans="1:14" x14ac:dyDescent="0.25">
      <c r="A39">
        <v>2025</v>
      </c>
      <c r="B39">
        <v>1</v>
      </c>
      <c r="C39">
        <v>6</v>
      </c>
      <c r="D39">
        <v>32</v>
      </c>
      <c r="E39" t="s">
        <v>1403</v>
      </c>
      <c r="F39" t="s">
        <v>1397</v>
      </c>
      <c r="G39" t="s">
        <v>1402</v>
      </c>
      <c r="H39" t="s">
        <v>1212</v>
      </c>
      <c r="I39" t="s">
        <v>1190</v>
      </c>
      <c r="J39" t="s">
        <v>587</v>
      </c>
      <c r="K39" t="s">
        <v>1126</v>
      </c>
      <c r="L39" t="s">
        <v>1169</v>
      </c>
      <c r="M39" t="s">
        <v>1170</v>
      </c>
      <c r="N39" s="34">
        <v>0</v>
      </c>
    </row>
    <row r="40" spans="1:14" x14ac:dyDescent="0.25">
      <c r="A40">
        <v>2025</v>
      </c>
      <c r="B40">
        <v>1</v>
      </c>
      <c r="C40">
        <v>6</v>
      </c>
      <c r="D40">
        <v>33</v>
      </c>
      <c r="E40" t="s">
        <v>1403</v>
      </c>
      <c r="F40" t="s">
        <v>1397</v>
      </c>
      <c r="G40" t="s">
        <v>1402</v>
      </c>
      <c r="H40" t="s">
        <v>1212</v>
      </c>
      <c r="I40" t="s">
        <v>1190</v>
      </c>
      <c r="J40" t="s">
        <v>544</v>
      </c>
      <c r="K40" t="s">
        <v>1126</v>
      </c>
      <c r="L40" t="s">
        <v>1172</v>
      </c>
      <c r="M40" t="s">
        <v>1068</v>
      </c>
      <c r="N40" s="34">
        <v>2020007</v>
      </c>
    </row>
    <row r="41" spans="1:14" x14ac:dyDescent="0.25">
      <c r="A41">
        <v>2025</v>
      </c>
      <c r="B41">
        <v>1</v>
      </c>
      <c r="C41">
        <v>6</v>
      </c>
      <c r="D41">
        <v>34</v>
      </c>
      <c r="E41" t="s">
        <v>1403</v>
      </c>
      <c r="F41" t="s">
        <v>1397</v>
      </c>
      <c r="G41" t="s">
        <v>1402</v>
      </c>
      <c r="H41" t="s">
        <v>1212</v>
      </c>
      <c r="I41" t="s">
        <v>1190</v>
      </c>
      <c r="J41" t="s">
        <v>543</v>
      </c>
      <c r="K41" t="s">
        <v>1126</v>
      </c>
      <c r="L41" t="s">
        <v>1172</v>
      </c>
      <c r="M41" t="s">
        <v>1068</v>
      </c>
      <c r="N41" s="34">
        <v>1856642</v>
      </c>
    </row>
    <row r="42" spans="1:14" x14ac:dyDescent="0.25">
      <c r="A42">
        <v>2025</v>
      </c>
      <c r="B42">
        <v>1</v>
      </c>
      <c r="C42">
        <v>6</v>
      </c>
      <c r="D42">
        <v>35</v>
      </c>
      <c r="E42" t="s">
        <v>1403</v>
      </c>
      <c r="F42" t="s">
        <v>1397</v>
      </c>
      <c r="G42" t="s">
        <v>1402</v>
      </c>
      <c r="H42" t="s">
        <v>1212</v>
      </c>
      <c r="I42" t="s">
        <v>1190</v>
      </c>
      <c r="J42" t="s">
        <v>754</v>
      </c>
      <c r="K42" t="s">
        <v>1126</v>
      </c>
      <c r="L42" t="s">
        <v>1173</v>
      </c>
      <c r="M42" t="s">
        <v>1057</v>
      </c>
      <c r="N42" s="34">
        <v>196494</v>
      </c>
    </row>
    <row r="43" spans="1:14" x14ac:dyDescent="0.25">
      <c r="A43">
        <v>2025</v>
      </c>
      <c r="B43">
        <v>1</v>
      </c>
      <c r="C43">
        <v>6</v>
      </c>
      <c r="D43">
        <v>36</v>
      </c>
      <c r="E43" t="s">
        <v>1403</v>
      </c>
      <c r="F43" t="s">
        <v>1397</v>
      </c>
      <c r="G43" t="s">
        <v>1402</v>
      </c>
      <c r="H43" t="s">
        <v>1212</v>
      </c>
      <c r="I43" t="s">
        <v>1190</v>
      </c>
      <c r="J43" t="s">
        <v>753</v>
      </c>
      <c r="K43" t="s">
        <v>1126</v>
      </c>
      <c r="L43" t="s">
        <v>1173</v>
      </c>
      <c r="M43" t="s">
        <v>1057</v>
      </c>
      <c r="N43" s="34">
        <v>134667</v>
      </c>
    </row>
    <row r="44" spans="1:14" x14ac:dyDescent="0.25">
      <c r="A44">
        <v>2025</v>
      </c>
      <c r="B44">
        <v>1</v>
      </c>
      <c r="C44">
        <v>6</v>
      </c>
      <c r="D44">
        <v>37</v>
      </c>
      <c r="E44" t="s">
        <v>1403</v>
      </c>
      <c r="F44" t="s">
        <v>1397</v>
      </c>
      <c r="G44" t="s">
        <v>1402</v>
      </c>
      <c r="H44" t="s">
        <v>1212</v>
      </c>
      <c r="I44" t="s">
        <v>1190</v>
      </c>
      <c r="J44" t="s">
        <v>789</v>
      </c>
      <c r="K44" t="s">
        <v>1126</v>
      </c>
      <c r="L44" t="s">
        <v>1174</v>
      </c>
      <c r="M44" t="s">
        <v>1058</v>
      </c>
      <c r="N44" s="34">
        <v>42826</v>
      </c>
    </row>
    <row r="45" spans="1:14" x14ac:dyDescent="0.25">
      <c r="A45">
        <v>2025</v>
      </c>
      <c r="B45">
        <v>1</v>
      </c>
      <c r="C45">
        <v>6</v>
      </c>
      <c r="D45">
        <v>38</v>
      </c>
      <c r="E45" t="s">
        <v>1403</v>
      </c>
      <c r="F45" t="s">
        <v>1397</v>
      </c>
      <c r="G45" t="s">
        <v>1402</v>
      </c>
      <c r="H45" t="s">
        <v>1212</v>
      </c>
      <c r="I45" t="s">
        <v>1190</v>
      </c>
      <c r="J45" t="s">
        <v>790</v>
      </c>
      <c r="K45" t="s">
        <v>1126</v>
      </c>
      <c r="L45" t="s">
        <v>1174</v>
      </c>
      <c r="M45" t="s">
        <v>1058</v>
      </c>
      <c r="N45" s="34">
        <v>44580</v>
      </c>
    </row>
    <row r="46" spans="1:14" x14ac:dyDescent="0.25">
      <c r="A46">
        <v>2025</v>
      </c>
      <c r="B46">
        <v>1</v>
      </c>
      <c r="C46">
        <v>6</v>
      </c>
      <c r="D46">
        <v>39</v>
      </c>
      <c r="E46" t="s">
        <v>1403</v>
      </c>
      <c r="F46" t="s">
        <v>1397</v>
      </c>
      <c r="G46" t="s">
        <v>1402</v>
      </c>
      <c r="H46" t="s">
        <v>1212</v>
      </c>
      <c r="I46" t="s">
        <v>1190</v>
      </c>
      <c r="J46" t="s">
        <v>871</v>
      </c>
      <c r="K46" t="s">
        <v>1126</v>
      </c>
      <c r="L46" t="s">
        <v>1176</v>
      </c>
      <c r="M46" t="s">
        <v>1060</v>
      </c>
      <c r="N46" s="34">
        <v>116771</v>
      </c>
    </row>
    <row r="47" spans="1:14" x14ac:dyDescent="0.25">
      <c r="A47">
        <v>2025</v>
      </c>
      <c r="B47">
        <v>1</v>
      </c>
      <c r="C47">
        <v>6</v>
      </c>
      <c r="D47">
        <v>40</v>
      </c>
      <c r="E47" t="s">
        <v>1403</v>
      </c>
      <c r="F47" t="s">
        <v>1397</v>
      </c>
      <c r="G47" t="s">
        <v>1402</v>
      </c>
      <c r="H47" t="s">
        <v>1212</v>
      </c>
      <c r="I47" t="s">
        <v>1190</v>
      </c>
      <c r="J47" t="s">
        <v>872</v>
      </c>
      <c r="K47" t="s">
        <v>1126</v>
      </c>
      <c r="L47" t="s">
        <v>1176</v>
      </c>
      <c r="M47" t="s">
        <v>1060</v>
      </c>
      <c r="N47" s="34">
        <v>111960</v>
      </c>
    </row>
    <row r="48" spans="1:14" x14ac:dyDescent="0.25">
      <c r="A48">
        <v>2025</v>
      </c>
      <c r="B48">
        <v>1</v>
      </c>
      <c r="C48">
        <v>6</v>
      </c>
      <c r="D48">
        <v>41</v>
      </c>
      <c r="E48" t="s">
        <v>1403</v>
      </c>
      <c r="F48" t="s">
        <v>1397</v>
      </c>
      <c r="G48" t="s">
        <v>1402</v>
      </c>
      <c r="H48" t="s">
        <v>1212</v>
      </c>
      <c r="I48" t="s">
        <v>1190</v>
      </c>
      <c r="J48" t="s">
        <v>834</v>
      </c>
      <c r="K48" t="s">
        <v>1126</v>
      </c>
      <c r="L48" t="s">
        <v>1175</v>
      </c>
      <c r="M48" t="s">
        <v>1059</v>
      </c>
      <c r="N48" s="34">
        <v>5733</v>
      </c>
    </row>
    <row r="49" spans="1:14" x14ac:dyDescent="0.25">
      <c r="A49">
        <v>2025</v>
      </c>
      <c r="B49">
        <v>1</v>
      </c>
      <c r="C49">
        <v>6</v>
      </c>
      <c r="D49">
        <v>42</v>
      </c>
      <c r="E49" t="s">
        <v>1403</v>
      </c>
      <c r="F49" t="s">
        <v>1397</v>
      </c>
      <c r="G49" t="s">
        <v>1402</v>
      </c>
      <c r="H49" t="s">
        <v>1212</v>
      </c>
      <c r="I49" t="s">
        <v>1190</v>
      </c>
      <c r="J49" t="s">
        <v>835</v>
      </c>
      <c r="K49" t="s">
        <v>1126</v>
      </c>
      <c r="L49" t="s">
        <v>1175</v>
      </c>
      <c r="M49" t="s">
        <v>1059</v>
      </c>
      <c r="N49" s="34">
        <v>20163</v>
      </c>
    </row>
    <row r="50" spans="1:14" x14ac:dyDescent="0.25">
      <c r="A50">
        <v>2025</v>
      </c>
      <c r="B50">
        <v>1</v>
      </c>
      <c r="C50">
        <v>6</v>
      </c>
      <c r="D50">
        <v>43</v>
      </c>
      <c r="E50" t="s">
        <v>1403</v>
      </c>
      <c r="F50" t="s">
        <v>1397</v>
      </c>
      <c r="G50" t="s">
        <v>1402</v>
      </c>
      <c r="H50" t="s">
        <v>1212</v>
      </c>
      <c r="I50" t="s">
        <v>1190</v>
      </c>
      <c r="J50" t="s">
        <v>909</v>
      </c>
      <c r="K50" t="s">
        <v>1126</v>
      </c>
      <c r="L50" t="s">
        <v>1177</v>
      </c>
      <c r="M50" t="s">
        <v>1061</v>
      </c>
      <c r="N50" s="34">
        <v>126307</v>
      </c>
    </row>
    <row r="51" spans="1:14" x14ac:dyDescent="0.25">
      <c r="A51">
        <v>2025</v>
      </c>
      <c r="B51">
        <v>1</v>
      </c>
      <c r="C51">
        <v>6</v>
      </c>
      <c r="D51">
        <v>44</v>
      </c>
      <c r="E51" t="s">
        <v>1403</v>
      </c>
      <c r="F51" t="s">
        <v>1397</v>
      </c>
      <c r="G51" t="s">
        <v>1402</v>
      </c>
      <c r="H51" t="s">
        <v>1212</v>
      </c>
      <c r="I51" t="s">
        <v>1190</v>
      </c>
      <c r="J51" t="s">
        <v>908</v>
      </c>
      <c r="K51" t="s">
        <v>1126</v>
      </c>
      <c r="L51" t="s">
        <v>1177</v>
      </c>
      <c r="M51" t="s">
        <v>1061</v>
      </c>
      <c r="N51" s="34">
        <v>122645</v>
      </c>
    </row>
    <row r="52" spans="1:14" x14ac:dyDescent="0.25">
      <c r="A52">
        <v>2025</v>
      </c>
      <c r="B52">
        <v>1</v>
      </c>
      <c r="C52">
        <v>6</v>
      </c>
      <c r="D52">
        <v>45</v>
      </c>
      <c r="E52" t="s">
        <v>1403</v>
      </c>
      <c r="F52" t="s">
        <v>1397</v>
      </c>
      <c r="G52" t="s">
        <v>1402</v>
      </c>
      <c r="H52" t="s">
        <v>1212</v>
      </c>
      <c r="I52" t="s">
        <v>1190</v>
      </c>
      <c r="J52" t="s">
        <v>945</v>
      </c>
      <c r="K52" t="s">
        <v>1126</v>
      </c>
      <c r="L52" t="s">
        <v>1156</v>
      </c>
      <c r="M52" t="s">
        <v>1062</v>
      </c>
      <c r="N52" s="34">
        <v>0</v>
      </c>
    </row>
    <row r="53" spans="1:14" x14ac:dyDescent="0.25">
      <c r="A53">
        <v>2025</v>
      </c>
      <c r="B53">
        <v>1</v>
      </c>
      <c r="C53">
        <v>6</v>
      </c>
      <c r="D53">
        <v>46</v>
      </c>
      <c r="E53" t="s">
        <v>1403</v>
      </c>
      <c r="F53" t="s">
        <v>1397</v>
      </c>
      <c r="G53" t="s">
        <v>1402</v>
      </c>
      <c r="H53" t="s">
        <v>1212</v>
      </c>
      <c r="I53" t="s">
        <v>1190</v>
      </c>
      <c r="J53" t="s">
        <v>944</v>
      </c>
      <c r="K53" t="s">
        <v>1126</v>
      </c>
      <c r="L53" t="s">
        <v>1156</v>
      </c>
      <c r="M53" t="s">
        <v>1062</v>
      </c>
      <c r="N53" s="34">
        <v>0</v>
      </c>
    </row>
    <row r="54" spans="1:14" x14ac:dyDescent="0.25">
      <c r="A54">
        <v>2025</v>
      </c>
      <c r="B54">
        <v>1</v>
      </c>
      <c r="C54">
        <v>6</v>
      </c>
      <c r="D54">
        <v>47</v>
      </c>
      <c r="E54" t="s">
        <v>1403</v>
      </c>
      <c r="F54" t="s">
        <v>1397</v>
      </c>
      <c r="G54" t="s">
        <v>1402</v>
      </c>
      <c r="H54" t="s">
        <v>1212</v>
      </c>
      <c r="I54" t="s">
        <v>1190</v>
      </c>
      <c r="J54" t="s">
        <v>981</v>
      </c>
      <c r="K54" t="s">
        <v>1126</v>
      </c>
      <c r="L54" t="s">
        <v>1179</v>
      </c>
      <c r="M54" t="s">
        <v>1063</v>
      </c>
      <c r="N54" s="34">
        <v>0</v>
      </c>
    </row>
    <row r="55" spans="1:14" x14ac:dyDescent="0.25">
      <c r="A55">
        <v>2025</v>
      </c>
      <c r="B55">
        <v>1</v>
      </c>
      <c r="C55">
        <v>6</v>
      </c>
      <c r="D55">
        <v>48</v>
      </c>
      <c r="E55" t="s">
        <v>1403</v>
      </c>
      <c r="F55" t="s">
        <v>1397</v>
      </c>
      <c r="G55" t="s">
        <v>1402</v>
      </c>
      <c r="H55" t="s">
        <v>1212</v>
      </c>
      <c r="I55" t="s">
        <v>1190</v>
      </c>
      <c r="J55" t="s">
        <v>980</v>
      </c>
      <c r="K55" t="s">
        <v>1126</v>
      </c>
      <c r="L55" t="s">
        <v>1179</v>
      </c>
      <c r="M55" t="s">
        <v>1063</v>
      </c>
      <c r="N55" s="34">
        <v>0</v>
      </c>
    </row>
    <row r="56" spans="1:14" x14ac:dyDescent="0.25">
      <c r="A56">
        <v>2025</v>
      </c>
      <c r="B56">
        <v>1</v>
      </c>
      <c r="C56">
        <v>6</v>
      </c>
      <c r="D56">
        <v>49</v>
      </c>
      <c r="E56" t="s">
        <v>1406</v>
      </c>
      <c r="F56" t="s">
        <v>1326</v>
      </c>
      <c r="G56" t="s">
        <v>1327</v>
      </c>
      <c r="H56" t="s">
        <v>1324</v>
      </c>
      <c r="I56" t="s">
        <v>1325</v>
      </c>
      <c r="J56" t="s">
        <v>559</v>
      </c>
      <c r="K56" t="s">
        <v>1131</v>
      </c>
      <c r="L56" t="s">
        <v>1172</v>
      </c>
      <c r="M56" t="s">
        <v>1068</v>
      </c>
      <c r="N56" s="34">
        <v>346072200</v>
      </c>
    </row>
    <row r="57" spans="1:14" x14ac:dyDescent="0.25">
      <c r="A57">
        <v>2025</v>
      </c>
      <c r="B57">
        <v>1</v>
      </c>
      <c r="C57">
        <v>6</v>
      </c>
      <c r="D57">
        <v>50</v>
      </c>
      <c r="E57" t="s">
        <v>1406</v>
      </c>
      <c r="F57" t="s">
        <v>1326</v>
      </c>
      <c r="G57" t="s">
        <v>1327</v>
      </c>
      <c r="H57" t="s">
        <v>1324</v>
      </c>
      <c r="I57" t="s">
        <v>1325</v>
      </c>
      <c r="J57" t="s">
        <v>558</v>
      </c>
      <c r="K57" t="s">
        <v>1131</v>
      </c>
      <c r="L57" t="s">
        <v>1172</v>
      </c>
      <c r="M57" t="s">
        <v>1068</v>
      </c>
      <c r="N57" s="34">
        <v>676770056</v>
      </c>
    </row>
    <row r="58" spans="1:14" x14ac:dyDescent="0.25">
      <c r="A58">
        <v>2025</v>
      </c>
      <c r="B58">
        <v>1</v>
      </c>
      <c r="C58">
        <v>6</v>
      </c>
      <c r="D58">
        <v>51</v>
      </c>
      <c r="E58" t="s">
        <v>1406</v>
      </c>
      <c r="F58" t="s">
        <v>1326</v>
      </c>
      <c r="G58" t="s">
        <v>1327</v>
      </c>
      <c r="H58" t="s">
        <v>1324</v>
      </c>
      <c r="I58" t="s">
        <v>1325</v>
      </c>
      <c r="J58" t="s">
        <v>560</v>
      </c>
      <c r="K58" t="s">
        <v>1131</v>
      </c>
      <c r="L58" t="s">
        <v>1172</v>
      </c>
      <c r="M58" t="s">
        <v>1068</v>
      </c>
      <c r="N58" s="34">
        <v>69151533</v>
      </c>
    </row>
    <row r="59" spans="1:14" x14ac:dyDescent="0.25">
      <c r="A59">
        <v>2025</v>
      </c>
      <c r="B59">
        <v>1</v>
      </c>
      <c r="C59">
        <v>6</v>
      </c>
      <c r="D59">
        <v>52</v>
      </c>
      <c r="E59" t="s">
        <v>1406</v>
      </c>
      <c r="F59" t="s">
        <v>1326</v>
      </c>
      <c r="G59" t="s">
        <v>1327</v>
      </c>
      <c r="H59" t="s">
        <v>1324</v>
      </c>
      <c r="I59" t="s">
        <v>1325</v>
      </c>
      <c r="J59" t="s">
        <v>554</v>
      </c>
      <c r="K59" t="s">
        <v>1131</v>
      </c>
      <c r="L59" t="s">
        <v>1172</v>
      </c>
      <c r="M59" t="s">
        <v>1068</v>
      </c>
      <c r="N59" s="34">
        <v>185219800</v>
      </c>
    </row>
    <row r="60" spans="1:14" x14ac:dyDescent="0.25">
      <c r="A60">
        <v>2025</v>
      </c>
      <c r="B60">
        <v>1</v>
      </c>
      <c r="C60">
        <v>6</v>
      </c>
      <c r="D60">
        <v>53</v>
      </c>
      <c r="E60" t="s">
        <v>1406</v>
      </c>
      <c r="F60" t="s">
        <v>1326</v>
      </c>
      <c r="G60" t="s">
        <v>1327</v>
      </c>
      <c r="H60" t="s">
        <v>1324</v>
      </c>
      <c r="I60" t="s">
        <v>1325</v>
      </c>
      <c r="J60" t="s">
        <v>555</v>
      </c>
      <c r="K60" t="s">
        <v>1131</v>
      </c>
      <c r="L60" t="s">
        <v>1172</v>
      </c>
      <c r="M60" t="s">
        <v>1068</v>
      </c>
      <c r="N60" s="34">
        <v>273115904</v>
      </c>
    </row>
    <row r="61" spans="1:14" x14ac:dyDescent="0.25">
      <c r="A61">
        <v>2025</v>
      </c>
      <c r="B61">
        <v>1</v>
      </c>
      <c r="C61">
        <v>6</v>
      </c>
      <c r="D61">
        <v>54</v>
      </c>
      <c r="E61" t="s">
        <v>1406</v>
      </c>
      <c r="F61" t="s">
        <v>1326</v>
      </c>
      <c r="G61" t="s">
        <v>1327</v>
      </c>
      <c r="H61" t="s">
        <v>1324</v>
      </c>
      <c r="I61" t="s">
        <v>1325</v>
      </c>
      <c r="J61" t="s">
        <v>557</v>
      </c>
      <c r="K61" t="s">
        <v>1131</v>
      </c>
      <c r="L61" t="s">
        <v>1172</v>
      </c>
      <c r="M61" t="s">
        <v>1068</v>
      </c>
      <c r="N61" s="34">
        <v>396963375</v>
      </c>
    </row>
    <row r="62" spans="1:14" x14ac:dyDescent="0.25">
      <c r="A62">
        <v>2025</v>
      </c>
      <c r="B62">
        <v>1</v>
      </c>
      <c r="C62">
        <v>6</v>
      </c>
      <c r="D62">
        <v>55</v>
      </c>
      <c r="E62" t="s">
        <v>1406</v>
      </c>
      <c r="F62" t="s">
        <v>1326</v>
      </c>
      <c r="G62" t="s">
        <v>1327</v>
      </c>
      <c r="H62" t="s">
        <v>1324</v>
      </c>
      <c r="I62" t="s">
        <v>1325</v>
      </c>
      <c r="J62" t="s">
        <v>556</v>
      </c>
      <c r="K62" t="s">
        <v>1131</v>
      </c>
      <c r="L62" t="s">
        <v>1172</v>
      </c>
      <c r="M62" t="s">
        <v>1068</v>
      </c>
      <c r="N62" s="34">
        <v>444243561</v>
      </c>
    </row>
    <row r="63" spans="1:14" x14ac:dyDescent="0.25">
      <c r="A63">
        <v>2025</v>
      </c>
      <c r="B63">
        <v>1</v>
      </c>
      <c r="C63">
        <v>6</v>
      </c>
      <c r="D63">
        <v>56</v>
      </c>
      <c r="E63" t="s">
        <v>1462</v>
      </c>
      <c r="F63" t="s">
        <v>1333</v>
      </c>
      <c r="G63" t="s">
        <v>1308</v>
      </c>
      <c r="H63" t="s">
        <v>1215</v>
      </c>
      <c r="I63" t="s">
        <v>1193</v>
      </c>
      <c r="J63" t="s">
        <v>404</v>
      </c>
      <c r="K63" t="s">
        <v>1128</v>
      </c>
      <c r="L63" t="s">
        <v>1165</v>
      </c>
      <c r="M63" t="s">
        <v>1052</v>
      </c>
      <c r="N63" s="34">
        <v>883803</v>
      </c>
    </row>
    <row r="64" spans="1:14" x14ac:dyDescent="0.25">
      <c r="A64">
        <v>2025</v>
      </c>
      <c r="B64">
        <v>1</v>
      </c>
      <c r="C64">
        <v>6</v>
      </c>
      <c r="D64">
        <v>57</v>
      </c>
      <c r="E64" t="s">
        <v>1462</v>
      </c>
      <c r="F64" t="s">
        <v>1333</v>
      </c>
      <c r="G64" t="s">
        <v>1308</v>
      </c>
      <c r="H64" t="s">
        <v>1215</v>
      </c>
      <c r="I64" t="s">
        <v>1193</v>
      </c>
      <c r="J64" t="s">
        <v>590</v>
      </c>
      <c r="K64" t="s">
        <v>1128</v>
      </c>
      <c r="L64" t="s">
        <v>1169</v>
      </c>
      <c r="M64" t="s">
        <v>1170</v>
      </c>
      <c r="N64" s="34">
        <v>0</v>
      </c>
    </row>
    <row r="65" spans="1:14" x14ac:dyDescent="0.25">
      <c r="A65">
        <v>2025</v>
      </c>
      <c r="B65">
        <v>1</v>
      </c>
      <c r="C65">
        <v>6</v>
      </c>
      <c r="D65">
        <v>58</v>
      </c>
      <c r="E65" t="s">
        <v>1462</v>
      </c>
      <c r="F65" t="s">
        <v>1333</v>
      </c>
      <c r="G65" t="s">
        <v>1308</v>
      </c>
      <c r="H65" t="s">
        <v>1215</v>
      </c>
      <c r="I65" t="s">
        <v>1193</v>
      </c>
      <c r="J65" t="s">
        <v>724</v>
      </c>
      <c r="K65" t="s">
        <v>1128</v>
      </c>
      <c r="L65" t="s">
        <v>1171</v>
      </c>
      <c r="M65" t="s">
        <v>1056</v>
      </c>
      <c r="N65" s="34">
        <v>0</v>
      </c>
    </row>
    <row r="66" spans="1:14" x14ac:dyDescent="0.25">
      <c r="A66">
        <v>2025</v>
      </c>
      <c r="B66">
        <v>1</v>
      </c>
      <c r="C66">
        <v>6</v>
      </c>
      <c r="D66">
        <v>59</v>
      </c>
      <c r="E66" t="s">
        <v>1462</v>
      </c>
      <c r="F66" t="s">
        <v>1333</v>
      </c>
      <c r="G66" t="s">
        <v>1308</v>
      </c>
      <c r="H66" t="s">
        <v>1215</v>
      </c>
      <c r="I66" t="s">
        <v>1193</v>
      </c>
      <c r="J66" t="s">
        <v>546</v>
      </c>
      <c r="K66" t="s">
        <v>1128</v>
      </c>
      <c r="L66" t="s">
        <v>1178</v>
      </c>
      <c r="M66" t="s">
        <v>1069</v>
      </c>
      <c r="N66" s="34">
        <v>0</v>
      </c>
    </row>
    <row r="67" spans="1:14" x14ac:dyDescent="0.25">
      <c r="A67">
        <v>2025</v>
      </c>
      <c r="B67">
        <v>1</v>
      </c>
      <c r="C67">
        <v>6</v>
      </c>
      <c r="D67">
        <v>60</v>
      </c>
      <c r="E67" t="s">
        <v>1462</v>
      </c>
      <c r="F67" t="s">
        <v>1333</v>
      </c>
      <c r="G67" t="s">
        <v>1308</v>
      </c>
      <c r="H67" t="s">
        <v>1215</v>
      </c>
      <c r="I67" t="s">
        <v>1193</v>
      </c>
      <c r="J67" t="s">
        <v>274</v>
      </c>
      <c r="K67" t="s">
        <v>1128</v>
      </c>
      <c r="L67" t="s">
        <v>1178</v>
      </c>
      <c r="M67" t="s">
        <v>1069</v>
      </c>
      <c r="N67" s="34">
        <v>0</v>
      </c>
    </row>
    <row r="68" spans="1:14" x14ac:dyDescent="0.25">
      <c r="A68">
        <v>2025</v>
      </c>
      <c r="B68">
        <v>1</v>
      </c>
      <c r="C68">
        <v>6</v>
      </c>
      <c r="D68">
        <v>61</v>
      </c>
      <c r="E68" t="s">
        <v>1462</v>
      </c>
      <c r="F68" t="s">
        <v>1333</v>
      </c>
      <c r="G68" t="s">
        <v>1308</v>
      </c>
      <c r="H68" t="s">
        <v>1215</v>
      </c>
      <c r="I68" t="s">
        <v>1193</v>
      </c>
      <c r="J68" t="s">
        <v>983</v>
      </c>
      <c r="K68" t="s">
        <v>1128</v>
      </c>
      <c r="L68" t="s">
        <v>1179</v>
      </c>
      <c r="M68" t="s">
        <v>1063</v>
      </c>
      <c r="N68" s="34">
        <v>941791</v>
      </c>
    </row>
    <row r="69" spans="1:14" x14ac:dyDescent="0.25">
      <c r="A69">
        <v>2025</v>
      </c>
      <c r="B69">
        <v>1</v>
      </c>
      <c r="C69">
        <v>6</v>
      </c>
      <c r="D69">
        <v>62</v>
      </c>
      <c r="E69" t="s">
        <v>1407</v>
      </c>
      <c r="F69" t="s">
        <v>1354</v>
      </c>
      <c r="G69" t="s">
        <v>1327</v>
      </c>
      <c r="H69" t="s">
        <v>1213</v>
      </c>
      <c r="I69" t="s">
        <v>1191</v>
      </c>
      <c r="J69" t="s">
        <v>106</v>
      </c>
      <c r="K69" t="s">
        <v>1140</v>
      </c>
      <c r="L69" t="s">
        <v>1158</v>
      </c>
      <c r="M69" t="s">
        <v>1065</v>
      </c>
      <c r="N69" s="34">
        <v>1284838</v>
      </c>
    </row>
    <row r="70" spans="1:14" x14ac:dyDescent="0.25">
      <c r="A70">
        <v>2025</v>
      </c>
      <c r="B70">
        <v>1</v>
      </c>
      <c r="C70">
        <v>6</v>
      </c>
      <c r="D70">
        <v>63</v>
      </c>
      <c r="E70" t="s">
        <v>1407</v>
      </c>
      <c r="F70" t="s">
        <v>1354</v>
      </c>
      <c r="G70" t="s">
        <v>1327</v>
      </c>
      <c r="H70" t="s">
        <v>1213</v>
      </c>
      <c r="I70" t="s">
        <v>1191</v>
      </c>
      <c r="J70" t="s">
        <v>105</v>
      </c>
      <c r="K70" t="s">
        <v>1140</v>
      </c>
      <c r="L70" t="s">
        <v>1158</v>
      </c>
      <c r="M70" t="s">
        <v>1065</v>
      </c>
      <c r="N70" s="34">
        <v>131196539</v>
      </c>
    </row>
    <row r="71" spans="1:14" x14ac:dyDescent="0.25">
      <c r="A71">
        <v>2025</v>
      </c>
      <c r="B71">
        <v>1</v>
      </c>
      <c r="C71">
        <v>6</v>
      </c>
      <c r="D71">
        <v>64</v>
      </c>
      <c r="E71" t="s">
        <v>1408</v>
      </c>
      <c r="F71" t="s">
        <v>1359</v>
      </c>
      <c r="G71" t="s">
        <v>1327</v>
      </c>
      <c r="H71" t="s">
        <v>1210</v>
      </c>
      <c r="I71" t="s">
        <v>1187</v>
      </c>
      <c r="J71" t="s">
        <v>83</v>
      </c>
      <c r="K71" t="s">
        <v>1123</v>
      </c>
      <c r="L71" t="s">
        <v>1157</v>
      </c>
      <c r="M71" t="s">
        <v>1047</v>
      </c>
      <c r="N71" s="34">
        <v>0</v>
      </c>
    </row>
    <row r="72" spans="1:14" x14ac:dyDescent="0.25">
      <c r="A72">
        <v>2025</v>
      </c>
      <c r="B72">
        <v>1</v>
      </c>
      <c r="C72">
        <v>6</v>
      </c>
      <c r="D72">
        <v>65</v>
      </c>
      <c r="E72" t="s">
        <v>1408</v>
      </c>
      <c r="F72" t="s">
        <v>1359</v>
      </c>
      <c r="G72" t="s">
        <v>1327</v>
      </c>
      <c r="H72" t="s">
        <v>1210</v>
      </c>
      <c r="I72" t="s">
        <v>1187</v>
      </c>
      <c r="J72" t="s">
        <v>55</v>
      </c>
      <c r="K72" t="s">
        <v>1123</v>
      </c>
      <c r="L72" t="s">
        <v>1157</v>
      </c>
      <c r="M72" t="s">
        <v>1047</v>
      </c>
      <c r="N72" s="34">
        <v>0</v>
      </c>
    </row>
    <row r="73" spans="1:14" x14ac:dyDescent="0.25">
      <c r="A73">
        <v>2025</v>
      </c>
      <c r="B73">
        <v>1</v>
      </c>
      <c r="C73">
        <v>6</v>
      </c>
      <c r="D73">
        <v>66</v>
      </c>
      <c r="E73" t="s">
        <v>1408</v>
      </c>
      <c r="F73" t="s">
        <v>1359</v>
      </c>
      <c r="G73" t="s">
        <v>1327</v>
      </c>
      <c r="H73" t="s">
        <v>1210</v>
      </c>
      <c r="I73" t="s">
        <v>1187</v>
      </c>
      <c r="J73" t="s">
        <v>672</v>
      </c>
      <c r="K73" t="s">
        <v>1123</v>
      </c>
      <c r="L73" t="s">
        <v>1158</v>
      </c>
      <c r="M73" t="s">
        <v>1065</v>
      </c>
      <c r="N73" s="34">
        <v>0</v>
      </c>
    </row>
    <row r="74" spans="1:14" x14ac:dyDescent="0.25">
      <c r="A74">
        <v>2025</v>
      </c>
      <c r="B74">
        <v>1</v>
      </c>
      <c r="C74">
        <v>6</v>
      </c>
      <c r="D74">
        <v>67</v>
      </c>
      <c r="E74" t="s">
        <v>1408</v>
      </c>
      <c r="F74" t="s">
        <v>1359</v>
      </c>
      <c r="G74" t="s">
        <v>1327</v>
      </c>
      <c r="H74" t="s">
        <v>1210</v>
      </c>
      <c r="I74" t="s">
        <v>1187</v>
      </c>
      <c r="J74" t="s">
        <v>683</v>
      </c>
      <c r="K74" t="s">
        <v>1123</v>
      </c>
      <c r="L74" t="s">
        <v>1158</v>
      </c>
      <c r="M74" t="s">
        <v>1065</v>
      </c>
      <c r="N74" s="34">
        <v>460018</v>
      </c>
    </row>
    <row r="75" spans="1:14" x14ac:dyDescent="0.25">
      <c r="A75">
        <v>2025</v>
      </c>
      <c r="B75">
        <v>1</v>
      </c>
      <c r="C75">
        <v>6</v>
      </c>
      <c r="D75">
        <v>68</v>
      </c>
      <c r="E75" t="s">
        <v>1408</v>
      </c>
      <c r="F75" t="s">
        <v>1359</v>
      </c>
      <c r="G75" t="s">
        <v>1327</v>
      </c>
      <c r="H75" t="s">
        <v>1210</v>
      </c>
      <c r="I75" t="s">
        <v>1187</v>
      </c>
      <c r="J75" t="s">
        <v>716</v>
      </c>
      <c r="K75" t="s">
        <v>1123</v>
      </c>
      <c r="L75" t="s">
        <v>1158</v>
      </c>
      <c r="M75" t="s">
        <v>1065</v>
      </c>
      <c r="N75" s="34">
        <v>0</v>
      </c>
    </row>
    <row r="76" spans="1:14" x14ac:dyDescent="0.25">
      <c r="A76">
        <v>2025</v>
      </c>
      <c r="B76">
        <v>1</v>
      </c>
      <c r="C76">
        <v>6</v>
      </c>
      <c r="D76">
        <v>69</v>
      </c>
      <c r="E76" t="s">
        <v>1408</v>
      </c>
      <c r="F76" t="s">
        <v>1359</v>
      </c>
      <c r="G76" t="s">
        <v>1327</v>
      </c>
      <c r="H76" t="s">
        <v>1210</v>
      </c>
      <c r="I76" t="s">
        <v>1187</v>
      </c>
      <c r="J76" t="s">
        <v>353</v>
      </c>
      <c r="K76" t="s">
        <v>1123</v>
      </c>
      <c r="L76" t="s">
        <v>1158</v>
      </c>
      <c r="M76" t="s">
        <v>1065</v>
      </c>
      <c r="N76" s="34">
        <v>11700293</v>
      </c>
    </row>
    <row r="77" spans="1:14" x14ac:dyDescent="0.25">
      <c r="A77">
        <v>2025</v>
      </c>
      <c r="B77">
        <v>1</v>
      </c>
      <c r="C77">
        <v>6</v>
      </c>
      <c r="D77">
        <v>70</v>
      </c>
      <c r="E77" t="s">
        <v>1408</v>
      </c>
      <c r="F77" t="s">
        <v>1359</v>
      </c>
      <c r="G77" t="s">
        <v>1327</v>
      </c>
      <c r="H77" t="s">
        <v>1210</v>
      </c>
      <c r="I77" t="s">
        <v>1187</v>
      </c>
      <c r="J77" t="s">
        <v>179</v>
      </c>
      <c r="K77" t="s">
        <v>1123</v>
      </c>
      <c r="L77" t="s">
        <v>1158</v>
      </c>
      <c r="M77" t="s">
        <v>1065</v>
      </c>
      <c r="N77" s="34">
        <v>3289234</v>
      </c>
    </row>
    <row r="78" spans="1:14" x14ac:dyDescent="0.25">
      <c r="A78">
        <v>2025</v>
      </c>
      <c r="B78">
        <v>1</v>
      </c>
      <c r="C78">
        <v>6</v>
      </c>
      <c r="D78">
        <v>71</v>
      </c>
      <c r="E78" t="s">
        <v>1408</v>
      </c>
      <c r="F78" t="s">
        <v>1359</v>
      </c>
      <c r="G78" t="s">
        <v>1327</v>
      </c>
      <c r="H78" t="s">
        <v>1210</v>
      </c>
      <c r="I78" t="s">
        <v>1187</v>
      </c>
      <c r="J78" t="s">
        <v>690</v>
      </c>
      <c r="K78" t="s">
        <v>1123</v>
      </c>
      <c r="L78" t="s">
        <v>1158</v>
      </c>
      <c r="M78" t="s">
        <v>1065</v>
      </c>
      <c r="N78" s="34">
        <v>0</v>
      </c>
    </row>
    <row r="79" spans="1:14" x14ac:dyDescent="0.25">
      <c r="A79">
        <v>2025</v>
      </c>
      <c r="B79">
        <v>1</v>
      </c>
      <c r="C79">
        <v>6</v>
      </c>
      <c r="D79">
        <v>72</v>
      </c>
      <c r="E79" t="s">
        <v>1408</v>
      </c>
      <c r="F79" t="s">
        <v>1359</v>
      </c>
      <c r="G79" t="s">
        <v>1327</v>
      </c>
      <c r="H79" t="s">
        <v>1210</v>
      </c>
      <c r="I79" t="s">
        <v>1187</v>
      </c>
      <c r="J79" t="s">
        <v>659</v>
      </c>
      <c r="K79" t="s">
        <v>1123</v>
      </c>
      <c r="L79" t="s">
        <v>1158</v>
      </c>
      <c r="M79" t="s">
        <v>1065</v>
      </c>
      <c r="N79" s="34">
        <v>0</v>
      </c>
    </row>
    <row r="80" spans="1:14" x14ac:dyDescent="0.25">
      <c r="A80">
        <v>2025</v>
      </c>
      <c r="B80">
        <v>1</v>
      </c>
      <c r="C80">
        <v>6</v>
      </c>
      <c r="D80">
        <v>73</v>
      </c>
      <c r="E80" t="s">
        <v>1408</v>
      </c>
      <c r="F80" t="s">
        <v>1359</v>
      </c>
      <c r="G80" t="s">
        <v>1327</v>
      </c>
      <c r="H80" t="s">
        <v>1210</v>
      </c>
      <c r="I80" t="s">
        <v>1187</v>
      </c>
      <c r="J80" t="s">
        <v>660</v>
      </c>
      <c r="K80" t="s">
        <v>1123</v>
      </c>
      <c r="L80" t="s">
        <v>1158</v>
      </c>
      <c r="M80" t="s">
        <v>1065</v>
      </c>
      <c r="N80" s="34">
        <v>130816</v>
      </c>
    </row>
    <row r="81" spans="1:14" x14ac:dyDescent="0.25">
      <c r="A81">
        <v>2025</v>
      </c>
      <c r="B81">
        <v>1</v>
      </c>
      <c r="C81">
        <v>6</v>
      </c>
      <c r="D81">
        <v>74</v>
      </c>
      <c r="E81" t="s">
        <v>1408</v>
      </c>
      <c r="F81" t="s">
        <v>1359</v>
      </c>
      <c r="G81" t="s">
        <v>1327</v>
      </c>
      <c r="H81" t="s">
        <v>1210</v>
      </c>
      <c r="I81" t="s">
        <v>1187</v>
      </c>
      <c r="J81" t="s">
        <v>96</v>
      </c>
      <c r="K81" t="s">
        <v>1123</v>
      </c>
      <c r="L81" t="s">
        <v>1158</v>
      </c>
      <c r="M81" t="s">
        <v>1065</v>
      </c>
      <c r="N81" s="34">
        <v>3944067</v>
      </c>
    </row>
    <row r="82" spans="1:14" x14ac:dyDescent="0.25">
      <c r="A82">
        <v>2025</v>
      </c>
      <c r="B82">
        <v>1</v>
      </c>
      <c r="C82">
        <v>6</v>
      </c>
      <c r="D82">
        <v>75</v>
      </c>
      <c r="E82" t="s">
        <v>1408</v>
      </c>
      <c r="F82" t="s">
        <v>1359</v>
      </c>
      <c r="G82" t="s">
        <v>1327</v>
      </c>
      <c r="H82" t="s">
        <v>1210</v>
      </c>
      <c r="I82" t="s">
        <v>1187</v>
      </c>
      <c r="J82" t="s">
        <v>306</v>
      </c>
      <c r="K82" t="s">
        <v>1123</v>
      </c>
      <c r="L82" t="s">
        <v>1158</v>
      </c>
      <c r="M82" t="s">
        <v>1065</v>
      </c>
      <c r="N82" s="34">
        <v>14009421</v>
      </c>
    </row>
    <row r="83" spans="1:14" x14ac:dyDescent="0.25">
      <c r="A83">
        <v>2025</v>
      </c>
      <c r="B83">
        <v>1</v>
      </c>
      <c r="C83">
        <v>6</v>
      </c>
      <c r="D83">
        <v>76</v>
      </c>
      <c r="E83" t="s">
        <v>1408</v>
      </c>
      <c r="F83" t="s">
        <v>1359</v>
      </c>
      <c r="G83" t="s">
        <v>1327</v>
      </c>
      <c r="H83" t="s">
        <v>1210</v>
      </c>
      <c r="I83" t="s">
        <v>1187</v>
      </c>
      <c r="J83" t="s">
        <v>665</v>
      </c>
      <c r="K83" t="s">
        <v>1123</v>
      </c>
      <c r="L83" t="s">
        <v>1158</v>
      </c>
      <c r="M83" t="s">
        <v>1065</v>
      </c>
      <c r="N83" s="34">
        <v>0</v>
      </c>
    </row>
    <row r="84" spans="1:14" x14ac:dyDescent="0.25">
      <c r="A84">
        <v>2025</v>
      </c>
      <c r="B84">
        <v>1</v>
      </c>
      <c r="C84">
        <v>6</v>
      </c>
      <c r="D84">
        <v>77</v>
      </c>
      <c r="E84" t="s">
        <v>1408</v>
      </c>
      <c r="F84" t="s">
        <v>1359</v>
      </c>
      <c r="G84" t="s">
        <v>1327</v>
      </c>
      <c r="H84" t="s">
        <v>1210</v>
      </c>
      <c r="I84" t="s">
        <v>1187</v>
      </c>
      <c r="J84" t="s">
        <v>676</v>
      </c>
      <c r="K84" t="s">
        <v>1123</v>
      </c>
      <c r="L84" t="s">
        <v>1158</v>
      </c>
      <c r="M84" t="s">
        <v>1065</v>
      </c>
      <c r="N84" s="34">
        <v>551992</v>
      </c>
    </row>
    <row r="85" spans="1:14" x14ac:dyDescent="0.25">
      <c r="A85">
        <v>2025</v>
      </c>
      <c r="B85">
        <v>1</v>
      </c>
      <c r="C85">
        <v>6</v>
      </c>
      <c r="D85">
        <v>78</v>
      </c>
      <c r="E85" t="s">
        <v>1408</v>
      </c>
      <c r="F85" t="s">
        <v>1359</v>
      </c>
      <c r="G85" t="s">
        <v>1327</v>
      </c>
      <c r="H85" t="s">
        <v>1210</v>
      </c>
      <c r="I85" t="s">
        <v>1187</v>
      </c>
      <c r="J85" t="s">
        <v>626</v>
      </c>
      <c r="K85" t="s">
        <v>1123</v>
      </c>
      <c r="L85" t="s">
        <v>1158</v>
      </c>
      <c r="M85" t="s">
        <v>1065</v>
      </c>
      <c r="N85" s="34">
        <v>0</v>
      </c>
    </row>
    <row r="86" spans="1:14" x14ac:dyDescent="0.25">
      <c r="A86">
        <v>2025</v>
      </c>
      <c r="B86">
        <v>1</v>
      </c>
      <c r="C86">
        <v>6</v>
      </c>
      <c r="D86">
        <v>79</v>
      </c>
      <c r="E86" t="s">
        <v>1408</v>
      </c>
      <c r="F86" t="s">
        <v>1359</v>
      </c>
      <c r="G86" t="s">
        <v>1327</v>
      </c>
      <c r="H86" t="s">
        <v>1210</v>
      </c>
      <c r="I86" t="s">
        <v>1187</v>
      </c>
      <c r="J86" t="s">
        <v>627</v>
      </c>
      <c r="K86" t="s">
        <v>1123</v>
      </c>
      <c r="L86" t="s">
        <v>1158</v>
      </c>
      <c r="M86" t="s">
        <v>1065</v>
      </c>
      <c r="N86" s="34">
        <v>157523</v>
      </c>
    </row>
    <row r="87" spans="1:14" x14ac:dyDescent="0.25">
      <c r="A87">
        <v>2025</v>
      </c>
      <c r="B87">
        <v>1</v>
      </c>
      <c r="C87">
        <v>6</v>
      </c>
      <c r="D87">
        <v>80</v>
      </c>
      <c r="E87" t="s">
        <v>1408</v>
      </c>
      <c r="F87" t="s">
        <v>1359</v>
      </c>
      <c r="G87" t="s">
        <v>1327</v>
      </c>
      <c r="H87" t="s">
        <v>1210</v>
      </c>
      <c r="I87" t="s">
        <v>1187</v>
      </c>
      <c r="J87" t="s">
        <v>190</v>
      </c>
      <c r="K87" t="s">
        <v>1123</v>
      </c>
      <c r="L87" t="s">
        <v>1159</v>
      </c>
      <c r="M87" t="s">
        <v>1066</v>
      </c>
      <c r="N87" s="34">
        <v>1706482</v>
      </c>
    </row>
    <row r="88" spans="1:14" x14ac:dyDescent="0.25">
      <c r="A88">
        <v>2025</v>
      </c>
      <c r="B88">
        <v>1</v>
      </c>
      <c r="C88">
        <v>6</v>
      </c>
      <c r="D88">
        <v>81</v>
      </c>
      <c r="E88" t="s">
        <v>1408</v>
      </c>
      <c r="F88" t="s">
        <v>1359</v>
      </c>
      <c r="G88" t="s">
        <v>1327</v>
      </c>
      <c r="H88" t="s">
        <v>1210</v>
      </c>
      <c r="I88" t="s">
        <v>1187</v>
      </c>
      <c r="J88" t="s">
        <v>226</v>
      </c>
      <c r="K88" t="s">
        <v>1123</v>
      </c>
      <c r="L88" t="s">
        <v>1159</v>
      </c>
      <c r="M88" t="s">
        <v>1066</v>
      </c>
      <c r="N88" s="34">
        <v>1423761</v>
      </c>
    </row>
    <row r="89" spans="1:14" x14ac:dyDescent="0.25">
      <c r="A89">
        <v>2025</v>
      </c>
      <c r="B89">
        <v>1</v>
      </c>
      <c r="C89">
        <v>6</v>
      </c>
      <c r="D89">
        <v>82</v>
      </c>
      <c r="E89" t="s">
        <v>1408</v>
      </c>
      <c r="F89" t="s">
        <v>1359</v>
      </c>
      <c r="G89" t="s">
        <v>1327</v>
      </c>
      <c r="H89" t="s">
        <v>1210</v>
      </c>
      <c r="I89" t="s">
        <v>1187</v>
      </c>
      <c r="J89" t="s">
        <v>233</v>
      </c>
      <c r="K89" t="s">
        <v>1123</v>
      </c>
      <c r="L89" t="s">
        <v>1160</v>
      </c>
      <c r="M89" t="s">
        <v>1048</v>
      </c>
      <c r="N89" s="34">
        <v>19978</v>
      </c>
    </row>
    <row r="90" spans="1:14" x14ac:dyDescent="0.25">
      <c r="A90">
        <v>2025</v>
      </c>
      <c r="B90">
        <v>1</v>
      </c>
      <c r="C90">
        <v>6</v>
      </c>
      <c r="D90">
        <v>83</v>
      </c>
      <c r="E90" t="s">
        <v>1408</v>
      </c>
      <c r="F90" t="s">
        <v>1359</v>
      </c>
      <c r="G90" t="s">
        <v>1327</v>
      </c>
      <c r="H90" t="s">
        <v>1210</v>
      </c>
      <c r="I90" t="s">
        <v>1187</v>
      </c>
      <c r="J90" t="s">
        <v>261</v>
      </c>
      <c r="K90" t="s">
        <v>1123</v>
      </c>
      <c r="L90" t="s">
        <v>1160</v>
      </c>
      <c r="M90" t="s">
        <v>1048</v>
      </c>
      <c r="N90" s="34">
        <v>16817</v>
      </c>
    </row>
    <row r="91" spans="1:14" x14ac:dyDescent="0.25">
      <c r="A91">
        <v>2025</v>
      </c>
      <c r="B91">
        <v>1</v>
      </c>
      <c r="C91">
        <v>6</v>
      </c>
      <c r="D91">
        <v>84</v>
      </c>
      <c r="E91" t="s">
        <v>1408</v>
      </c>
      <c r="F91" t="s">
        <v>1359</v>
      </c>
      <c r="G91" t="s">
        <v>1327</v>
      </c>
      <c r="H91" t="s">
        <v>1210</v>
      </c>
      <c r="I91" t="s">
        <v>1187</v>
      </c>
      <c r="J91" t="s">
        <v>297</v>
      </c>
      <c r="K91" t="s">
        <v>1123</v>
      </c>
      <c r="L91" t="s">
        <v>1161</v>
      </c>
      <c r="M91" t="s">
        <v>1049</v>
      </c>
      <c r="N91" s="34">
        <v>0</v>
      </c>
    </row>
    <row r="92" spans="1:14" x14ac:dyDescent="0.25">
      <c r="A92">
        <v>2025</v>
      </c>
      <c r="B92">
        <v>1</v>
      </c>
      <c r="C92">
        <v>6</v>
      </c>
      <c r="D92">
        <v>85</v>
      </c>
      <c r="E92" t="s">
        <v>1408</v>
      </c>
      <c r="F92" t="s">
        <v>1359</v>
      </c>
      <c r="G92" t="s">
        <v>1327</v>
      </c>
      <c r="H92" t="s">
        <v>1210</v>
      </c>
      <c r="I92" t="s">
        <v>1187</v>
      </c>
      <c r="J92" t="s">
        <v>268</v>
      </c>
      <c r="K92" t="s">
        <v>1123</v>
      </c>
      <c r="L92" t="s">
        <v>1161</v>
      </c>
      <c r="M92" t="s">
        <v>1049</v>
      </c>
      <c r="N92" s="34">
        <v>0</v>
      </c>
    </row>
    <row r="93" spans="1:14" x14ac:dyDescent="0.25">
      <c r="A93">
        <v>2025</v>
      </c>
      <c r="B93">
        <v>1</v>
      </c>
      <c r="C93">
        <v>6</v>
      </c>
      <c r="D93">
        <v>86</v>
      </c>
      <c r="E93" t="s">
        <v>1408</v>
      </c>
      <c r="F93" t="s">
        <v>1359</v>
      </c>
      <c r="G93" t="s">
        <v>1327</v>
      </c>
      <c r="H93" t="s">
        <v>1210</v>
      </c>
      <c r="I93" t="s">
        <v>1187</v>
      </c>
      <c r="J93" t="s">
        <v>361</v>
      </c>
      <c r="K93" t="s">
        <v>1123</v>
      </c>
      <c r="L93" t="s">
        <v>1163</v>
      </c>
      <c r="M93" t="s">
        <v>1050</v>
      </c>
      <c r="N93" s="34">
        <v>33943</v>
      </c>
    </row>
    <row r="94" spans="1:14" x14ac:dyDescent="0.25">
      <c r="A94">
        <v>2025</v>
      </c>
      <c r="B94">
        <v>1</v>
      </c>
      <c r="C94">
        <v>6</v>
      </c>
      <c r="D94">
        <v>87</v>
      </c>
      <c r="E94" t="s">
        <v>1408</v>
      </c>
      <c r="F94" t="s">
        <v>1359</v>
      </c>
      <c r="G94" t="s">
        <v>1327</v>
      </c>
      <c r="H94" t="s">
        <v>1210</v>
      </c>
      <c r="I94" t="s">
        <v>1187</v>
      </c>
      <c r="J94" t="s">
        <v>389</v>
      </c>
      <c r="K94" t="s">
        <v>1123</v>
      </c>
      <c r="L94" t="s">
        <v>1163</v>
      </c>
      <c r="M94" t="s">
        <v>1050</v>
      </c>
      <c r="N94" s="34">
        <v>30171</v>
      </c>
    </row>
    <row r="95" spans="1:14" x14ac:dyDescent="0.25">
      <c r="A95">
        <v>2025</v>
      </c>
      <c r="B95">
        <v>1</v>
      </c>
      <c r="C95">
        <v>6</v>
      </c>
      <c r="D95">
        <v>88</v>
      </c>
      <c r="E95" t="s">
        <v>1408</v>
      </c>
      <c r="F95" t="s">
        <v>1359</v>
      </c>
      <c r="G95" t="s">
        <v>1327</v>
      </c>
      <c r="H95" t="s">
        <v>1210</v>
      </c>
      <c r="I95" t="s">
        <v>1187</v>
      </c>
      <c r="J95" t="s">
        <v>425</v>
      </c>
      <c r="K95" t="s">
        <v>1123</v>
      </c>
      <c r="L95" t="s">
        <v>1165</v>
      </c>
      <c r="M95" t="s">
        <v>1052</v>
      </c>
      <c r="N95" s="34">
        <v>0</v>
      </c>
    </row>
    <row r="96" spans="1:14" x14ac:dyDescent="0.25">
      <c r="A96">
        <v>2025</v>
      </c>
      <c r="B96">
        <v>1</v>
      </c>
      <c r="C96">
        <v>6</v>
      </c>
      <c r="D96">
        <v>89</v>
      </c>
      <c r="E96" t="s">
        <v>1408</v>
      </c>
      <c r="F96" t="s">
        <v>1359</v>
      </c>
      <c r="G96" t="s">
        <v>1327</v>
      </c>
      <c r="H96" t="s">
        <v>1210</v>
      </c>
      <c r="I96" t="s">
        <v>1187</v>
      </c>
      <c r="J96" t="s">
        <v>397</v>
      </c>
      <c r="K96" t="s">
        <v>1123</v>
      </c>
      <c r="L96" t="s">
        <v>1165</v>
      </c>
      <c r="M96" t="s">
        <v>1052</v>
      </c>
      <c r="N96" s="34">
        <v>0</v>
      </c>
    </row>
    <row r="97" spans="1:14" x14ac:dyDescent="0.25">
      <c r="A97">
        <v>2025</v>
      </c>
      <c r="B97">
        <v>1</v>
      </c>
      <c r="C97">
        <v>6</v>
      </c>
      <c r="D97">
        <v>90</v>
      </c>
      <c r="E97" t="s">
        <v>1408</v>
      </c>
      <c r="F97" t="s">
        <v>1359</v>
      </c>
      <c r="G97" t="s">
        <v>1327</v>
      </c>
      <c r="H97" t="s">
        <v>1210</v>
      </c>
      <c r="I97" t="s">
        <v>1187</v>
      </c>
      <c r="J97" t="s">
        <v>463</v>
      </c>
      <c r="K97" t="s">
        <v>1123</v>
      </c>
      <c r="L97" t="s">
        <v>1166</v>
      </c>
      <c r="M97" t="s">
        <v>1053</v>
      </c>
      <c r="N97" s="34">
        <v>612870</v>
      </c>
    </row>
    <row r="98" spans="1:14" x14ac:dyDescent="0.25">
      <c r="A98">
        <v>2025</v>
      </c>
      <c r="B98">
        <v>1</v>
      </c>
      <c r="C98">
        <v>6</v>
      </c>
      <c r="D98">
        <v>91</v>
      </c>
      <c r="E98" t="s">
        <v>1408</v>
      </c>
      <c r="F98" t="s">
        <v>1359</v>
      </c>
      <c r="G98" t="s">
        <v>1327</v>
      </c>
      <c r="H98" t="s">
        <v>1210</v>
      </c>
      <c r="I98" t="s">
        <v>1187</v>
      </c>
      <c r="J98" t="s">
        <v>432</v>
      </c>
      <c r="K98" t="s">
        <v>1123</v>
      </c>
      <c r="L98" t="s">
        <v>1166</v>
      </c>
      <c r="M98" t="s">
        <v>1053</v>
      </c>
      <c r="N98" s="34">
        <v>739102</v>
      </c>
    </row>
    <row r="99" spans="1:14" x14ac:dyDescent="0.25">
      <c r="A99">
        <v>2025</v>
      </c>
      <c r="B99">
        <v>1</v>
      </c>
      <c r="C99">
        <v>6</v>
      </c>
      <c r="D99">
        <v>92</v>
      </c>
      <c r="E99" t="s">
        <v>1408</v>
      </c>
      <c r="F99" t="s">
        <v>1359</v>
      </c>
      <c r="G99" t="s">
        <v>1327</v>
      </c>
      <c r="H99" t="s">
        <v>1210</v>
      </c>
      <c r="I99" t="s">
        <v>1187</v>
      </c>
      <c r="J99" t="s">
        <v>498</v>
      </c>
      <c r="K99" t="s">
        <v>1123</v>
      </c>
      <c r="L99" t="s">
        <v>1167</v>
      </c>
      <c r="M99" t="s">
        <v>1054</v>
      </c>
      <c r="N99" s="34">
        <v>0</v>
      </c>
    </row>
    <row r="100" spans="1:14" x14ac:dyDescent="0.25">
      <c r="A100">
        <v>2025</v>
      </c>
      <c r="B100">
        <v>1</v>
      </c>
      <c r="C100">
        <v>6</v>
      </c>
      <c r="D100">
        <v>93</v>
      </c>
      <c r="E100" t="s">
        <v>1408</v>
      </c>
      <c r="F100" t="s">
        <v>1359</v>
      </c>
      <c r="G100" t="s">
        <v>1327</v>
      </c>
      <c r="H100" t="s">
        <v>1210</v>
      </c>
      <c r="I100" t="s">
        <v>1187</v>
      </c>
      <c r="J100" t="s">
        <v>470</v>
      </c>
      <c r="K100" t="s">
        <v>1123</v>
      </c>
      <c r="L100" t="s">
        <v>1167</v>
      </c>
      <c r="M100" t="s">
        <v>1054</v>
      </c>
      <c r="N100" s="34">
        <v>0</v>
      </c>
    </row>
    <row r="101" spans="1:14" x14ac:dyDescent="0.25">
      <c r="A101">
        <v>2025</v>
      </c>
      <c r="B101">
        <v>1</v>
      </c>
      <c r="C101">
        <v>6</v>
      </c>
      <c r="D101">
        <v>94</v>
      </c>
      <c r="E101" t="s">
        <v>1408</v>
      </c>
      <c r="F101" t="s">
        <v>1359</v>
      </c>
      <c r="G101" t="s">
        <v>1327</v>
      </c>
      <c r="H101" t="s">
        <v>1210</v>
      </c>
      <c r="I101" t="s">
        <v>1187</v>
      </c>
      <c r="J101" t="s">
        <v>1037</v>
      </c>
      <c r="K101" t="s">
        <v>1123</v>
      </c>
      <c r="L101" t="s">
        <v>1168</v>
      </c>
      <c r="M101" t="s">
        <v>1055</v>
      </c>
      <c r="N101" s="34">
        <v>0</v>
      </c>
    </row>
    <row r="102" spans="1:14" x14ac:dyDescent="0.25">
      <c r="A102">
        <v>2025</v>
      </c>
      <c r="B102">
        <v>1</v>
      </c>
      <c r="C102">
        <v>6</v>
      </c>
      <c r="D102">
        <v>95</v>
      </c>
      <c r="E102" t="s">
        <v>1408</v>
      </c>
      <c r="F102" t="s">
        <v>1359</v>
      </c>
      <c r="G102" t="s">
        <v>1327</v>
      </c>
      <c r="H102" t="s">
        <v>1210</v>
      </c>
      <c r="I102" t="s">
        <v>1187</v>
      </c>
      <c r="J102" t="s">
        <v>1032</v>
      </c>
      <c r="K102" t="s">
        <v>1123</v>
      </c>
      <c r="L102" t="s">
        <v>1168</v>
      </c>
      <c r="M102" t="s">
        <v>1055</v>
      </c>
      <c r="N102" s="34">
        <v>0</v>
      </c>
    </row>
    <row r="103" spans="1:14" x14ac:dyDescent="0.25">
      <c r="A103">
        <v>2025</v>
      </c>
      <c r="B103">
        <v>1</v>
      </c>
      <c r="C103">
        <v>6</v>
      </c>
      <c r="D103">
        <v>96</v>
      </c>
      <c r="E103" t="s">
        <v>1408</v>
      </c>
      <c r="F103" t="s">
        <v>1359</v>
      </c>
      <c r="G103" t="s">
        <v>1327</v>
      </c>
      <c r="H103" t="s">
        <v>1210</v>
      </c>
      <c r="I103" t="s">
        <v>1187</v>
      </c>
      <c r="J103" t="s">
        <v>538</v>
      </c>
      <c r="K103" t="s">
        <v>1123</v>
      </c>
      <c r="L103" t="s">
        <v>1162</v>
      </c>
      <c r="M103" t="s">
        <v>1067</v>
      </c>
      <c r="N103" s="34">
        <v>0</v>
      </c>
    </row>
    <row r="104" spans="1:14" x14ac:dyDescent="0.25">
      <c r="A104">
        <v>2025</v>
      </c>
      <c r="B104">
        <v>1</v>
      </c>
      <c r="C104">
        <v>6</v>
      </c>
      <c r="D104">
        <v>97</v>
      </c>
      <c r="E104" t="s">
        <v>1408</v>
      </c>
      <c r="F104" t="s">
        <v>1359</v>
      </c>
      <c r="G104" t="s">
        <v>1327</v>
      </c>
      <c r="H104" t="s">
        <v>1210</v>
      </c>
      <c r="I104" t="s">
        <v>1187</v>
      </c>
      <c r="J104" t="s">
        <v>572</v>
      </c>
      <c r="K104" t="s">
        <v>1123</v>
      </c>
      <c r="L104" t="s">
        <v>1162</v>
      </c>
      <c r="M104" t="s">
        <v>1067</v>
      </c>
      <c r="N104" s="34">
        <v>0</v>
      </c>
    </row>
    <row r="105" spans="1:14" x14ac:dyDescent="0.25">
      <c r="A105">
        <v>2025</v>
      </c>
      <c r="B105">
        <v>1</v>
      </c>
      <c r="C105">
        <v>6</v>
      </c>
      <c r="D105">
        <v>98</v>
      </c>
      <c r="E105" t="s">
        <v>1408</v>
      </c>
      <c r="F105" t="s">
        <v>1359</v>
      </c>
      <c r="G105" t="s">
        <v>1327</v>
      </c>
      <c r="H105" t="s">
        <v>1210</v>
      </c>
      <c r="I105" t="s">
        <v>1187</v>
      </c>
      <c r="J105" t="s">
        <v>615</v>
      </c>
      <c r="K105" t="s">
        <v>1123</v>
      </c>
      <c r="L105" t="s">
        <v>1169</v>
      </c>
      <c r="M105" t="s">
        <v>1170</v>
      </c>
      <c r="N105" s="34">
        <v>0</v>
      </c>
    </row>
    <row r="106" spans="1:14" x14ac:dyDescent="0.25">
      <c r="A106">
        <v>2025</v>
      </c>
      <c r="B106">
        <v>1</v>
      </c>
      <c r="C106">
        <v>6</v>
      </c>
      <c r="D106">
        <v>99</v>
      </c>
      <c r="E106" t="s">
        <v>1408</v>
      </c>
      <c r="F106" t="s">
        <v>1359</v>
      </c>
      <c r="G106" t="s">
        <v>1327</v>
      </c>
      <c r="H106" t="s">
        <v>1210</v>
      </c>
      <c r="I106" t="s">
        <v>1187</v>
      </c>
      <c r="J106" t="s">
        <v>582</v>
      </c>
      <c r="K106" t="s">
        <v>1123</v>
      </c>
      <c r="L106" t="s">
        <v>1169</v>
      </c>
      <c r="M106" t="s">
        <v>1170</v>
      </c>
      <c r="N106" s="34">
        <v>0</v>
      </c>
    </row>
    <row r="107" spans="1:14" x14ac:dyDescent="0.25">
      <c r="A107">
        <v>2025</v>
      </c>
      <c r="B107">
        <v>1</v>
      </c>
      <c r="C107">
        <v>6</v>
      </c>
      <c r="D107">
        <v>100</v>
      </c>
      <c r="E107" t="s">
        <v>1408</v>
      </c>
      <c r="F107" t="s">
        <v>1359</v>
      </c>
      <c r="G107" t="s">
        <v>1327</v>
      </c>
      <c r="H107" t="s">
        <v>1210</v>
      </c>
      <c r="I107" t="s">
        <v>1187</v>
      </c>
      <c r="J107" t="s">
        <v>538</v>
      </c>
      <c r="K107" t="s">
        <v>1123</v>
      </c>
      <c r="L107" t="s">
        <v>1172</v>
      </c>
      <c r="M107" t="s">
        <v>1068</v>
      </c>
      <c r="N107" s="34">
        <v>7163058</v>
      </c>
    </row>
    <row r="108" spans="1:14" x14ac:dyDescent="0.25">
      <c r="A108">
        <v>2025</v>
      </c>
      <c r="B108">
        <v>1</v>
      </c>
      <c r="C108">
        <v>6</v>
      </c>
      <c r="D108">
        <v>101</v>
      </c>
      <c r="E108" t="s">
        <v>1408</v>
      </c>
      <c r="F108" t="s">
        <v>1359</v>
      </c>
      <c r="G108" t="s">
        <v>1327</v>
      </c>
      <c r="H108" t="s">
        <v>1210</v>
      </c>
      <c r="I108" t="s">
        <v>1187</v>
      </c>
      <c r="J108" t="s">
        <v>572</v>
      </c>
      <c r="K108" t="s">
        <v>1123</v>
      </c>
      <c r="L108" t="s">
        <v>1172</v>
      </c>
      <c r="M108" t="s">
        <v>1068</v>
      </c>
      <c r="N108" s="34">
        <v>5959786</v>
      </c>
    </row>
    <row r="109" spans="1:14" x14ac:dyDescent="0.25">
      <c r="A109">
        <v>2025</v>
      </c>
      <c r="B109">
        <v>1</v>
      </c>
      <c r="C109">
        <v>6</v>
      </c>
      <c r="D109">
        <v>102</v>
      </c>
      <c r="E109" t="s">
        <v>1408</v>
      </c>
      <c r="F109" t="s">
        <v>1359</v>
      </c>
      <c r="G109" t="s">
        <v>1327</v>
      </c>
      <c r="H109" t="s">
        <v>1210</v>
      </c>
      <c r="I109" t="s">
        <v>1187</v>
      </c>
      <c r="J109" t="s">
        <v>750</v>
      </c>
      <c r="K109" t="s">
        <v>1123</v>
      </c>
      <c r="L109" t="s">
        <v>1173</v>
      </c>
      <c r="M109" t="s">
        <v>1057</v>
      </c>
      <c r="N109" s="34">
        <v>462077</v>
      </c>
    </row>
    <row r="110" spans="1:14" x14ac:dyDescent="0.25">
      <c r="A110">
        <v>2025</v>
      </c>
      <c r="B110">
        <v>1</v>
      </c>
      <c r="C110">
        <v>6</v>
      </c>
      <c r="D110">
        <v>103</v>
      </c>
      <c r="E110" t="s">
        <v>1408</v>
      </c>
      <c r="F110" t="s">
        <v>1359</v>
      </c>
      <c r="G110" t="s">
        <v>1327</v>
      </c>
      <c r="H110" t="s">
        <v>1210</v>
      </c>
      <c r="I110" t="s">
        <v>1187</v>
      </c>
      <c r="J110" t="s">
        <v>778</v>
      </c>
      <c r="K110" t="s">
        <v>1123</v>
      </c>
      <c r="L110" t="s">
        <v>1173</v>
      </c>
      <c r="M110" t="s">
        <v>1057</v>
      </c>
      <c r="N110" s="34">
        <v>384736</v>
      </c>
    </row>
    <row r="111" spans="1:14" x14ac:dyDescent="0.25">
      <c r="A111">
        <v>2025</v>
      </c>
      <c r="B111">
        <v>1</v>
      </c>
      <c r="C111">
        <v>6</v>
      </c>
      <c r="D111">
        <v>104</v>
      </c>
      <c r="E111" t="s">
        <v>1408</v>
      </c>
      <c r="F111" t="s">
        <v>1359</v>
      </c>
      <c r="G111" t="s">
        <v>1327</v>
      </c>
      <c r="H111" t="s">
        <v>1210</v>
      </c>
      <c r="I111" t="s">
        <v>1187</v>
      </c>
      <c r="J111" t="s">
        <v>823</v>
      </c>
      <c r="K111" t="s">
        <v>1123</v>
      </c>
      <c r="L111" t="s">
        <v>1174</v>
      </c>
      <c r="M111" t="s">
        <v>1058</v>
      </c>
      <c r="N111" s="34">
        <v>100672</v>
      </c>
    </row>
    <row r="112" spans="1:14" x14ac:dyDescent="0.25">
      <c r="A112">
        <v>2025</v>
      </c>
      <c r="B112">
        <v>1</v>
      </c>
      <c r="C112">
        <v>6</v>
      </c>
      <c r="D112">
        <v>105</v>
      </c>
      <c r="E112" t="s">
        <v>1408</v>
      </c>
      <c r="F112" t="s">
        <v>1359</v>
      </c>
      <c r="G112" t="s">
        <v>1327</v>
      </c>
      <c r="H112" t="s">
        <v>1210</v>
      </c>
      <c r="I112" t="s">
        <v>1187</v>
      </c>
      <c r="J112" t="s">
        <v>787</v>
      </c>
      <c r="K112" t="s">
        <v>1123</v>
      </c>
      <c r="L112" t="s">
        <v>1174</v>
      </c>
      <c r="M112" t="s">
        <v>1058</v>
      </c>
      <c r="N112" s="34">
        <v>121727</v>
      </c>
    </row>
    <row r="113" spans="1:14" x14ac:dyDescent="0.25">
      <c r="A113">
        <v>2025</v>
      </c>
      <c r="B113">
        <v>1</v>
      </c>
      <c r="C113">
        <v>6</v>
      </c>
      <c r="D113">
        <v>106</v>
      </c>
      <c r="E113" t="s">
        <v>1408</v>
      </c>
      <c r="F113" t="s">
        <v>1359</v>
      </c>
      <c r="G113" t="s">
        <v>1327</v>
      </c>
      <c r="H113" t="s">
        <v>1210</v>
      </c>
      <c r="I113" t="s">
        <v>1187</v>
      </c>
      <c r="J113" t="s">
        <v>869</v>
      </c>
      <c r="K113" t="s">
        <v>1123</v>
      </c>
      <c r="L113" t="s">
        <v>1176</v>
      </c>
      <c r="M113" t="s">
        <v>1060</v>
      </c>
      <c r="N113" s="34">
        <v>510658</v>
      </c>
    </row>
    <row r="114" spans="1:14" x14ac:dyDescent="0.25">
      <c r="A114">
        <v>2025</v>
      </c>
      <c r="B114">
        <v>1</v>
      </c>
      <c r="C114">
        <v>6</v>
      </c>
      <c r="D114">
        <v>107</v>
      </c>
      <c r="E114" t="s">
        <v>1408</v>
      </c>
      <c r="F114" t="s">
        <v>1359</v>
      </c>
      <c r="G114" t="s">
        <v>1327</v>
      </c>
      <c r="H114" t="s">
        <v>1210</v>
      </c>
      <c r="I114" t="s">
        <v>1187</v>
      </c>
      <c r="J114" t="s">
        <v>897</v>
      </c>
      <c r="K114" t="s">
        <v>1123</v>
      </c>
      <c r="L114" t="s">
        <v>1176</v>
      </c>
      <c r="M114" t="s">
        <v>1060</v>
      </c>
      <c r="N114" s="34">
        <v>421296</v>
      </c>
    </row>
    <row r="115" spans="1:14" x14ac:dyDescent="0.25">
      <c r="A115">
        <v>2025</v>
      </c>
      <c r="B115">
        <v>1</v>
      </c>
      <c r="C115">
        <v>6</v>
      </c>
      <c r="D115">
        <v>108</v>
      </c>
      <c r="E115" t="s">
        <v>1408</v>
      </c>
      <c r="F115" t="s">
        <v>1359</v>
      </c>
      <c r="G115" t="s">
        <v>1327</v>
      </c>
      <c r="H115" t="s">
        <v>1210</v>
      </c>
      <c r="I115" t="s">
        <v>1187</v>
      </c>
      <c r="J115" t="s">
        <v>860</v>
      </c>
      <c r="K115" t="s">
        <v>1123</v>
      </c>
      <c r="L115" t="s">
        <v>1175</v>
      </c>
      <c r="M115" t="s">
        <v>1059</v>
      </c>
      <c r="N115" s="34">
        <v>28456</v>
      </c>
    </row>
    <row r="116" spans="1:14" x14ac:dyDescent="0.25">
      <c r="A116">
        <v>2025</v>
      </c>
      <c r="B116">
        <v>1</v>
      </c>
      <c r="C116">
        <v>6</v>
      </c>
      <c r="D116">
        <v>109</v>
      </c>
      <c r="E116" t="s">
        <v>1408</v>
      </c>
      <c r="F116" t="s">
        <v>1359</v>
      </c>
      <c r="G116" t="s">
        <v>1327</v>
      </c>
      <c r="H116" t="s">
        <v>1210</v>
      </c>
      <c r="I116" t="s">
        <v>1187</v>
      </c>
      <c r="J116" t="s">
        <v>830</v>
      </c>
      <c r="K116" t="s">
        <v>1123</v>
      </c>
      <c r="L116" t="s">
        <v>1175</v>
      </c>
      <c r="M116" t="s">
        <v>1059</v>
      </c>
      <c r="N116" s="34">
        <v>33838</v>
      </c>
    </row>
    <row r="117" spans="1:14" x14ac:dyDescent="0.25">
      <c r="A117">
        <v>2025</v>
      </c>
      <c r="B117">
        <v>1</v>
      </c>
      <c r="C117">
        <v>6</v>
      </c>
      <c r="D117">
        <v>110</v>
      </c>
      <c r="E117" t="s">
        <v>1408</v>
      </c>
      <c r="F117" t="s">
        <v>1359</v>
      </c>
      <c r="G117" t="s">
        <v>1327</v>
      </c>
      <c r="H117" t="s">
        <v>1210</v>
      </c>
      <c r="I117" t="s">
        <v>1187</v>
      </c>
      <c r="J117" t="s">
        <v>906</v>
      </c>
      <c r="K117" t="s">
        <v>1123</v>
      </c>
      <c r="L117" t="s">
        <v>1177</v>
      </c>
      <c r="M117" t="s">
        <v>1061</v>
      </c>
      <c r="N117" s="34">
        <v>605511</v>
      </c>
    </row>
    <row r="118" spans="1:14" x14ac:dyDescent="0.25">
      <c r="A118">
        <v>2025</v>
      </c>
      <c r="B118">
        <v>1</v>
      </c>
      <c r="C118">
        <v>6</v>
      </c>
      <c r="D118">
        <v>111</v>
      </c>
      <c r="E118" t="s">
        <v>1408</v>
      </c>
      <c r="F118" t="s">
        <v>1359</v>
      </c>
      <c r="G118" t="s">
        <v>1327</v>
      </c>
      <c r="H118" t="s">
        <v>1210</v>
      </c>
      <c r="I118" t="s">
        <v>1187</v>
      </c>
      <c r="J118" t="s">
        <v>934</v>
      </c>
      <c r="K118" t="s">
        <v>1123</v>
      </c>
      <c r="L118" t="s">
        <v>1177</v>
      </c>
      <c r="M118" t="s">
        <v>1061</v>
      </c>
      <c r="N118" s="34">
        <v>497299</v>
      </c>
    </row>
    <row r="119" spans="1:14" x14ac:dyDescent="0.25">
      <c r="A119">
        <v>2025</v>
      </c>
      <c r="B119">
        <v>1</v>
      </c>
      <c r="C119">
        <v>6</v>
      </c>
      <c r="D119">
        <v>112</v>
      </c>
      <c r="E119" t="s">
        <v>1408</v>
      </c>
      <c r="F119" t="s">
        <v>1359</v>
      </c>
      <c r="G119" t="s">
        <v>1327</v>
      </c>
      <c r="H119" t="s">
        <v>1210</v>
      </c>
      <c r="I119" t="s">
        <v>1187</v>
      </c>
      <c r="J119" t="s">
        <v>572</v>
      </c>
      <c r="K119" t="s">
        <v>1123</v>
      </c>
      <c r="L119" t="s">
        <v>1178</v>
      </c>
      <c r="M119" t="s">
        <v>1069</v>
      </c>
      <c r="N119" s="34">
        <v>0</v>
      </c>
    </row>
    <row r="120" spans="1:14" x14ac:dyDescent="0.25">
      <c r="A120">
        <v>2025</v>
      </c>
      <c r="B120">
        <v>1</v>
      </c>
      <c r="C120">
        <v>6</v>
      </c>
      <c r="D120">
        <v>113</v>
      </c>
      <c r="E120" t="s">
        <v>1408</v>
      </c>
      <c r="F120" t="s">
        <v>1359</v>
      </c>
      <c r="G120" t="s">
        <v>1327</v>
      </c>
      <c r="H120" t="s">
        <v>1210</v>
      </c>
      <c r="I120" t="s">
        <v>1187</v>
      </c>
      <c r="J120" t="s">
        <v>538</v>
      </c>
      <c r="K120" t="s">
        <v>1123</v>
      </c>
      <c r="L120" t="s">
        <v>1178</v>
      </c>
      <c r="M120" t="s">
        <v>1069</v>
      </c>
      <c r="N120" s="34">
        <v>0</v>
      </c>
    </row>
    <row r="121" spans="1:14" x14ac:dyDescent="0.25">
      <c r="A121">
        <v>2025</v>
      </c>
      <c r="B121">
        <v>1</v>
      </c>
      <c r="C121">
        <v>6</v>
      </c>
      <c r="D121">
        <v>114</v>
      </c>
      <c r="E121" t="s">
        <v>1408</v>
      </c>
      <c r="F121" t="s">
        <v>1359</v>
      </c>
      <c r="G121" t="s">
        <v>1327</v>
      </c>
      <c r="H121" t="s">
        <v>1210</v>
      </c>
      <c r="I121" t="s">
        <v>1187</v>
      </c>
      <c r="J121" t="s">
        <v>941</v>
      </c>
      <c r="K121" t="s">
        <v>1123</v>
      </c>
      <c r="L121" t="s">
        <v>1156</v>
      </c>
      <c r="M121" t="s">
        <v>1062</v>
      </c>
      <c r="N121" s="34">
        <v>0</v>
      </c>
    </row>
    <row r="122" spans="1:14" x14ac:dyDescent="0.25">
      <c r="A122">
        <v>2025</v>
      </c>
      <c r="B122">
        <v>1</v>
      </c>
      <c r="C122">
        <v>6</v>
      </c>
      <c r="D122">
        <v>115</v>
      </c>
      <c r="E122" t="s">
        <v>1408</v>
      </c>
      <c r="F122" t="s">
        <v>1359</v>
      </c>
      <c r="G122" t="s">
        <v>1327</v>
      </c>
      <c r="H122" t="s">
        <v>1210</v>
      </c>
      <c r="I122" t="s">
        <v>1187</v>
      </c>
      <c r="J122" t="s">
        <v>970</v>
      </c>
      <c r="K122" t="s">
        <v>1123</v>
      </c>
      <c r="L122" t="s">
        <v>1156</v>
      </c>
      <c r="M122" t="s">
        <v>1062</v>
      </c>
      <c r="N122" s="34">
        <v>0</v>
      </c>
    </row>
    <row r="123" spans="1:14" x14ac:dyDescent="0.25">
      <c r="A123">
        <v>2025</v>
      </c>
      <c r="B123">
        <v>1</v>
      </c>
      <c r="C123">
        <v>6</v>
      </c>
      <c r="D123">
        <v>116</v>
      </c>
      <c r="E123" t="s">
        <v>1408</v>
      </c>
      <c r="F123" t="s">
        <v>1359</v>
      </c>
      <c r="G123" t="s">
        <v>1327</v>
      </c>
      <c r="H123" t="s">
        <v>1210</v>
      </c>
      <c r="I123" t="s">
        <v>1187</v>
      </c>
      <c r="J123" t="s">
        <v>1005</v>
      </c>
      <c r="K123" t="s">
        <v>1123</v>
      </c>
      <c r="L123" t="s">
        <v>1179</v>
      </c>
      <c r="M123" t="s">
        <v>1063</v>
      </c>
      <c r="N123" s="34">
        <v>0</v>
      </c>
    </row>
    <row r="124" spans="1:14" x14ac:dyDescent="0.25">
      <c r="A124">
        <v>2025</v>
      </c>
      <c r="B124">
        <v>1</v>
      </c>
      <c r="C124">
        <v>6</v>
      </c>
      <c r="D124">
        <v>117</v>
      </c>
      <c r="E124" t="s">
        <v>1408</v>
      </c>
      <c r="F124" t="s">
        <v>1359</v>
      </c>
      <c r="G124" t="s">
        <v>1327</v>
      </c>
      <c r="H124" t="s">
        <v>1210</v>
      </c>
      <c r="I124" t="s">
        <v>1187</v>
      </c>
      <c r="J124" t="s">
        <v>977</v>
      </c>
      <c r="K124" t="s">
        <v>1123</v>
      </c>
      <c r="L124" t="s">
        <v>1179</v>
      </c>
      <c r="M124" t="s">
        <v>1063</v>
      </c>
      <c r="N124" s="34">
        <v>0</v>
      </c>
    </row>
    <row r="125" spans="1:14" x14ac:dyDescent="0.25">
      <c r="A125">
        <v>2025</v>
      </c>
      <c r="B125">
        <v>1</v>
      </c>
      <c r="C125">
        <v>6</v>
      </c>
      <c r="D125">
        <v>118</v>
      </c>
      <c r="E125" t="s">
        <v>1408</v>
      </c>
      <c r="F125" t="s">
        <v>1359</v>
      </c>
      <c r="G125" t="s">
        <v>1327</v>
      </c>
      <c r="H125" t="s">
        <v>1210</v>
      </c>
      <c r="I125" t="s">
        <v>1187</v>
      </c>
      <c r="J125" t="s">
        <v>572</v>
      </c>
      <c r="K125" t="s">
        <v>1123</v>
      </c>
      <c r="L125" t="s">
        <v>1180</v>
      </c>
      <c r="M125" t="s">
        <v>1070</v>
      </c>
      <c r="N125" s="34">
        <v>0</v>
      </c>
    </row>
    <row r="126" spans="1:14" x14ac:dyDescent="0.25">
      <c r="A126">
        <v>2025</v>
      </c>
      <c r="B126">
        <v>1</v>
      </c>
      <c r="C126">
        <v>6</v>
      </c>
      <c r="D126">
        <v>119</v>
      </c>
      <c r="E126" t="s">
        <v>1408</v>
      </c>
      <c r="F126" t="s">
        <v>1359</v>
      </c>
      <c r="G126" t="s">
        <v>1327</v>
      </c>
      <c r="H126" t="s">
        <v>1210</v>
      </c>
      <c r="I126" t="s">
        <v>1187</v>
      </c>
      <c r="J126" t="s">
        <v>538</v>
      </c>
      <c r="K126" t="s">
        <v>1123</v>
      </c>
      <c r="L126" t="s">
        <v>1180</v>
      </c>
      <c r="M126" t="s">
        <v>1070</v>
      </c>
      <c r="N126" s="34">
        <v>0</v>
      </c>
    </row>
    <row r="127" spans="1:14" x14ac:dyDescent="0.25">
      <c r="A127">
        <v>2025</v>
      </c>
      <c r="B127">
        <v>1</v>
      </c>
      <c r="C127">
        <v>6</v>
      </c>
      <c r="D127">
        <v>120</v>
      </c>
      <c r="E127" t="s">
        <v>1445</v>
      </c>
      <c r="F127" t="s">
        <v>1444</v>
      </c>
      <c r="G127" t="s">
        <v>1308</v>
      </c>
      <c r="H127" t="s">
        <v>1221</v>
      </c>
      <c r="I127" t="s">
        <v>1201</v>
      </c>
      <c r="J127" t="s">
        <v>76</v>
      </c>
      <c r="K127" t="s">
        <v>1134</v>
      </c>
      <c r="L127" t="s">
        <v>1157</v>
      </c>
      <c r="M127" t="s">
        <v>1047</v>
      </c>
      <c r="N127" s="34">
        <v>36601</v>
      </c>
    </row>
    <row r="128" spans="1:14" x14ac:dyDescent="0.25">
      <c r="A128">
        <v>2025</v>
      </c>
      <c r="B128">
        <v>1</v>
      </c>
      <c r="C128">
        <v>6</v>
      </c>
      <c r="D128">
        <v>121</v>
      </c>
      <c r="E128" t="s">
        <v>1445</v>
      </c>
      <c r="F128" t="s">
        <v>1444</v>
      </c>
      <c r="G128" t="s">
        <v>1308</v>
      </c>
      <c r="H128" t="s">
        <v>1221</v>
      </c>
      <c r="I128" t="s">
        <v>1201</v>
      </c>
      <c r="J128" t="s">
        <v>652</v>
      </c>
      <c r="K128" t="s">
        <v>1134</v>
      </c>
      <c r="L128" t="s">
        <v>1158</v>
      </c>
      <c r="M128" t="s">
        <v>1065</v>
      </c>
      <c r="N128" s="34">
        <v>4454</v>
      </c>
    </row>
    <row r="129" spans="1:14" x14ac:dyDescent="0.25">
      <c r="A129">
        <v>2025</v>
      </c>
      <c r="B129">
        <v>1</v>
      </c>
      <c r="C129">
        <v>6</v>
      </c>
      <c r="D129">
        <v>122</v>
      </c>
      <c r="E129" t="s">
        <v>1445</v>
      </c>
      <c r="F129" t="s">
        <v>1444</v>
      </c>
      <c r="G129" t="s">
        <v>1308</v>
      </c>
      <c r="H129" t="s">
        <v>1221</v>
      </c>
      <c r="I129" t="s">
        <v>1201</v>
      </c>
      <c r="J129" t="s">
        <v>158</v>
      </c>
      <c r="K129" t="s">
        <v>1134</v>
      </c>
      <c r="L129" t="s">
        <v>1158</v>
      </c>
      <c r="M129" t="s">
        <v>1065</v>
      </c>
      <c r="N129" s="34">
        <v>2856046</v>
      </c>
    </row>
    <row r="130" spans="1:14" x14ac:dyDescent="0.25">
      <c r="A130">
        <v>2025</v>
      </c>
      <c r="B130">
        <v>1</v>
      </c>
      <c r="C130">
        <v>6</v>
      </c>
      <c r="D130">
        <v>123</v>
      </c>
      <c r="E130" t="s">
        <v>1445</v>
      </c>
      <c r="F130" t="s">
        <v>1444</v>
      </c>
      <c r="G130" t="s">
        <v>1308</v>
      </c>
      <c r="H130" t="s">
        <v>1221</v>
      </c>
      <c r="I130" t="s">
        <v>1201</v>
      </c>
      <c r="J130" t="s">
        <v>709</v>
      </c>
      <c r="K130" t="s">
        <v>1134</v>
      </c>
      <c r="L130" t="s">
        <v>1158</v>
      </c>
      <c r="M130" t="s">
        <v>1065</v>
      </c>
      <c r="N130" s="34">
        <v>159798</v>
      </c>
    </row>
    <row r="131" spans="1:14" x14ac:dyDescent="0.25">
      <c r="A131">
        <v>2025</v>
      </c>
      <c r="B131">
        <v>1</v>
      </c>
      <c r="C131">
        <v>6</v>
      </c>
      <c r="D131">
        <v>124</v>
      </c>
      <c r="E131" t="s">
        <v>1445</v>
      </c>
      <c r="F131" t="s">
        <v>1444</v>
      </c>
      <c r="G131" t="s">
        <v>1308</v>
      </c>
      <c r="H131" t="s">
        <v>1221</v>
      </c>
      <c r="I131" t="s">
        <v>1201</v>
      </c>
      <c r="J131" t="s">
        <v>339</v>
      </c>
      <c r="K131" t="s">
        <v>1134</v>
      </c>
      <c r="L131" t="s">
        <v>1158</v>
      </c>
      <c r="M131" t="s">
        <v>1065</v>
      </c>
      <c r="N131" s="34">
        <v>0</v>
      </c>
    </row>
    <row r="132" spans="1:14" x14ac:dyDescent="0.25">
      <c r="A132">
        <v>2025</v>
      </c>
      <c r="B132">
        <v>1</v>
      </c>
      <c r="C132">
        <v>6</v>
      </c>
      <c r="D132">
        <v>125</v>
      </c>
      <c r="E132" t="s">
        <v>1445</v>
      </c>
      <c r="F132" t="s">
        <v>1444</v>
      </c>
      <c r="G132" t="s">
        <v>1308</v>
      </c>
      <c r="H132" t="s">
        <v>1221</v>
      </c>
      <c r="I132" t="s">
        <v>1201</v>
      </c>
      <c r="J132" t="s">
        <v>156</v>
      </c>
      <c r="K132" t="s">
        <v>1134</v>
      </c>
      <c r="L132" t="s">
        <v>1158</v>
      </c>
      <c r="M132" t="s">
        <v>1065</v>
      </c>
      <c r="N132" s="34">
        <v>498342</v>
      </c>
    </row>
    <row r="133" spans="1:14" x14ac:dyDescent="0.25">
      <c r="A133">
        <v>2025</v>
      </c>
      <c r="B133">
        <v>1</v>
      </c>
      <c r="C133">
        <v>6</v>
      </c>
      <c r="D133">
        <v>126</v>
      </c>
      <c r="E133" t="s">
        <v>1445</v>
      </c>
      <c r="F133" t="s">
        <v>1444</v>
      </c>
      <c r="G133" t="s">
        <v>1308</v>
      </c>
      <c r="H133" t="s">
        <v>1221</v>
      </c>
      <c r="I133" t="s">
        <v>1201</v>
      </c>
      <c r="J133" t="s">
        <v>340</v>
      </c>
      <c r="K133" t="s">
        <v>1134</v>
      </c>
      <c r="L133" t="s">
        <v>1158</v>
      </c>
      <c r="M133" t="s">
        <v>1065</v>
      </c>
      <c r="N133" s="34">
        <v>1433087</v>
      </c>
    </row>
    <row r="134" spans="1:14" x14ac:dyDescent="0.25">
      <c r="A134">
        <v>2025</v>
      </c>
      <c r="B134">
        <v>1</v>
      </c>
      <c r="C134">
        <v>6</v>
      </c>
      <c r="D134">
        <v>127</v>
      </c>
      <c r="E134" t="s">
        <v>1445</v>
      </c>
      <c r="F134" t="s">
        <v>1444</v>
      </c>
      <c r="G134" t="s">
        <v>1308</v>
      </c>
      <c r="H134" t="s">
        <v>1221</v>
      </c>
      <c r="I134" t="s">
        <v>1201</v>
      </c>
      <c r="J134" t="s">
        <v>157</v>
      </c>
      <c r="K134" t="s">
        <v>1134</v>
      </c>
      <c r="L134" t="s">
        <v>1158</v>
      </c>
      <c r="M134" t="s">
        <v>1065</v>
      </c>
      <c r="N134" s="34">
        <v>63496</v>
      </c>
    </row>
    <row r="135" spans="1:14" x14ac:dyDescent="0.25">
      <c r="A135">
        <v>2025</v>
      </c>
      <c r="B135">
        <v>1</v>
      </c>
      <c r="C135">
        <v>6</v>
      </c>
      <c r="D135">
        <v>128</v>
      </c>
      <c r="E135" t="s">
        <v>1445</v>
      </c>
      <c r="F135" t="s">
        <v>1444</v>
      </c>
      <c r="G135" t="s">
        <v>1308</v>
      </c>
      <c r="H135" t="s">
        <v>1221</v>
      </c>
      <c r="I135" t="s">
        <v>1201</v>
      </c>
      <c r="J135" t="s">
        <v>339</v>
      </c>
      <c r="K135" t="s">
        <v>1134</v>
      </c>
      <c r="L135" t="s">
        <v>1158</v>
      </c>
      <c r="M135" t="s">
        <v>1065</v>
      </c>
      <c r="N135" s="34">
        <v>517</v>
      </c>
    </row>
    <row r="136" spans="1:14" x14ac:dyDescent="0.25">
      <c r="A136">
        <v>2025</v>
      </c>
      <c r="B136">
        <v>1</v>
      </c>
      <c r="C136">
        <v>6</v>
      </c>
      <c r="D136">
        <v>129</v>
      </c>
      <c r="E136" t="s">
        <v>1445</v>
      </c>
      <c r="F136" t="s">
        <v>1444</v>
      </c>
      <c r="G136" t="s">
        <v>1308</v>
      </c>
      <c r="H136" t="s">
        <v>1221</v>
      </c>
      <c r="I136" t="s">
        <v>1201</v>
      </c>
      <c r="J136" t="s">
        <v>214</v>
      </c>
      <c r="K136" t="s">
        <v>1134</v>
      </c>
      <c r="L136" t="s">
        <v>1159</v>
      </c>
      <c r="M136" t="s">
        <v>1066</v>
      </c>
      <c r="N136" s="34">
        <v>265591</v>
      </c>
    </row>
    <row r="137" spans="1:14" x14ac:dyDescent="0.25">
      <c r="A137">
        <v>2025</v>
      </c>
      <c r="B137">
        <v>1</v>
      </c>
      <c r="C137">
        <v>6</v>
      </c>
      <c r="D137">
        <v>130</v>
      </c>
      <c r="E137" t="s">
        <v>1445</v>
      </c>
      <c r="F137" t="s">
        <v>1444</v>
      </c>
      <c r="G137" t="s">
        <v>1308</v>
      </c>
      <c r="H137" t="s">
        <v>1221</v>
      </c>
      <c r="I137" t="s">
        <v>1201</v>
      </c>
      <c r="J137" t="s">
        <v>254</v>
      </c>
      <c r="K137" t="s">
        <v>1134</v>
      </c>
      <c r="L137" t="s">
        <v>1160</v>
      </c>
      <c r="M137" t="s">
        <v>1048</v>
      </c>
      <c r="N137" s="34">
        <v>10549</v>
      </c>
    </row>
    <row r="138" spans="1:14" x14ac:dyDescent="0.25">
      <c r="A138">
        <v>2025</v>
      </c>
      <c r="B138">
        <v>1</v>
      </c>
      <c r="C138">
        <v>6</v>
      </c>
      <c r="D138">
        <v>131</v>
      </c>
      <c r="E138" t="s">
        <v>1445</v>
      </c>
      <c r="F138" t="s">
        <v>1444</v>
      </c>
      <c r="G138" t="s">
        <v>1308</v>
      </c>
      <c r="H138" t="s">
        <v>1221</v>
      </c>
      <c r="I138" t="s">
        <v>1201</v>
      </c>
      <c r="J138" t="s">
        <v>290</v>
      </c>
      <c r="K138" t="s">
        <v>1134</v>
      </c>
      <c r="L138" t="s">
        <v>1161</v>
      </c>
      <c r="M138" t="s">
        <v>1049</v>
      </c>
      <c r="N138" s="34">
        <v>30652</v>
      </c>
    </row>
    <row r="139" spans="1:14" x14ac:dyDescent="0.25">
      <c r="A139">
        <v>2025</v>
      </c>
      <c r="B139">
        <v>1</v>
      </c>
      <c r="C139">
        <v>6</v>
      </c>
      <c r="D139">
        <v>132</v>
      </c>
      <c r="E139" t="s">
        <v>1445</v>
      </c>
      <c r="F139" t="s">
        <v>1444</v>
      </c>
      <c r="G139" t="s">
        <v>1308</v>
      </c>
      <c r="H139" t="s">
        <v>1221</v>
      </c>
      <c r="I139" t="s">
        <v>1201</v>
      </c>
      <c r="J139" t="s">
        <v>382</v>
      </c>
      <c r="K139" t="s">
        <v>1134</v>
      </c>
      <c r="L139" t="s">
        <v>1163</v>
      </c>
      <c r="M139" t="s">
        <v>1050</v>
      </c>
      <c r="N139" s="34">
        <v>35857</v>
      </c>
    </row>
    <row r="140" spans="1:14" x14ac:dyDescent="0.25">
      <c r="A140">
        <v>2025</v>
      </c>
      <c r="B140">
        <v>1</v>
      </c>
      <c r="C140">
        <v>6</v>
      </c>
      <c r="D140">
        <v>133</v>
      </c>
      <c r="E140" t="s">
        <v>1445</v>
      </c>
      <c r="F140" t="s">
        <v>1444</v>
      </c>
      <c r="G140" t="s">
        <v>1308</v>
      </c>
      <c r="H140" t="s">
        <v>1221</v>
      </c>
      <c r="I140" t="s">
        <v>1201</v>
      </c>
      <c r="J140" t="s">
        <v>418</v>
      </c>
      <c r="K140" t="s">
        <v>1134</v>
      </c>
      <c r="L140" t="s">
        <v>1165</v>
      </c>
      <c r="M140" t="s">
        <v>1052</v>
      </c>
      <c r="N140" s="34">
        <v>7866</v>
      </c>
    </row>
    <row r="141" spans="1:14" x14ac:dyDescent="0.25">
      <c r="A141">
        <v>2025</v>
      </c>
      <c r="B141">
        <v>1</v>
      </c>
      <c r="C141">
        <v>6</v>
      </c>
      <c r="D141">
        <v>134</v>
      </c>
      <c r="E141" t="s">
        <v>1445</v>
      </c>
      <c r="F141" t="s">
        <v>1444</v>
      </c>
      <c r="G141" t="s">
        <v>1308</v>
      </c>
      <c r="H141" t="s">
        <v>1221</v>
      </c>
      <c r="I141" t="s">
        <v>1201</v>
      </c>
      <c r="J141" t="s">
        <v>455</v>
      </c>
      <c r="K141" t="s">
        <v>1134</v>
      </c>
      <c r="L141" t="s">
        <v>1166</v>
      </c>
      <c r="M141" t="s">
        <v>1053</v>
      </c>
      <c r="N141" s="34">
        <v>105048</v>
      </c>
    </row>
    <row r="142" spans="1:14" x14ac:dyDescent="0.25">
      <c r="A142">
        <v>2025</v>
      </c>
      <c r="B142">
        <v>1</v>
      </c>
      <c r="C142">
        <v>6</v>
      </c>
      <c r="D142">
        <v>135</v>
      </c>
      <c r="E142" t="s">
        <v>1445</v>
      </c>
      <c r="F142" t="s">
        <v>1444</v>
      </c>
      <c r="G142" t="s">
        <v>1308</v>
      </c>
      <c r="H142" t="s">
        <v>1221</v>
      </c>
      <c r="I142" t="s">
        <v>1201</v>
      </c>
      <c r="J142" t="s">
        <v>491</v>
      </c>
      <c r="K142" t="s">
        <v>1134</v>
      </c>
      <c r="L142" t="s">
        <v>1167</v>
      </c>
      <c r="M142" t="s">
        <v>1054</v>
      </c>
      <c r="N142" s="34">
        <v>1718</v>
      </c>
    </row>
    <row r="143" spans="1:14" x14ac:dyDescent="0.25">
      <c r="A143">
        <v>2025</v>
      </c>
      <c r="B143">
        <v>1</v>
      </c>
      <c r="C143">
        <v>6</v>
      </c>
      <c r="D143">
        <v>136</v>
      </c>
      <c r="E143" t="s">
        <v>1445</v>
      </c>
      <c r="F143" t="s">
        <v>1444</v>
      </c>
      <c r="G143" t="s">
        <v>1308</v>
      </c>
      <c r="H143" t="s">
        <v>1221</v>
      </c>
      <c r="I143" t="s">
        <v>1201</v>
      </c>
      <c r="J143" t="s">
        <v>520</v>
      </c>
      <c r="K143" t="s">
        <v>1134</v>
      </c>
      <c r="L143" t="s">
        <v>1168</v>
      </c>
      <c r="M143" t="s">
        <v>1055</v>
      </c>
      <c r="N143" s="34">
        <v>7386</v>
      </c>
    </row>
    <row r="144" spans="1:14" x14ac:dyDescent="0.25">
      <c r="A144">
        <v>2025</v>
      </c>
      <c r="B144">
        <v>1</v>
      </c>
      <c r="C144">
        <v>6</v>
      </c>
      <c r="D144">
        <v>137</v>
      </c>
      <c r="E144" t="s">
        <v>1445</v>
      </c>
      <c r="F144" t="s">
        <v>1444</v>
      </c>
      <c r="G144" t="s">
        <v>1308</v>
      </c>
      <c r="H144" t="s">
        <v>1221</v>
      </c>
      <c r="I144" t="s">
        <v>1201</v>
      </c>
      <c r="J144" t="s">
        <v>737</v>
      </c>
      <c r="K144" t="s">
        <v>1134</v>
      </c>
      <c r="L144" t="s">
        <v>1171</v>
      </c>
      <c r="M144" t="s">
        <v>1056</v>
      </c>
      <c r="N144" s="34">
        <v>0</v>
      </c>
    </row>
    <row r="145" spans="1:14" x14ac:dyDescent="0.25">
      <c r="A145">
        <v>2025</v>
      </c>
      <c r="B145">
        <v>1</v>
      </c>
      <c r="C145">
        <v>6</v>
      </c>
      <c r="D145">
        <v>138</v>
      </c>
      <c r="E145" t="s">
        <v>1445</v>
      </c>
      <c r="F145" t="s">
        <v>1444</v>
      </c>
      <c r="G145" t="s">
        <v>1308</v>
      </c>
      <c r="H145" t="s">
        <v>1221</v>
      </c>
      <c r="I145" t="s">
        <v>1201</v>
      </c>
      <c r="J145" t="s">
        <v>565</v>
      </c>
      <c r="K145" t="s">
        <v>1134</v>
      </c>
      <c r="L145" t="s">
        <v>1172</v>
      </c>
      <c r="M145" t="s">
        <v>1068</v>
      </c>
      <c r="N145" s="34">
        <v>1969725</v>
      </c>
    </row>
    <row r="146" spans="1:14" x14ac:dyDescent="0.25">
      <c r="A146">
        <v>2025</v>
      </c>
      <c r="B146">
        <v>1</v>
      </c>
      <c r="C146">
        <v>6</v>
      </c>
      <c r="D146">
        <v>139</v>
      </c>
      <c r="E146" t="s">
        <v>1445</v>
      </c>
      <c r="F146" t="s">
        <v>1444</v>
      </c>
      <c r="G146" t="s">
        <v>1308</v>
      </c>
      <c r="H146" t="s">
        <v>1221</v>
      </c>
      <c r="I146" t="s">
        <v>1201</v>
      </c>
      <c r="J146" t="s">
        <v>771</v>
      </c>
      <c r="K146" t="s">
        <v>1134</v>
      </c>
      <c r="L146" t="s">
        <v>1173</v>
      </c>
      <c r="M146" t="s">
        <v>1057</v>
      </c>
      <c r="N146" s="34">
        <v>297275</v>
      </c>
    </row>
    <row r="147" spans="1:14" x14ac:dyDescent="0.25">
      <c r="A147">
        <v>2025</v>
      </c>
      <c r="B147">
        <v>1</v>
      </c>
      <c r="C147">
        <v>6</v>
      </c>
      <c r="D147">
        <v>140</v>
      </c>
      <c r="E147" t="s">
        <v>1445</v>
      </c>
      <c r="F147" t="s">
        <v>1444</v>
      </c>
      <c r="G147" t="s">
        <v>1308</v>
      </c>
      <c r="H147" t="s">
        <v>1221</v>
      </c>
      <c r="I147" t="s">
        <v>1201</v>
      </c>
      <c r="J147" t="s">
        <v>811</v>
      </c>
      <c r="K147" t="s">
        <v>1134</v>
      </c>
      <c r="L147" t="s">
        <v>1174</v>
      </c>
      <c r="M147" t="s">
        <v>1058</v>
      </c>
      <c r="N147" s="34">
        <v>18666</v>
      </c>
    </row>
    <row r="148" spans="1:14" x14ac:dyDescent="0.25">
      <c r="A148">
        <v>2025</v>
      </c>
      <c r="B148">
        <v>1</v>
      </c>
      <c r="C148">
        <v>6</v>
      </c>
      <c r="D148">
        <v>141</v>
      </c>
      <c r="E148" t="s">
        <v>1445</v>
      </c>
      <c r="F148" t="s">
        <v>1444</v>
      </c>
      <c r="G148" t="s">
        <v>1308</v>
      </c>
      <c r="H148" t="s">
        <v>1221</v>
      </c>
      <c r="I148" t="s">
        <v>1201</v>
      </c>
      <c r="J148" t="s">
        <v>890</v>
      </c>
      <c r="K148" t="s">
        <v>1134</v>
      </c>
      <c r="L148" t="s">
        <v>1176</v>
      </c>
      <c r="M148" t="s">
        <v>1060</v>
      </c>
      <c r="N148" s="34">
        <v>28580</v>
      </c>
    </row>
    <row r="149" spans="1:14" x14ac:dyDescent="0.25">
      <c r="A149">
        <v>2025</v>
      </c>
      <c r="B149">
        <v>1</v>
      </c>
      <c r="C149">
        <v>6</v>
      </c>
      <c r="D149">
        <v>142</v>
      </c>
      <c r="E149" t="s">
        <v>1445</v>
      </c>
      <c r="F149" t="s">
        <v>1444</v>
      </c>
      <c r="G149" t="s">
        <v>1308</v>
      </c>
      <c r="H149" t="s">
        <v>1221</v>
      </c>
      <c r="I149" t="s">
        <v>1201</v>
      </c>
      <c r="J149" t="s">
        <v>851</v>
      </c>
      <c r="K149" t="s">
        <v>1134</v>
      </c>
      <c r="L149" t="s">
        <v>1175</v>
      </c>
      <c r="M149" t="s">
        <v>1059</v>
      </c>
      <c r="N149" s="34">
        <v>5250</v>
      </c>
    </row>
    <row r="150" spans="1:14" x14ac:dyDescent="0.25">
      <c r="A150">
        <v>2025</v>
      </c>
      <c r="B150">
        <v>1</v>
      </c>
      <c r="C150">
        <v>6</v>
      </c>
      <c r="D150">
        <v>143</v>
      </c>
      <c r="E150" t="s">
        <v>1445</v>
      </c>
      <c r="F150" t="s">
        <v>1444</v>
      </c>
      <c r="G150" t="s">
        <v>1308</v>
      </c>
      <c r="H150" t="s">
        <v>1221</v>
      </c>
      <c r="I150" t="s">
        <v>1201</v>
      </c>
      <c r="J150" t="s">
        <v>927</v>
      </c>
      <c r="K150" t="s">
        <v>1134</v>
      </c>
      <c r="L150" t="s">
        <v>1177</v>
      </c>
      <c r="M150" t="s">
        <v>1061</v>
      </c>
      <c r="N150" s="34">
        <v>8921</v>
      </c>
    </row>
    <row r="151" spans="1:14" x14ac:dyDescent="0.25">
      <c r="A151">
        <v>2025</v>
      </c>
      <c r="B151">
        <v>1</v>
      </c>
      <c r="C151">
        <v>6</v>
      </c>
      <c r="D151">
        <v>144</v>
      </c>
      <c r="E151" t="s">
        <v>1445</v>
      </c>
      <c r="F151" t="s">
        <v>1444</v>
      </c>
      <c r="G151" t="s">
        <v>1308</v>
      </c>
      <c r="H151" t="s">
        <v>1221</v>
      </c>
      <c r="I151" t="s">
        <v>1201</v>
      </c>
      <c r="J151" t="s">
        <v>961</v>
      </c>
      <c r="K151" t="s">
        <v>1134</v>
      </c>
      <c r="L151" t="s">
        <v>1156</v>
      </c>
      <c r="M151" t="s">
        <v>1062</v>
      </c>
      <c r="N151" s="34">
        <v>125720</v>
      </c>
    </row>
    <row r="152" spans="1:14" x14ac:dyDescent="0.25">
      <c r="A152">
        <v>2025</v>
      </c>
      <c r="B152">
        <v>1</v>
      </c>
      <c r="C152">
        <v>6</v>
      </c>
      <c r="D152">
        <v>145</v>
      </c>
      <c r="E152" t="s">
        <v>1445</v>
      </c>
      <c r="F152" t="s">
        <v>1444</v>
      </c>
      <c r="G152" t="s">
        <v>1308</v>
      </c>
      <c r="H152" t="s">
        <v>1221</v>
      </c>
      <c r="I152" t="s">
        <v>1201</v>
      </c>
      <c r="J152" t="s">
        <v>996</v>
      </c>
      <c r="K152" t="s">
        <v>1134</v>
      </c>
      <c r="L152" t="s">
        <v>1179</v>
      </c>
      <c r="M152" t="s">
        <v>1063</v>
      </c>
      <c r="N152" s="34">
        <v>10319</v>
      </c>
    </row>
    <row r="153" spans="1:14" x14ac:dyDescent="0.25">
      <c r="A153">
        <v>2025</v>
      </c>
      <c r="B153">
        <v>1</v>
      </c>
      <c r="C153">
        <v>6</v>
      </c>
      <c r="D153">
        <v>146</v>
      </c>
      <c r="E153" t="s">
        <v>1439</v>
      </c>
      <c r="F153" t="s">
        <v>1434</v>
      </c>
      <c r="G153" t="s">
        <v>1308</v>
      </c>
      <c r="H153" t="s">
        <v>1433</v>
      </c>
      <c r="I153" t="s">
        <v>1206</v>
      </c>
      <c r="J153" t="s">
        <v>84</v>
      </c>
      <c r="K153" t="s">
        <v>1138</v>
      </c>
      <c r="L153" t="s">
        <v>1157</v>
      </c>
      <c r="M153" t="s">
        <v>1047</v>
      </c>
      <c r="N153" s="34">
        <v>32184</v>
      </c>
    </row>
    <row r="154" spans="1:14" x14ac:dyDescent="0.25">
      <c r="A154">
        <v>2025</v>
      </c>
      <c r="B154">
        <v>1</v>
      </c>
      <c r="C154">
        <v>6</v>
      </c>
      <c r="D154">
        <v>147</v>
      </c>
      <c r="E154" t="s">
        <v>1439</v>
      </c>
      <c r="F154" t="s">
        <v>1434</v>
      </c>
      <c r="G154" t="s">
        <v>1308</v>
      </c>
      <c r="H154" t="s">
        <v>1433</v>
      </c>
      <c r="I154" t="s">
        <v>1206</v>
      </c>
      <c r="J154" t="s">
        <v>661</v>
      </c>
      <c r="K154" t="s">
        <v>1138</v>
      </c>
      <c r="L154" t="s">
        <v>1158</v>
      </c>
      <c r="M154" t="s">
        <v>1065</v>
      </c>
      <c r="N154" s="34">
        <v>1693</v>
      </c>
    </row>
    <row r="155" spans="1:14" x14ac:dyDescent="0.25">
      <c r="A155">
        <v>2025</v>
      </c>
      <c r="B155">
        <v>1</v>
      </c>
      <c r="C155">
        <v>6</v>
      </c>
      <c r="D155">
        <v>148</v>
      </c>
      <c r="E155" t="s">
        <v>1439</v>
      </c>
      <c r="F155" t="s">
        <v>1434</v>
      </c>
      <c r="G155" t="s">
        <v>1308</v>
      </c>
      <c r="H155" t="s">
        <v>1433</v>
      </c>
      <c r="I155" t="s">
        <v>1206</v>
      </c>
      <c r="J155" t="s">
        <v>717</v>
      </c>
      <c r="K155" t="s">
        <v>1138</v>
      </c>
      <c r="L155" t="s">
        <v>1158</v>
      </c>
      <c r="M155" t="s">
        <v>1065</v>
      </c>
      <c r="N155" s="34">
        <v>138131</v>
      </c>
    </row>
    <row r="156" spans="1:14" x14ac:dyDescent="0.25">
      <c r="A156">
        <v>2025</v>
      </c>
      <c r="B156">
        <v>1</v>
      </c>
      <c r="C156">
        <v>6</v>
      </c>
      <c r="D156">
        <v>149</v>
      </c>
      <c r="E156" t="s">
        <v>1439</v>
      </c>
      <c r="F156" t="s">
        <v>1434</v>
      </c>
      <c r="G156" t="s">
        <v>1308</v>
      </c>
      <c r="H156" t="s">
        <v>1433</v>
      </c>
      <c r="I156" t="s">
        <v>1206</v>
      </c>
      <c r="J156" t="s">
        <v>355</v>
      </c>
      <c r="K156" t="s">
        <v>1138</v>
      </c>
      <c r="L156" t="s">
        <v>1158</v>
      </c>
      <c r="M156" t="s">
        <v>1065</v>
      </c>
      <c r="N156" s="34">
        <v>1185028</v>
      </c>
    </row>
    <row r="157" spans="1:14" x14ac:dyDescent="0.25">
      <c r="A157">
        <v>2025</v>
      </c>
      <c r="B157">
        <v>1</v>
      </c>
      <c r="C157">
        <v>6</v>
      </c>
      <c r="D157">
        <v>150</v>
      </c>
      <c r="E157" t="s">
        <v>1439</v>
      </c>
      <c r="F157" t="s">
        <v>1434</v>
      </c>
      <c r="G157" t="s">
        <v>1308</v>
      </c>
      <c r="H157" t="s">
        <v>1433</v>
      </c>
      <c r="I157" t="s">
        <v>1206</v>
      </c>
      <c r="J157" t="s">
        <v>354</v>
      </c>
      <c r="K157" t="s">
        <v>1138</v>
      </c>
      <c r="L157" t="s">
        <v>1158</v>
      </c>
      <c r="M157" t="s">
        <v>1065</v>
      </c>
      <c r="N157" s="34">
        <v>2425</v>
      </c>
    </row>
    <row r="158" spans="1:14" x14ac:dyDescent="0.25">
      <c r="A158">
        <v>2025</v>
      </c>
      <c r="B158">
        <v>1</v>
      </c>
      <c r="C158">
        <v>6</v>
      </c>
      <c r="D158">
        <v>151</v>
      </c>
      <c r="E158" t="s">
        <v>1439</v>
      </c>
      <c r="F158" t="s">
        <v>1434</v>
      </c>
      <c r="G158" t="s">
        <v>1308</v>
      </c>
      <c r="H158" t="s">
        <v>1433</v>
      </c>
      <c r="I158" t="s">
        <v>1206</v>
      </c>
      <c r="J158" t="s">
        <v>180</v>
      </c>
      <c r="K158" t="s">
        <v>1138</v>
      </c>
      <c r="L158" t="s">
        <v>1158</v>
      </c>
      <c r="M158" t="s">
        <v>1065</v>
      </c>
      <c r="N158" s="34">
        <v>628978</v>
      </c>
    </row>
    <row r="159" spans="1:14" x14ac:dyDescent="0.25">
      <c r="A159">
        <v>2025</v>
      </c>
      <c r="B159">
        <v>1</v>
      </c>
      <c r="C159">
        <v>6</v>
      </c>
      <c r="D159">
        <v>152</v>
      </c>
      <c r="E159" t="s">
        <v>1439</v>
      </c>
      <c r="F159" t="s">
        <v>1434</v>
      </c>
      <c r="G159" t="s">
        <v>1308</v>
      </c>
      <c r="H159" t="s">
        <v>1433</v>
      </c>
      <c r="I159" t="s">
        <v>1206</v>
      </c>
      <c r="J159" t="s">
        <v>182</v>
      </c>
      <c r="K159" t="s">
        <v>1138</v>
      </c>
      <c r="L159" t="s">
        <v>1158</v>
      </c>
      <c r="M159" t="s">
        <v>1065</v>
      </c>
      <c r="N159" s="34">
        <v>2267340</v>
      </c>
    </row>
    <row r="160" spans="1:14" x14ac:dyDescent="0.25">
      <c r="A160">
        <v>2025</v>
      </c>
      <c r="B160">
        <v>1</v>
      </c>
      <c r="C160">
        <v>6</v>
      </c>
      <c r="D160">
        <v>153</v>
      </c>
      <c r="E160" t="s">
        <v>1439</v>
      </c>
      <c r="F160" t="s">
        <v>1434</v>
      </c>
      <c r="G160" t="s">
        <v>1308</v>
      </c>
      <c r="H160" t="s">
        <v>1433</v>
      </c>
      <c r="I160" t="s">
        <v>1206</v>
      </c>
      <c r="J160" t="s">
        <v>181</v>
      </c>
      <c r="K160" t="s">
        <v>1138</v>
      </c>
      <c r="L160" t="s">
        <v>1158</v>
      </c>
      <c r="M160" t="s">
        <v>1065</v>
      </c>
      <c r="N160" s="34">
        <v>74756</v>
      </c>
    </row>
    <row r="161" spans="1:14" x14ac:dyDescent="0.25">
      <c r="A161">
        <v>2025</v>
      </c>
      <c r="B161">
        <v>1</v>
      </c>
      <c r="C161">
        <v>6</v>
      </c>
      <c r="D161">
        <v>154</v>
      </c>
      <c r="E161" t="s">
        <v>1439</v>
      </c>
      <c r="F161" t="s">
        <v>1434</v>
      </c>
      <c r="G161" t="s">
        <v>1308</v>
      </c>
      <c r="H161" t="s">
        <v>1433</v>
      </c>
      <c r="I161" t="s">
        <v>1206</v>
      </c>
      <c r="J161" t="s">
        <v>227</v>
      </c>
      <c r="K161" t="s">
        <v>1138</v>
      </c>
      <c r="L161" t="s">
        <v>1159</v>
      </c>
      <c r="M161" t="s">
        <v>1066</v>
      </c>
      <c r="N161" s="34">
        <v>200240</v>
      </c>
    </row>
    <row r="162" spans="1:14" x14ac:dyDescent="0.25">
      <c r="A162">
        <v>2025</v>
      </c>
      <c r="B162">
        <v>1</v>
      </c>
      <c r="C162">
        <v>6</v>
      </c>
      <c r="D162">
        <v>155</v>
      </c>
      <c r="E162" t="s">
        <v>1439</v>
      </c>
      <c r="F162" t="s">
        <v>1434</v>
      </c>
      <c r="G162" t="s">
        <v>1308</v>
      </c>
      <c r="H162" t="s">
        <v>1433</v>
      </c>
      <c r="I162" t="s">
        <v>1206</v>
      </c>
      <c r="J162" t="s">
        <v>262</v>
      </c>
      <c r="K162" t="s">
        <v>1138</v>
      </c>
      <c r="L162" t="s">
        <v>1160</v>
      </c>
      <c r="M162" t="s">
        <v>1048</v>
      </c>
      <c r="N162" s="34">
        <v>19933</v>
      </c>
    </row>
    <row r="163" spans="1:14" x14ac:dyDescent="0.25">
      <c r="A163">
        <v>2025</v>
      </c>
      <c r="B163">
        <v>1</v>
      </c>
      <c r="C163">
        <v>6</v>
      </c>
      <c r="D163">
        <v>156</v>
      </c>
      <c r="E163" t="s">
        <v>1439</v>
      </c>
      <c r="F163" t="s">
        <v>1434</v>
      </c>
      <c r="G163" t="s">
        <v>1308</v>
      </c>
      <c r="H163" t="s">
        <v>1433</v>
      </c>
      <c r="I163" t="s">
        <v>1206</v>
      </c>
      <c r="J163" t="s">
        <v>298</v>
      </c>
      <c r="K163" t="s">
        <v>1138</v>
      </c>
      <c r="L163" t="s">
        <v>1161</v>
      </c>
      <c r="M163" t="s">
        <v>1049</v>
      </c>
      <c r="N163" s="34">
        <v>21628</v>
      </c>
    </row>
    <row r="164" spans="1:14" x14ac:dyDescent="0.25">
      <c r="A164">
        <v>2025</v>
      </c>
      <c r="B164">
        <v>1</v>
      </c>
      <c r="C164">
        <v>6</v>
      </c>
      <c r="D164">
        <v>157</v>
      </c>
      <c r="E164" t="s">
        <v>1439</v>
      </c>
      <c r="F164" t="s">
        <v>1434</v>
      </c>
      <c r="G164" t="s">
        <v>1308</v>
      </c>
      <c r="H164" t="s">
        <v>1433</v>
      </c>
      <c r="I164" t="s">
        <v>1206</v>
      </c>
      <c r="J164" t="s">
        <v>390</v>
      </c>
      <c r="K164" t="s">
        <v>1138</v>
      </c>
      <c r="L164" t="s">
        <v>1163</v>
      </c>
      <c r="M164" t="s">
        <v>1050</v>
      </c>
      <c r="N164" s="34">
        <v>34656</v>
      </c>
    </row>
    <row r="165" spans="1:14" x14ac:dyDescent="0.25">
      <c r="A165">
        <v>2025</v>
      </c>
      <c r="B165">
        <v>1</v>
      </c>
      <c r="C165">
        <v>6</v>
      </c>
      <c r="D165">
        <v>158</v>
      </c>
      <c r="E165" t="s">
        <v>1439</v>
      </c>
      <c r="F165" t="s">
        <v>1434</v>
      </c>
      <c r="G165" t="s">
        <v>1308</v>
      </c>
      <c r="H165" t="s">
        <v>1433</v>
      </c>
      <c r="I165" t="s">
        <v>1206</v>
      </c>
      <c r="J165" t="s">
        <v>426</v>
      </c>
      <c r="K165" t="s">
        <v>1138</v>
      </c>
      <c r="L165" t="s">
        <v>1165</v>
      </c>
      <c r="M165" t="s">
        <v>1052</v>
      </c>
      <c r="N165" s="34">
        <v>10260</v>
      </c>
    </row>
    <row r="166" spans="1:14" x14ac:dyDescent="0.25">
      <c r="A166">
        <v>2025</v>
      </c>
      <c r="B166">
        <v>1</v>
      </c>
      <c r="C166">
        <v>6</v>
      </c>
      <c r="D166">
        <v>159</v>
      </c>
      <c r="E166" t="s">
        <v>1439</v>
      </c>
      <c r="F166" t="s">
        <v>1434</v>
      </c>
      <c r="G166" t="s">
        <v>1308</v>
      </c>
      <c r="H166" t="s">
        <v>1433</v>
      </c>
      <c r="I166" t="s">
        <v>1206</v>
      </c>
      <c r="J166" t="s">
        <v>464</v>
      </c>
      <c r="K166" t="s">
        <v>1138</v>
      </c>
      <c r="L166" t="s">
        <v>1166</v>
      </c>
      <c r="M166" t="s">
        <v>1053</v>
      </c>
      <c r="N166" s="34">
        <v>93586</v>
      </c>
    </row>
    <row r="167" spans="1:14" x14ac:dyDescent="0.25">
      <c r="A167">
        <v>2025</v>
      </c>
      <c r="B167">
        <v>1</v>
      </c>
      <c r="C167">
        <v>6</v>
      </c>
      <c r="D167">
        <v>160</v>
      </c>
      <c r="E167" t="s">
        <v>1439</v>
      </c>
      <c r="F167" t="s">
        <v>1434</v>
      </c>
      <c r="G167" t="s">
        <v>1308</v>
      </c>
      <c r="H167" t="s">
        <v>1433</v>
      </c>
      <c r="I167" t="s">
        <v>1206</v>
      </c>
      <c r="J167" t="s">
        <v>499</v>
      </c>
      <c r="K167" t="s">
        <v>1138</v>
      </c>
      <c r="L167" t="s">
        <v>1167</v>
      </c>
      <c r="M167" t="s">
        <v>1054</v>
      </c>
      <c r="N167" s="34">
        <v>16160</v>
      </c>
    </row>
    <row r="168" spans="1:14" x14ac:dyDescent="0.25">
      <c r="A168">
        <v>2025</v>
      </c>
      <c r="B168">
        <v>1</v>
      </c>
      <c r="C168">
        <v>6</v>
      </c>
      <c r="D168">
        <v>161</v>
      </c>
      <c r="E168" t="s">
        <v>1439</v>
      </c>
      <c r="F168" t="s">
        <v>1434</v>
      </c>
      <c r="G168" t="s">
        <v>1308</v>
      </c>
      <c r="H168" t="s">
        <v>1433</v>
      </c>
      <c r="I168" t="s">
        <v>1206</v>
      </c>
      <c r="J168" t="s">
        <v>529</v>
      </c>
      <c r="K168" t="s">
        <v>1138</v>
      </c>
      <c r="L168" t="s">
        <v>1168</v>
      </c>
      <c r="M168" t="s">
        <v>1055</v>
      </c>
      <c r="N168" s="34">
        <v>5144</v>
      </c>
    </row>
    <row r="169" spans="1:14" x14ac:dyDescent="0.25">
      <c r="A169">
        <v>2025</v>
      </c>
      <c r="B169">
        <v>1</v>
      </c>
      <c r="C169">
        <v>6</v>
      </c>
      <c r="D169">
        <v>162</v>
      </c>
      <c r="E169" t="s">
        <v>1439</v>
      </c>
      <c r="F169" t="s">
        <v>1434</v>
      </c>
      <c r="G169" t="s">
        <v>1308</v>
      </c>
      <c r="H169" t="s">
        <v>1433</v>
      </c>
      <c r="I169" t="s">
        <v>1206</v>
      </c>
      <c r="J169" t="s">
        <v>573</v>
      </c>
      <c r="K169" t="s">
        <v>1138</v>
      </c>
      <c r="L169" t="s">
        <v>1172</v>
      </c>
      <c r="M169" t="s">
        <v>1068</v>
      </c>
      <c r="N169" s="34">
        <v>1726324</v>
      </c>
    </row>
    <row r="170" spans="1:14" x14ac:dyDescent="0.25">
      <c r="A170">
        <v>2025</v>
      </c>
      <c r="B170">
        <v>1</v>
      </c>
      <c r="C170">
        <v>6</v>
      </c>
      <c r="D170">
        <v>163</v>
      </c>
      <c r="E170" t="s">
        <v>1439</v>
      </c>
      <c r="F170" t="s">
        <v>1434</v>
      </c>
      <c r="G170" t="s">
        <v>1308</v>
      </c>
      <c r="H170" t="s">
        <v>1433</v>
      </c>
      <c r="I170" t="s">
        <v>1206</v>
      </c>
      <c r="J170" t="s">
        <v>779</v>
      </c>
      <c r="K170" t="s">
        <v>1138</v>
      </c>
      <c r="L170" t="s">
        <v>1173</v>
      </c>
      <c r="M170" t="s">
        <v>1057</v>
      </c>
      <c r="N170" s="34">
        <v>244168</v>
      </c>
    </row>
    <row r="171" spans="1:14" x14ac:dyDescent="0.25">
      <c r="A171">
        <v>2025</v>
      </c>
      <c r="B171">
        <v>1</v>
      </c>
      <c r="C171">
        <v>6</v>
      </c>
      <c r="D171">
        <v>164</v>
      </c>
      <c r="E171" t="s">
        <v>1439</v>
      </c>
      <c r="F171" t="s">
        <v>1434</v>
      </c>
      <c r="G171" t="s">
        <v>1308</v>
      </c>
      <c r="H171" t="s">
        <v>1433</v>
      </c>
      <c r="I171" t="s">
        <v>1206</v>
      </c>
      <c r="J171" t="s">
        <v>824</v>
      </c>
      <c r="K171" t="s">
        <v>1138</v>
      </c>
      <c r="L171" t="s">
        <v>1174</v>
      </c>
      <c r="M171" t="s">
        <v>1058</v>
      </c>
      <c r="N171" s="34">
        <v>12220</v>
      </c>
    </row>
    <row r="172" spans="1:14" x14ac:dyDescent="0.25">
      <c r="A172">
        <v>2025</v>
      </c>
      <c r="B172">
        <v>1</v>
      </c>
      <c r="C172">
        <v>6</v>
      </c>
      <c r="D172">
        <v>165</v>
      </c>
      <c r="E172" t="s">
        <v>1439</v>
      </c>
      <c r="F172" t="s">
        <v>1434</v>
      </c>
      <c r="G172" t="s">
        <v>1308</v>
      </c>
      <c r="H172" t="s">
        <v>1433</v>
      </c>
      <c r="I172" t="s">
        <v>1206</v>
      </c>
      <c r="J172" t="s">
        <v>898</v>
      </c>
      <c r="K172" t="s">
        <v>1138</v>
      </c>
      <c r="L172" t="s">
        <v>1176</v>
      </c>
      <c r="M172" t="s">
        <v>1060</v>
      </c>
      <c r="N172" s="34">
        <v>34134</v>
      </c>
    </row>
    <row r="173" spans="1:14" x14ac:dyDescent="0.25">
      <c r="A173">
        <v>2025</v>
      </c>
      <c r="B173">
        <v>1</v>
      </c>
      <c r="C173">
        <v>6</v>
      </c>
      <c r="D173">
        <v>166</v>
      </c>
      <c r="E173" t="s">
        <v>1439</v>
      </c>
      <c r="F173" t="s">
        <v>1434</v>
      </c>
      <c r="G173" t="s">
        <v>1308</v>
      </c>
      <c r="H173" t="s">
        <v>1433</v>
      </c>
      <c r="I173" t="s">
        <v>1206</v>
      </c>
      <c r="J173" t="s">
        <v>861</v>
      </c>
      <c r="K173" t="s">
        <v>1138</v>
      </c>
      <c r="L173" t="s">
        <v>1175</v>
      </c>
      <c r="M173" t="s">
        <v>1059</v>
      </c>
      <c r="N173" s="34">
        <v>19254</v>
      </c>
    </row>
    <row r="174" spans="1:14" x14ac:dyDescent="0.25">
      <c r="A174">
        <v>2025</v>
      </c>
      <c r="B174">
        <v>1</v>
      </c>
      <c r="C174">
        <v>6</v>
      </c>
      <c r="D174">
        <v>167</v>
      </c>
      <c r="E174" t="s">
        <v>1439</v>
      </c>
      <c r="F174" t="s">
        <v>1434</v>
      </c>
      <c r="G174" t="s">
        <v>1308</v>
      </c>
      <c r="H174" t="s">
        <v>1433</v>
      </c>
      <c r="I174" t="s">
        <v>1206</v>
      </c>
      <c r="J174" t="s">
        <v>935</v>
      </c>
      <c r="K174" t="s">
        <v>1138</v>
      </c>
      <c r="L174" t="s">
        <v>1177</v>
      </c>
      <c r="M174" t="s">
        <v>1061</v>
      </c>
      <c r="N174" s="34">
        <v>8399</v>
      </c>
    </row>
    <row r="175" spans="1:14" x14ac:dyDescent="0.25">
      <c r="A175">
        <v>2025</v>
      </c>
      <c r="B175">
        <v>1</v>
      </c>
      <c r="C175">
        <v>6</v>
      </c>
      <c r="D175">
        <v>168</v>
      </c>
      <c r="E175" t="s">
        <v>1439</v>
      </c>
      <c r="F175" t="s">
        <v>1434</v>
      </c>
      <c r="G175" t="s">
        <v>1308</v>
      </c>
      <c r="H175" t="s">
        <v>1433</v>
      </c>
      <c r="I175" t="s">
        <v>1206</v>
      </c>
      <c r="J175" t="s">
        <v>971</v>
      </c>
      <c r="K175" t="s">
        <v>1138</v>
      </c>
      <c r="L175" t="s">
        <v>1156</v>
      </c>
      <c r="M175" t="s">
        <v>1062</v>
      </c>
      <c r="N175" s="34">
        <v>144088</v>
      </c>
    </row>
    <row r="176" spans="1:14" x14ac:dyDescent="0.25">
      <c r="A176">
        <v>2025</v>
      </c>
      <c r="B176">
        <v>1</v>
      </c>
      <c r="C176">
        <v>6</v>
      </c>
      <c r="D176">
        <v>169</v>
      </c>
      <c r="E176" t="s">
        <v>1439</v>
      </c>
      <c r="F176" t="s">
        <v>1434</v>
      </c>
      <c r="G176" t="s">
        <v>1308</v>
      </c>
      <c r="H176" t="s">
        <v>1433</v>
      </c>
      <c r="I176" t="s">
        <v>1206</v>
      </c>
      <c r="J176" t="s">
        <v>1003</v>
      </c>
      <c r="K176" t="s">
        <v>1138</v>
      </c>
      <c r="L176" t="s">
        <v>1179</v>
      </c>
      <c r="M176" t="s">
        <v>1063</v>
      </c>
      <c r="N176" s="34">
        <v>10623</v>
      </c>
    </row>
    <row r="177" spans="1:14" x14ac:dyDescent="0.25">
      <c r="A177">
        <v>2025</v>
      </c>
      <c r="B177">
        <v>1</v>
      </c>
      <c r="C177">
        <v>6</v>
      </c>
      <c r="D177">
        <v>170</v>
      </c>
      <c r="E177" t="s">
        <v>1380</v>
      </c>
      <c r="F177" t="s">
        <v>1379</v>
      </c>
      <c r="G177" t="s">
        <v>1308</v>
      </c>
      <c r="H177" t="s">
        <v>1377</v>
      </c>
      <c r="I177" t="s">
        <v>1378</v>
      </c>
      <c r="J177" t="s">
        <v>424</v>
      </c>
      <c r="K177" t="s">
        <v>1137</v>
      </c>
      <c r="L177" t="s">
        <v>1165</v>
      </c>
      <c r="M177" t="s">
        <v>1052</v>
      </c>
      <c r="N177" s="34">
        <v>54486</v>
      </c>
    </row>
    <row r="178" spans="1:14" x14ac:dyDescent="0.25">
      <c r="A178">
        <v>2025</v>
      </c>
      <c r="B178">
        <v>1</v>
      </c>
      <c r="C178">
        <v>6</v>
      </c>
      <c r="D178">
        <v>171</v>
      </c>
      <c r="E178" t="s">
        <v>1380</v>
      </c>
      <c r="F178" t="s">
        <v>1379</v>
      </c>
      <c r="G178" t="s">
        <v>1308</v>
      </c>
      <c r="H178" t="s">
        <v>1377</v>
      </c>
      <c r="I178" t="s">
        <v>1378</v>
      </c>
      <c r="J178" t="s">
        <v>571</v>
      </c>
      <c r="K178" t="s">
        <v>1137</v>
      </c>
      <c r="L178" t="s">
        <v>1162</v>
      </c>
      <c r="M178" t="s">
        <v>1067</v>
      </c>
      <c r="N178" s="34">
        <v>0</v>
      </c>
    </row>
    <row r="179" spans="1:14" x14ac:dyDescent="0.25">
      <c r="A179">
        <v>2025</v>
      </c>
      <c r="B179">
        <v>1</v>
      </c>
      <c r="C179">
        <v>6</v>
      </c>
      <c r="D179">
        <v>172</v>
      </c>
      <c r="E179" t="s">
        <v>1380</v>
      </c>
      <c r="F179" t="s">
        <v>1379</v>
      </c>
      <c r="G179" t="s">
        <v>1308</v>
      </c>
      <c r="H179" t="s">
        <v>1377</v>
      </c>
      <c r="I179" t="s">
        <v>1378</v>
      </c>
      <c r="J179" t="s">
        <v>743</v>
      </c>
      <c r="K179" t="s">
        <v>1137</v>
      </c>
      <c r="L179" t="s">
        <v>1171</v>
      </c>
      <c r="M179" t="s">
        <v>1056</v>
      </c>
      <c r="N179" s="34">
        <v>0</v>
      </c>
    </row>
    <row r="180" spans="1:14" x14ac:dyDescent="0.25">
      <c r="A180">
        <v>2025</v>
      </c>
      <c r="B180">
        <v>1</v>
      </c>
      <c r="C180">
        <v>6</v>
      </c>
      <c r="D180">
        <v>173</v>
      </c>
      <c r="E180" t="s">
        <v>1380</v>
      </c>
      <c r="F180" t="s">
        <v>1379</v>
      </c>
      <c r="G180" t="s">
        <v>1308</v>
      </c>
      <c r="H180" t="s">
        <v>1377</v>
      </c>
      <c r="I180" t="s">
        <v>1378</v>
      </c>
      <c r="J180" t="s">
        <v>296</v>
      </c>
      <c r="K180" t="s">
        <v>1137</v>
      </c>
      <c r="L180" t="s">
        <v>1178</v>
      </c>
      <c r="M180" t="s">
        <v>1069</v>
      </c>
      <c r="N180" s="34">
        <v>0</v>
      </c>
    </row>
    <row r="181" spans="1:14" x14ac:dyDescent="0.25">
      <c r="A181">
        <v>2025</v>
      </c>
      <c r="B181">
        <v>1</v>
      </c>
      <c r="C181">
        <v>6</v>
      </c>
      <c r="D181">
        <v>174</v>
      </c>
      <c r="E181" t="s">
        <v>1380</v>
      </c>
      <c r="F181" t="s">
        <v>1379</v>
      </c>
      <c r="G181" t="s">
        <v>1308</v>
      </c>
      <c r="H181" t="s">
        <v>1377</v>
      </c>
      <c r="I181" t="s">
        <v>1378</v>
      </c>
      <c r="J181" t="s">
        <v>571</v>
      </c>
      <c r="K181" t="s">
        <v>1137</v>
      </c>
      <c r="L181" t="s">
        <v>1178</v>
      </c>
      <c r="M181" t="s">
        <v>1069</v>
      </c>
      <c r="N181" s="34">
        <v>0</v>
      </c>
    </row>
    <row r="182" spans="1:14" x14ac:dyDescent="0.25">
      <c r="A182">
        <v>2025</v>
      </c>
      <c r="B182">
        <v>1</v>
      </c>
      <c r="C182">
        <v>6</v>
      </c>
      <c r="D182">
        <v>175</v>
      </c>
      <c r="E182" t="s">
        <v>1380</v>
      </c>
      <c r="F182" t="s">
        <v>1379</v>
      </c>
      <c r="G182" t="s">
        <v>1308</v>
      </c>
      <c r="H182" t="s">
        <v>1377</v>
      </c>
      <c r="I182" t="s">
        <v>1378</v>
      </c>
      <c r="J182" t="s">
        <v>1002</v>
      </c>
      <c r="K182" t="s">
        <v>1137</v>
      </c>
      <c r="L182" t="s">
        <v>1179</v>
      </c>
      <c r="M182" t="s">
        <v>1063</v>
      </c>
      <c r="N182" s="34">
        <v>58751</v>
      </c>
    </row>
    <row r="183" spans="1:14" x14ac:dyDescent="0.25">
      <c r="A183">
        <v>2025</v>
      </c>
      <c r="B183">
        <v>1</v>
      </c>
      <c r="C183">
        <v>6</v>
      </c>
      <c r="D183">
        <v>176</v>
      </c>
      <c r="E183" t="s">
        <v>1380</v>
      </c>
      <c r="F183" t="s">
        <v>1379</v>
      </c>
      <c r="G183" t="s">
        <v>1308</v>
      </c>
      <c r="H183" t="s">
        <v>1377</v>
      </c>
      <c r="I183" t="s">
        <v>1378</v>
      </c>
      <c r="J183" t="s">
        <v>571</v>
      </c>
      <c r="K183" t="s">
        <v>1137</v>
      </c>
      <c r="L183" t="s">
        <v>1180</v>
      </c>
      <c r="M183" t="s">
        <v>1070</v>
      </c>
      <c r="N183" s="34">
        <v>0</v>
      </c>
    </row>
    <row r="184" spans="1:14" x14ac:dyDescent="0.25">
      <c r="A184">
        <v>2025</v>
      </c>
      <c r="B184">
        <v>1</v>
      </c>
      <c r="C184">
        <v>6</v>
      </c>
      <c r="D184">
        <v>177</v>
      </c>
      <c r="E184" t="s">
        <v>1409</v>
      </c>
      <c r="F184" t="s">
        <v>1301</v>
      </c>
      <c r="G184" t="s">
        <v>1319</v>
      </c>
      <c r="H184" t="s">
        <v>1317</v>
      </c>
      <c r="I184" t="s">
        <v>1318</v>
      </c>
      <c r="J184" t="s">
        <v>69</v>
      </c>
      <c r="K184" t="s">
        <v>1131</v>
      </c>
      <c r="L184" t="s">
        <v>1157</v>
      </c>
      <c r="M184" t="s">
        <v>1047</v>
      </c>
      <c r="N184" s="34">
        <v>5894835</v>
      </c>
    </row>
    <row r="185" spans="1:14" x14ac:dyDescent="0.25">
      <c r="A185">
        <v>2025</v>
      </c>
      <c r="B185">
        <v>1</v>
      </c>
      <c r="C185">
        <v>6</v>
      </c>
      <c r="D185">
        <v>178</v>
      </c>
      <c r="E185" t="s">
        <v>1409</v>
      </c>
      <c r="F185" t="s">
        <v>1301</v>
      </c>
      <c r="G185" t="s">
        <v>1319</v>
      </c>
      <c r="H185" t="s">
        <v>1317</v>
      </c>
      <c r="I185" t="s">
        <v>1318</v>
      </c>
      <c r="J185" t="s">
        <v>70</v>
      </c>
      <c r="K185" t="s">
        <v>1131</v>
      </c>
      <c r="L185" t="s">
        <v>1157</v>
      </c>
      <c r="M185" t="s">
        <v>1047</v>
      </c>
      <c r="N185" s="34">
        <v>1369778</v>
      </c>
    </row>
    <row r="186" spans="1:14" x14ac:dyDescent="0.25">
      <c r="A186">
        <v>2025</v>
      </c>
      <c r="B186">
        <v>1</v>
      </c>
      <c r="C186">
        <v>6</v>
      </c>
      <c r="D186">
        <v>179</v>
      </c>
      <c r="E186" t="s">
        <v>1409</v>
      </c>
      <c r="F186" t="s">
        <v>1301</v>
      </c>
      <c r="G186" t="s">
        <v>1319</v>
      </c>
      <c r="H186" t="s">
        <v>1317</v>
      </c>
      <c r="I186" t="s">
        <v>1318</v>
      </c>
      <c r="J186" t="s">
        <v>72</v>
      </c>
      <c r="K186" t="s">
        <v>1131</v>
      </c>
      <c r="L186" t="s">
        <v>1157</v>
      </c>
      <c r="M186" t="s">
        <v>1047</v>
      </c>
      <c r="N186" s="34">
        <v>4627649</v>
      </c>
    </row>
    <row r="187" spans="1:14" x14ac:dyDescent="0.25">
      <c r="A187">
        <v>2025</v>
      </c>
      <c r="B187">
        <v>1</v>
      </c>
      <c r="C187">
        <v>6</v>
      </c>
      <c r="D187">
        <v>180</v>
      </c>
      <c r="E187" t="s">
        <v>1409</v>
      </c>
      <c r="F187" t="s">
        <v>1301</v>
      </c>
      <c r="G187" t="s">
        <v>1319</v>
      </c>
      <c r="H187" t="s">
        <v>1317</v>
      </c>
      <c r="I187" t="s">
        <v>1318</v>
      </c>
      <c r="J187" t="s">
        <v>645</v>
      </c>
      <c r="K187" t="s">
        <v>1131</v>
      </c>
      <c r="L187" t="s">
        <v>1158</v>
      </c>
      <c r="M187" t="s">
        <v>1065</v>
      </c>
      <c r="N187" s="34">
        <v>137525</v>
      </c>
    </row>
    <row r="188" spans="1:14" x14ac:dyDescent="0.25">
      <c r="A188">
        <v>2025</v>
      </c>
      <c r="B188">
        <v>1</v>
      </c>
      <c r="C188">
        <v>6</v>
      </c>
      <c r="D188">
        <v>181</v>
      </c>
      <c r="E188" t="s">
        <v>1409</v>
      </c>
      <c r="F188" t="s">
        <v>1301</v>
      </c>
      <c r="G188" t="s">
        <v>1319</v>
      </c>
      <c r="H188" t="s">
        <v>1317</v>
      </c>
      <c r="I188" t="s">
        <v>1318</v>
      </c>
      <c r="J188" t="s">
        <v>644</v>
      </c>
      <c r="K188" t="s">
        <v>1131</v>
      </c>
      <c r="L188" t="s">
        <v>1158</v>
      </c>
      <c r="M188" t="s">
        <v>1065</v>
      </c>
      <c r="N188" s="34">
        <v>613601</v>
      </c>
    </row>
    <row r="189" spans="1:14" x14ac:dyDescent="0.25">
      <c r="A189">
        <v>2025</v>
      </c>
      <c r="B189">
        <v>1</v>
      </c>
      <c r="C189">
        <v>6</v>
      </c>
      <c r="D189">
        <v>182</v>
      </c>
      <c r="E189" t="s">
        <v>1409</v>
      </c>
      <c r="F189" t="s">
        <v>1301</v>
      </c>
      <c r="G189" t="s">
        <v>1319</v>
      </c>
      <c r="H189" t="s">
        <v>1317</v>
      </c>
      <c r="I189" t="s">
        <v>1318</v>
      </c>
      <c r="J189" t="s">
        <v>334</v>
      </c>
      <c r="K189" t="s">
        <v>1131</v>
      </c>
      <c r="L189" t="s">
        <v>1158</v>
      </c>
      <c r="M189" t="s">
        <v>1065</v>
      </c>
      <c r="N189" s="34">
        <v>7189874</v>
      </c>
    </row>
    <row r="190" spans="1:14" x14ac:dyDescent="0.25">
      <c r="A190">
        <v>2025</v>
      </c>
      <c r="B190">
        <v>1</v>
      </c>
      <c r="C190">
        <v>6</v>
      </c>
      <c r="D190">
        <v>183</v>
      </c>
      <c r="E190" t="s">
        <v>1409</v>
      </c>
      <c r="F190" t="s">
        <v>1301</v>
      </c>
      <c r="G190" t="s">
        <v>1319</v>
      </c>
      <c r="H190" t="s">
        <v>1317</v>
      </c>
      <c r="I190" t="s">
        <v>1318</v>
      </c>
      <c r="J190" t="s">
        <v>646</v>
      </c>
      <c r="K190" t="s">
        <v>1131</v>
      </c>
      <c r="L190" t="s">
        <v>1158</v>
      </c>
      <c r="M190" t="s">
        <v>1065</v>
      </c>
      <c r="N190" s="34">
        <v>2064410</v>
      </c>
    </row>
    <row r="191" spans="1:14" x14ac:dyDescent="0.25">
      <c r="A191">
        <v>2025</v>
      </c>
      <c r="B191">
        <v>1</v>
      </c>
      <c r="C191">
        <v>6</v>
      </c>
      <c r="D191">
        <v>184</v>
      </c>
      <c r="E191" t="s">
        <v>1409</v>
      </c>
      <c r="F191" t="s">
        <v>1301</v>
      </c>
      <c r="G191" t="s">
        <v>1319</v>
      </c>
      <c r="H191" t="s">
        <v>1317</v>
      </c>
      <c r="I191" t="s">
        <v>1318</v>
      </c>
      <c r="J191" t="s">
        <v>705</v>
      </c>
      <c r="K191" t="s">
        <v>1131</v>
      </c>
      <c r="L191" t="s">
        <v>1158</v>
      </c>
      <c r="M191" t="s">
        <v>1065</v>
      </c>
      <c r="N191" s="34">
        <v>77278618</v>
      </c>
    </row>
    <row r="192" spans="1:14" x14ac:dyDescent="0.25">
      <c r="A192">
        <v>2025</v>
      </c>
      <c r="B192">
        <v>1</v>
      </c>
      <c r="C192">
        <v>6</v>
      </c>
      <c r="D192">
        <v>185</v>
      </c>
      <c r="E192" t="s">
        <v>1409</v>
      </c>
      <c r="F192" t="s">
        <v>1301</v>
      </c>
      <c r="G192" t="s">
        <v>1319</v>
      </c>
      <c r="H192" t="s">
        <v>1317</v>
      </c>
      <c r="I192" t="s">
        <v>1318</v>
      </c>
      <c r="J192" t="s">
        <v>704</v>
      </c>
      <c r="K192" t="s">
        <v>1131</v>
      </c>
      <c r="L192" t="s">
        <v>1158</v>
      </c>
      <c r="M192" t="s">
        <v>1065</v>
      </c>
      <c r="N192" s="34">
        <v>8882019</v>
      </c>
    </row>
    <row r="193" spans="1:14" x14ac:dyDescent="0.25">
      <c r="A193">
        <v>2025</v>
      </c>
      <c r="B193">
        <v>1</v>
      </c>
      <c r="C193">
        <v>6</v>
      </c>
      <c r="D193">
        <v>186</v>
      </c>
      <c r="E193" t="s">
        <v>1409</v>
      </c>
      <c r="F193" t="s">
        <v>1301</v>
      </c>
      <c r="G193" t="s">
        <v>1319</v>
      </c>
      <c r="H193" t="s">
        <v>1317</v>
      </c>
      <c r="I193" t="s">
        <v>1318</v>
      </c>
      <c r="J193" t="s">
        <v>703</v>
      </c>
      <c r="K193" t="s">
        <v>1131</v>
      </c>
      <c r="L193" t="s">
        <v>1158</v>
      </c>
      <c r="M193" t="s">
        <v>1065</v>
      </c>
      <c r="N193" s="34">
        <v>39444000</v>
      </c>
    </row>
    <row r="194" spans="1:14" x14ac:dyDescent="0.25">
      <c r="A194">
        <v>2025</v>
      </c>
      <c r="B194">
        <v>1</v>
      </c>
      <c r="C194">
        <v>6</v>
      </c>
      <c r="D194">
        <v>187</v>
      </c>
      <c r="E194" t="s">
        <v>1409</v>
      </c>
      <c r="F194" t="s">
        <v>1301</v>
      </c>
      <c r="G194" t="s">
        <v>1319</v>
      </c>
      <c r="H194" t="s">
        <v>1317</v>
      </c>
      <c r="I194" t="s">
        <v>1318</v>
      </c>
      <c r="J194" t="s">
        <v>333</v>
      </c>
      <c r="K194" t="s">
        <v>1131</v>
      </c>
      <c r="L194" t="s">
        <v>1158</v>
      </c>
      <c r="M194" t="s">
        <v>1065</v>
      </c>
      <c r="N194" s="34">
        <v>72467264</v>
      </c>
    </row>
    <row r="195" spans="1:14" x14ac:dyDescent="0.25">
      <c r="A195">
        <v>2025</v>
      </c>
      <c r="B195">
        <v>1</v>
      </c>
      <c r="C195">
        <v>6</v>
      </c>
      <c r="D195">
        <v>188</v>
      </c>
      <c r="E195" t="s">
        <v>1409</v>
      </c>
      <c r="F195" t="s">
        <v>1301</v>
      </c>
      <c r="G195" t="s">
        <v>1319</v>
      </c>
      <c r="H195" t="s">
        <v>1317</v>
      </c>
      <c r="I195" t="s">
        <v>1318</v>
      </c>
      <c r="J195" t="s">
        <v>144</v>
      </c>
      <c r="K195" t="s">
        <v>1131</v>
      </c>
      <c r="L195" t="s">
        <v>1158</v>
      </c>
      <c r="M195" t="s">
        <v>1065</v>
      </c>
      <c r="N195" s="34">
        <v>91936376</v>
      </c>
    </row>
    <row r="196" spans="1:14" x14ac:dyDescent="0.25">
      <c r="A196">
        <v>2025</v>
      </c>
      <c r="B196">
        <v>1</v>
      </c>
      <c r="C196">
        <v>6</v>
      </c>
      <c r="D196">
        <v>189</v>
      </c>
      <c r="E196" t="s">
        <v>1409</v>
      </c>
      <c r="F196" t="s">
        <v>1301</v>
      </c>
      <c r="G196" t="s">
        <v>1319</v>
      </c>
      <c r="H196" t="s">
        <v>1317</v>
      </c>
      <c r="I196" t="s">
        <v>1318</v>
      </c>
      <c r="J196" t="s">
        <v>143</v>
      </c>
      <c r="K196" t="s">
        <v>1131</v>
      </c>
      <c r="L196" t="s">
        <v>1158</v>
      </c>
      <c r="M196" t="s">
        <v>1065</v>
      </c>
      <c r="N196" s="34">
        <v>3154737</v>
      </c>
    </row>
    <row r="197" spans="1:14" x14ac:dyDescent="0.25">
      <c r="A197">
        <v>2025</v>
      </c>
      <c r="B197">
        <v>1</v>
      </c>
      <c r="C197">
        <v>6</v>
      </c>
      <c r="D197">
        <v>190</v>
      </c>
      <c r="E197" t="s">
        <v>1409</v>
      </c>
      <c r="F197" t="s">
        <v>1301</v>
      </c>
      <c r="G197" t="s">
        <v>1319</v>
      </c>
      <c r="H197" t="s">
        <v>1317</v>
      </c>
      <c r="I197" t="s">
        <v>1318</v>
      </c>
      <c r="J197" t="s">
        <v>146</v>
      </c>
      <c r="K197" t="s">
        <v>1131</v>
      </c>
      <c r="L197" t="s">
        <v>1158</v>
      </c>
      <c r="M197" t="s">
        <v>1065</v>
      </c>
      <c r="N197" s="34">
        <v>33216714</v>
      </c>
    </row>
    <row r="198" spans="1:14" x14ac:dyDescent="0.25">
      <c r="A198">
        <v>2025</v>
      </c>
      <c r="B198">
        <v>1</v>
      </c>
      <c r="C198">
        <v>6</v>
      </c>
      <c r="D198">
        <v>191</v>
      </c>
      <c r="E198" t="s">
        <v>1409</v>
      </c>
      <c r="F198" t="s">
        <v>1301</v>
      </c>
      <c r="G198" t="s">
        <v>1319</v>
      </c>
      <c r="H198" t="s">
        <v>1317</v>
      </c>
      <c r="I198" t="s">
        <v>1318</v>
      </c>
      <c r="J198" t="s">
        <v>145</v>
      </c>
      <c r="K198" t="s">
        <v>1131</v>
      </c>
      <c r="L198" t="s">
        <v>1158</v>
      </c>
      <c r="M198" t="s">
        <v>1065</v>
      </c>
      <c r="N198" s="34">
        <v>281076802</v>
      </c>
    </row>
    <row r="199" spans="1:14" x14ac:dyDescent="0.25">
      <c r="A199">
        <v>2025</v>
      </c>
      <c r="B199">
        <v>1</v>
      </c>
      <c r="C199">
        <v>6</v>
      </c>
      <c r="D199">
        <v>192</v>
      </c>
      <c r="E199" t="s">
        <v>1409</v>
      </c>
      <c r="F199" t="s">
        <v>1301</v>
      </c>
      <c r="G199" t="s">
        <v>1319</v>
      </c>
      <c r="H199" t="s">
        <v>1317</v>
      </c>
      <c r="I199" t="s">
        <v>1318</v>
      </c>
      <c r="J199" t="s">
        <v>135</v>
      </c>
      <c r="K199" t="s">
        <v>1131</v>
      </c>
      <c r="L199" t="s">
        <v>1158</v>
      </c>
      <c r="M199" t="s">
        <v>1065</v>
      </c>
      <c r="N199" s="34">
        <v>1150411415</v>
      </c>
    </row>
    <row r="200" spans="1:14" x14ac:dyDescent="0.25">
      <c r="A200">
        <v>2025</v>
      </c>
      <c r="B200">
        <v>1</v>
      </c>
      <c r="C200">
        <v>6</v>
      </c>
      <c r="D200">
        <v>193</v>
      </c>
      <c r="E200" t="s">
        <v>1409</v>
      </c>
      <c r="F200" t="s">
        <v>1301</v>
      </c>
      <c r="G200" t="s">
        <v>1319</v>
      </c>
      <c r="H200" t="s">
        <v>1317</v>
      </c>
      <c r="I200" t="s">
        <v>1318</v>
      </c>
      <c r="J200" t="s">
        <v>134</v>
      </c>
      <c r="K200" t="s">
        <v>1131</v>
      </c>
      <c r="L200" t="s">
        <v>1158</v>
      </c>
      <c r="M200" t="s">
        <v>1065</v>
      </c>
      <c r="N200" s="34">
        <v>207517825</v>
      </c>
    </row>
    <row r="201" spans="1:14" x14ac:dyDescent="0.25">
      <c r="A201">
        <v>2025</v>
      </c>
      <c r="B201">
        <v>1</v>
      </c>
      <c r="C201">
        <v>6</v>
      </c>
      <c r="D201">
        <v>194</v>
      </c>
      <c r="E201" t="s">
        <v>1409</v>
      </c>
      <c r="F201" t="s">
        <v>1301</v>
      </c>
      <c r="G201" t="s">
        <v>1319</v>
      </c>
      <c r="H201" t="s">
        <v>1317</v>
      </c>
      <c r="I201" t="s">
        <v>1318</v>
      </c>
      <c r="J201" t="s">
        <v>137</v>
      </c>
      <c r="K201" t="s">
        <v>1131</v>
      </c>
      <c r="L201" t="s">
        <v>1158</v>
      </c>
      <c r="M201" t="s">
        <v>1065</v>
      </c>
      <c r="N201" s="34">
        <v>231104125</v>
      </c>
    </row>
    <row r="202" spans="1:14" x14ac:dyDescent="0.25">
      <c r="A202">
        <v>2025</v>
      </c>
      <c r="B202">
        <v>1</v>
      </c>
      <c r="C202">
        <v>6</v>
      </c>
      <c r="D202">
        <v>195</v>
      </c>
      <c r="E202" t="s">
        <v>1409</v>
      </c>
      <c r="F202" t="s">
        <v>1301</v>
      </c>
      <c r="G202" t="s">
        <v>1319</v>
      </c>
      <c r="H202" t="s">
        <v>1317</v>
      </c>
      <c r="I202" t="s">
        <v>1318</v>
      </c>
      <c r="J202" t="s">
        <v>136</v>
      </c>
      <c r="K202" t="s">
        <v>1131</v>
      </c>
      <c r="L202" t="s">
        <v>1158</v>
      </c>
      <c r="M202" t="s">
        <v>1065</v>
      </c>
      <c r="N202" s="34">
        <v>12848376</v>
      </c>
    </row>
    <row r="203" spans="1:14" x14ac:dyDescent="0.25">
      <c r="A203">
        <v>2025</v>
      </c>
      <c r="B203">
        <v>1</v>
      </c>
      <c r="C203">
        <v>6</v>
      </c>
      <c r="D203">
        <v>196</v>
      </c>
      <c r="E203" t="s">
        <v>1409</v>
      </c>
      <c r="F203" t="s">
        <v>1301</v>
      </c>
      <c r="G203" t="s">
        <v>1319</v>
      </c>
      <c r="H203" t="s">
        <v>1317</v>
      </c>
      <c r="I203" t="s">
        <v>1318</v>
      </c>
      <c r="J203" t="s">
        <v>141</v>
      </c>
      <c r="K203" t="s">
        <v>1131</v>
      </c>
      <c r="L203" t="s">
        <v>1158</v>
      </c>
      <c r="M203" t="s">
        <v>1065</v>
      </c>
      <c r="N203" s="34">
        <v>501966884</v>
      </c>
    </row>
    <row r="204" spans="1:14" x14ac:dyDescent="0.25">
      <c r="A204">
        <v>2025</v>
      </c>
      <c r="B204">
        <v>1</v>
      </c>
      <c r="C204">
        <v>6</v>
      </c>
      <c r="D204">
        <v>197</v>
      </c>
      <c r="E204" t="s">
        <v>1409</v>
      </c>
      <c r="F204" t="s">
        <v>1301</v>
      </c>
      <c r="G204" t="s">
        <v>1319</v>
      </c>
      <c r="H204" t="s">
        <v>1317</v>
      </c>
      <c r="I204" t="s">
        <v>1318</v>
      </c>
      <c r="J204" t="s">
        <v>140</v>
      </c>
      <c r="K204" t="s">
        <v>1131</v>
      </c>
      <c r="L204" t="s">
        <v>1158</v>
      </c>
      <c r="M204" t="s">
        <v>1065</v>
      </c>
      <c r="N204" s="34">
        <v>13731439</v>
      </c>
    </row>
    <row r="205" spans="1:14" x14ac:dyDescent="0.25">
      <c r="A205">
        <v>2025</v>
      </c>
      <c r="B205">
        <v>1</v>
      </c>
      <c r="C205">
        <v>6</v>
      </c>
      <c r="D205">
        <v>198</v>
      </c>
      <c r="E205" t="s">
        <v>1409</v>
      </c>
      <c r="F205" t="s">
        <v>1301</v>
      </c>
      <c r="G205" t="s">
        <v>1319</v>
      </c>
      <c r="H205" t="s">
        <v>1317</v>
      </c>
      <c r="I205" t="s">
        <v>1318</v>
      </c>
      <c r="J205" t="s">
        <v>332</v>
      </c>
      <c r="K205" t="s">
        <v>1131</v>
      </c>
      <c r="L205" t="s">
        <v>1158</v>
      </c>
      <c r="M205" t="s">
        <v>1065</v>
      </c>
      <c r="N205" s="34">
        <v>173029</v>
      </c>
    </row>
    <row r="206" spans="1:14" x14ac:dyDescent="0.25">
      <c r="A206">
        <v>2025</v>
      </c>
      <c r="B206">
        <v>1</v>
      </c>
      <c r="C206">
        <v>6</v>
      </c>
      <c r="D206">
        <v>199</v>
      </c>
      <c r="E206" t="s">
        <v>1409</v>
      </c>
      <c r="F206" t="s">
        <v>1301</v>
      </c>
      <c r="G206" t="s">
        <v>1319</v>
      </c>
      <c r="H206" t="s">
        <v>1317</v>
      </c>
      <c r="I206" t="s">
        <v>1318</v>
      </c>
      <c r="J206" t="s">
        <v>142</v>
      </c>
      <c r="K206" t="s">
        <v>1131</v>
      </c>
      <c r="L206" t="s">
        <v>1158</v>
      </c>
      <c r="M206" t="s">
        <v>1065</v>
      </c>
      <c r="N206" s="34">
        <v>28266428</v>
      </c>
    </row>
    <row r="207" spans="1:14" x14ac:dyDescent="0.25">
      <c r="A207">
        <v>2025</v>
      </c>
      <c r="B207">
        <v>1</v>
      </c>
      <c r="C207">
        <v>6</v>
      </c>
      <c r="D207">
        <v>200</v>
      </c>
      <c r="E207" t="s">
        <v>1409</v>
      </c>
      <c r="F207" t="s">
        <v>1301</v>
      </c>
      <c r="G207" t="s">
        <v>1319</v>
      </c>
      <c r="H207" t="s">
        <v>1317</v>
      </c>
      <c r="I207" t="s">
        <v>1318</v>
      </c>
      <c r="J207" t="s">
        <v>139</v>
      </c>
      <c r="K207" t="s">
        <v>1131</v>
      </c>
      <c r="L207" t="s">
        <v>1158</v>
      </c>
      <c r="M207" t="s">
        <v>1065</v>
      </c>
      <c r="N207" s="34">
        <v>126115080</v>
      </c>
    </row>
    <row r="208" spans="1:14" x14ac:dyDescent="0.25">
      <c r="A208">
        <v>2025</v>
      </c>
      <c r="B208">
        <v>1</v>
      </c>
      <c r="C208">
        <v>6</v>
      </c>
      <c r="D208">
        <v>201</v>
      </c>
      <c r="E208" t="s">
        <v>1409</v>
      </c>
      <c r="F208" t="s">
        <v>1301</v>
      </c>
      <c r="G208" t="s">
        <v>1319</v>
      </c>
      <c r="H208" t="s">
        <v>1317</v>
      </c>
      <c r="I208" t="s">
        <v>1318</v>
      </c>
      <c r="J208" t="s">
        <v>138</v>
      </c>
      <c r="K208" t="s">
        <v>1131</v>
      </c>
      <c r="L208" t="s">
        <v>1158</v>
      </c>
      <c r="M208" t="s">
        <v>1065</v>
      </c>
      <c r="N208" s="34">
        <v>2569675</v>
      </c>
    </row>
    <row r="209" spans="1:14" x14ac:dyDescent="0.25">
      <c r="A209">
        <v>2025</v>
      </c>
      <c r="B209">
        <v>1</v>
      </c>
      <c r="C209">
        <v>6</v>
      </c>
      <c r="D209">
        <v>202</v>
      </c>
      <c r="E209" t="s">
        <v>1409</v>
      </c>
      <c r="F209" t="s">
        <v>1301</v>
      </c>
      <c r="G209" t="s">
        <v>1319</v>
      </c>
      <c r="H209" t="s">
        <v>1317</v>
      </c>
      <c r="I209" t="s">
        <v>1318</v>
      </c>
      <c r="J209" t="s">
        <v>331</v>
      </c>
      <c r="K209" t="s">
        <v>1131</v>
      </c>
      <c r="L209" t="s">
        <v>1158</v>
      </c>
      <c r="M209" t="s">
        <v>1065</v>
      </c>
      <c r="N209" s="34">
        <v>265732479</v>
      </c>
    </row>
    <row r="210" spans="1:14" x14ac:dyDescent="0.25">
      <c r="A210">
        <v>2025</v>
      </c>
      <c r="B210">
        <v>1</v>
      </c>
      <c r="C210">
        <v>6</v>
      </c>
      <c r="D210">
        <v>203</v>
      </c>
      <c r="E210" t="s">
        <v>1409</v>
      </c>
      <c r="F210" t="s">
        <v>1301</v>
      </c>
      <c r="G210" t="s">
        <v>1319</v>
      </c>
      <c r="H210" t="s">
        <v>1317</v>
      </c>
      <c r="I210" t="s">
        <v>1318</v>
      </c>
      <c r="J210" t="s">
        <v>330</v>
      </c>
      <c r="K210" t="s">
        <v>1131</v>
      </c>
      <c r="L210" t="s">
        <v>1158</v>
      </c>
      <c r="M210" t="s">
        <v>1065</v>
      </c>
      <c r="N210" s="34">
        <v>175294</v>
      </c>
    </row>
    <row r="211" spans="1:14" x14ac:dyDescent="0.25">
      <c r="A211">
        <v>2025</v>
      </c>
      <c r="B211">
        <v>1</v>
      </c>
      <c r="C211">
        <v>6</v>
      </c>
      <c r="D211">
        <v>204</v>
      </c>
      <c r="E211" t="s">
        <v>1409</v>
      </c>
      <c r="F211" t="s">
        <v>1301</v>
      </c>
      <c r="G211" t="s">
        <v>1319</v>
      </c>
      <c r="H211" t="s">
        <v>1317</v>
      </c>
      <c r="I211" t="s">
        <v>1318</v>
      </c>
      <c r="J211" t="s">
        <v>208</v>
      </c>
      <c r="K211" t="s">
        <v>1131</v>
      </c>
      <c r="L211" t="s">
        <v>1159</v>
      </c>
      <c r="M211" t="s">
        <v>1066</v>
      </c>
      <c r="N211" s="34">
        <v>89989110</v>
      </c>
    </row>
    <row r="212" spans="1:14" x14ac:dyDescent="0.25">
      <c r="A212">
        <v>2025</v>
      </c>
      <c r="B212">
        <v>1</v>
      </c>
      <c r="C212">
        <v>6</v>
      </c>
      <c r="D212">
        <v>205</v>
      </c>
      <c r="E212" t="s">
        <v>1409</v>
      </c>
      <c r="F212" t="s">
        <v>1301</v>
      </c>
      <c r="G212" t="s">
        <v>1319</v>
      </c>
      <c r="H212" t="s">
        <v>1317</v>
      </c>
      <c r="I212" t="s">
        <v>1318</v>
      </c>
      <c r="J212" t="s">
        <v>209</v>
      </c>
      <c r="K212" t="s">
        <v>1131</v>
      </c>
      <c r="L212" t="s">
        <v>1159</v>
      </c>
      <c r="M212" t="s">
        <v>1066</v>
      </c>
      <c r="N212" s="34">
        <v>48288362</v>
      </c>
    </row>
    <row r="213" spans="1:14" x14ac:dyDescent="0.25">
      <c r="A213">
        <v>2025</v>
      </c>
      <c r="B213">
        <v>1</v>
      </c>
      <c r="C213">
        <v>6</v>
      </c>
      <c r="D213">
        <v>206</v>
      </c>
      <c r="E213" t="s">
        <v>1409</v>
      </c>
      <c r="F213" t="s">
        <v>1301</v>
      </c>
      <c r="G213" t="s">
        <v>1319</v>
      </c>
      <c r="H213" t="s">
        <v>1317</v>
      </c>
      <c r="I213" t="s">
        <v>1318</v>
      </c>
      <c r="J213" t="s">
        <v>206</v>
      </c>
      <c r="K213" t="s">
        <v>1131</v>
      </c>
      <c r="L213" t="s">
        <v>1159</v>
      </c>
      <c r="M213" t="s">
        <v>1066</v>
      </c>
      <c r="N213" s="34">
        <v>18166240</v>
      </c>
    </row>
    <row r="214" spans="1:14" x14ac:dyDescent="0.25">
      <c r="A214">
        <v>2025</v>
      </c>
      <c r="B214">
        <v>1</v>
      </c>
      <c r="C214">
        <v>6</v>
      </c>
      <c r="D214">
        <v>207</v>
      </c>
      <c r="E214" t="s">
        <v>1409</v>
      </c>
      <c r="F214" t="s">
        <v>1301</v>
      </c>
      <c r="G214" t="s">
        <v>1319</v>
      </c>
      <c r="H214" t="s">
        <v>1317</v>
      </c>
      <c r="I214" t="s">
        <v>1318</v>
      </c>
      <c r="J214" t="s">
        <v>207</v>
      </c>
      <c r="K214" t="s">
        <v>1131</v>
      </c>
      <c r="L214" t="s">
        <v>1159</v>
      </c>
      <c r="M214" t="s">
        <v>1066</v>
      </c>
      <c r="N214" s="34">
        <v>17798801</v>
      </c>
    </row>
    <row r="215" spans="1:14" x14ac:dyDescent="0.25">
      <c r="A215">
        <v>2025</v>
      </c>
      <c r="B215">
        <v>1</v>
      </c>
      <c r="C215">
        <v>6</v>
      </c>
      <c r="D215">
        <v>208</v>
      </c>
      <c r="E215" t="s">
        <v>1409</v>
      </c>
      <c r="F215" t="s">
        <v>1301</v>
      </c>
      <c r="G215" t="s">
        <v>1319</v>
      </c>
      <c r="H215" t="s">
        <v>1317</v>
      </c>
      <c r="I215" t="s">
        <v>1318</v>
      </c>
      <c r="J215" t="s">
        <v>203</v>
      </c>
      <c r="K215" t="s">
        <v>1131</v>
      </c>
      <c r="L215" t="s">
        <v>1159</v>
      </c>
      <c r="M215" t="s">
        <v>1066</v>
      </c>
      <c r="N215" s="34">
        <v>23518832</v>
      </c>
    </row>
    <row r="216" spans="1:14" x14ac:dyDescent="0.25">
      <c r="A216">
        <v>2025</v>
      </c>
      <c r="B216">
        <v>1</v>
      </c>
      <c r="C216">
        <v>6</v>
      </c>
      <c r="D216">
        <v>209</v>
      </c>
      <c r="E216" t="s">
        <v>1409</v>
      </c>
      <c r="F216" t="s">
        <v>1301</v>
      </c>
      <c r="G216" t="s">
        <v>1319</v>
      </c>
      <c r="H216" t="s">
        <v>1317</v>
      </c>
      <c r="I216" t="s">
        <v>1318</v>
      </c>
      <c r="J216" t="s">
        <v>205</v>
      </c>
      <c r="K216" t="s">
        <v>1131</v>
      </c>
      <c r="L216" t="s">
        <v>1159</v>
      </c>
      <c r="M216" t="s">
        <v>1066</v>
      </c>
      <c r="N216" s="34">
        <v>254839642</v>
      </c>
    </row>
    <row r="217" spans="1:14" x14ac:dyDescent="0.25">
      <c r="A217">
        <v>2025</v>
      </c>
      <c r="B217">
        <v>1</v>
      </c>
      <c r="C217">
        <v>6</v>
      </c>
      <c r="D217">
        <v>210</v>
      </c>
      <c r="E217" t="s">
        <v>1409</v>
      </c>
      <c r="F217" t="s">
        <v>1301</v>
      </c>
      <c r="G217" t="s">
        <v>1319</v>
      </c>
      <c r="H217" t="s">
        <v>1317</v>
      </c>
      <c r="I217" t="s">
        <v>1318</v>
      </c>
      <c r="J217" t="s">
        <v>210</v>
      </c>
      <c r="K217" t="s">
        <v>1131</v>
      </c>
      <c r="L217" t="s">
        <v>1159</v>
      </c>
      <c r="M217" t="s">
        <v>1066</v>
      </c>
      <c r="N217" s="34">
        <v>5678731</v>
      </c>
    </row>
    <row r="218" spans="1:14" x14ac:dyDescent="0.25">
      <c r="A218">
        <v>2025</v>
      </c>
      <c r="B218">
        <v>1</v>
      </c>
      <c r="C218">
        <v>6</v>
      </c>
      <c r="D218">
        <v>211</v>
      </c>
      <c r="E218" t="s">
        <v>1409</v>
      </c>
      <c r="F218" t="s">
        <v>1301</v>
      </c>
      <c r="G218" t="s">
        <v>1319</v>
      </c>
      <c r="H218" t="s">
        <v>1317</v>
      </c>
      <c r="I218" t="s">
        <v>1318</v>
      </c>
      <c r="J218" t="s">
        <v>204</v>
      </c>
      <c r="K218" t="s">
        <v>1131</v>
      </c>
      <c r="L218" t="s">
        <v>1159</v>
      </c>
      <c r="M218" t="s">
        <v>1066</v>
      </c>
      <c r="N218" s="34">
        <v>52497013</v>
      </c>
    </row>
    <row r="219" spans="1:14" x14ac:dyDescent="0.25">
      <c r="A219">
        <v>2025</v>
      </c>
      <c r="B219">
        <v>1</v>
      </c>
      <c r="C219">
        <v>6</v>
      </c>
      <c r="D219">
        <v>212</v>
      </c>
      <c r="E219" t="s">
        <v>1409</v>
      </c>
      <c r="F219" t="s">
        <v>1301</v>
      </c>
      <c r="G219" t="s">
        <v>1319</v>
      </c>
      <c r="H219" t="s">
        <v>1317</v>
      </c>
      <c r="I219" t="s">
        <v>1318</v>
      </c>
      <c r="J219" t="s">
        <v>250</v>
      </c>
      <c r="K219" t="s">
        <v>1131</v>
      </c>
      <c r="L219" t="s">
        <v>1160</v>
      </c>
      <c r="M219" t="s">
        <v>1048</v>
      </c>
      <c r="N219" s="34">
        <v>7388788</v>
      </c>
    </row>
    <row r="220" spans="1:14" x14ac:dyDescent="0.25">
      <c r="A220">
        <v>2025</v>
      </c>
      <c r="B220">
        <v>1</v>
      </c>
      <c r="C220">
        <v>6</v>
      </c>
      <c r="D220">
        <v>213</v>
      </c>
      <c r="E220" t="s">
        <v>1409</v>
      </c>
      <c r="F220" t="s">
        <v>1301</v>
      </c>
      <c r="G220" t="s">
        <v>1319</v>
      </c>
      <c r="H220" t="s">
        <v>1317</v>
      </c>
      <c r="I220" t="s">
        <v>1318</v>
      </c>
      <c r="J220" t="s">
        <v>249</v>
      </c>
      <c r="K220" t="s">
        <v>1131</v>
      </c>
      <c r="L220" t="s">
        <v>1160</v>
      </c>
      <c r="M220" t="s">
        <v>1048</v>
      </c>
      <c r="N220" s="34">
        <v>783166</v>
      </c>
    </row>
    <row r="221" spans="1:14" x14ac:dyDescent="0.25">
      <c r="A221">
        <v>2025</v>
      </c>
      <c r="B221">
        <v>1</v>
      </c>
      <c r="C221">
        <v>6</v>
      </c>
      <c r="D221">
        <v>214</v>
      </c>
      <c r="E221" t="s">
        <v>1409</v>
      </c>
      <c r="F221" t="s">
        <v>1301</v>
      </c>
      <c r="G221" t="s">
        <v>1319</v>
      </c>
      <c r="H221" t="s">
        <v>1317</v>
      </c>
      <c r="I221" t="s">
        <v>1318</v>
      </c>
      <c r="J221" t="s">
        <v>248</v>
      </c>
      <c r="K221" t="s">
        <v>1131</v>
      </c>
      <c r="L221" t="s">
        <v>1160</v>
      </c>
      <c r="M221" t="s">
        <v>1048</v>
      </c>
      <c r="N221" s="34">
        <v>3132750</v>
      </c>
    </row>
    <row r="222" spans="1:14" x14ac:dyDescent="0.25">
      <c r="A222">
        <v>2025</v>
      </c>
      <c r="B222">
        <v>1</v>
      </c>
      <c r="C222">
        <v>6</v>
      </c>
      <c r="D222">
        <v>215</v>
      </c>
      <c r="E222" t="s">
        <v>1409</v>
      </c>
      <c r="F222" t="s">
        <v>1301</v>
      </c>
      <c r="G222" t="s">
        <v>1319</v>
      </c>
      <c r="H222" t="s">
        <v>1317</v>
      </c>
      <c r="I222" t="s">
        <v>1318</v>
      </c>
      <c r="J222" t="s">
        <v>285</v>
      </c>
      <c r="K222" t="s">
        <v>1131</v>
      </c>
      <c r="L222" t="s">
        <v>1161</v>
      </c>
      <c r="M222" t="s">
        <v>1049</v>
      </c>
      <c r="N222" s="34">
        <v>607312</v>
      </c>
    </row>
    <row r="223" spans="1:14" x14ac:dyDescent="0.25">
      <c r="A223">
        <v>2025</v>
      </c>
      <c r="B223">
        <v>1</v>
      </c>
      <c r="C223">
        <v>6</v>
      </c>
      <c r="D223">
        <v>216</v>
      </c>
      <c r="E223" t="s">
        <v>1409</v>
      </c>
      <c r="F223" t="s">
        <v>1301</v>
      </c>
      <c r="G223" t="s">
        <v>1319</v>
      </c>
      <c r="H223" t="s">
        <v>1317</v>
      </c>
      <c r="I223" t="s">
        <v>1318</v>
      </c>
      <c r="J223" t="s">
        <v>283</v>
      </c>
      <c r="K223" t="s">
        <v>1131</v>
      </c>
      <c r="L223" t="s">
        <v>1161</v>
      </c>
      <c r="M223" t="s">
        <v>1049</v>
      </c>
      <c r="N223" s="34">
        <v>1535247</v>
      </c>
    </row>
    <row r="224" spans="1:14" x14ac:dyDescent="0.25">
      <c r="A224">
        <v>2025</v>
      </c>
      <c r="B224">
        <v>1</v>
      </c>
      <c r="C224">
        <v>6</v>
      </c>
      <c r="D224">
        <v>217</v>
      </c>
      <c r="E224" t="s">
        <v>1409</v>
      </c>
      <c r="F224" t="s">
        <v>1301</v>
      </c>
      <c r="G224" t="s">
        <v>1319</v>
      </c>
      <c r="H224" t="s">
        <v>1317</v>
      </c>
      <c r="I224" t="s">
        <v>1318</v>
      </c>
      <c r="J224" t="s">
        <v>282</v>
      </c>
      <c r="K224" t="s">
        <v>1131</v>
      </c>
      <c r="L224" t="s">
        <v>1161</v>
      </c>
      <c r="M224" t="s">
        <v>1049</v>
      </c>
      <c r="N224" s="34">
        <v>5955936</v>
      </c>
    </row>
    <row r="225" spans="1:14" x14ac:dyDescent="0.25">
      <c r="A225">
        <v>2025</v>
      </c>
      <c r="B225">
        <v>1</v>
      </c>
      <c r="C225">
        <v>6</v>
      </c>
      <c r="D225">
        <v>218</v>
      </c>
      <c r="E225" t="s">
        <v>1409</v>
      </c>
      <c r="F225" t="s">
        <v>1301</v>
      </c>
      <c r="G225" t="s">
        <v>1319</v>
      </c>
      <c r="H225" t="s">
        <v>1317</v>
      </c>
      <c r="I225" t="s">
        <v>1318</v>
      </c>
      <c r="J225" t="s">
        <v>286</v>
      </c>
      <c r="K225" t="s">
        <v>1131</v>
      </c>
      <c r="L225" t="s">
        <v>1161</v>
      </c>
      <c r="M225" t="s">
        <v>1049</v>
      </c>
      <c r="N225" s="34">
        <v>2118732</v>
      </c>
    </row>
    <row r="226" spans="1:14" x14ac:dyDescent="0.25">
      <c r="A226">
        <v>2025</v>
      </c>
      <c r="B226">
        <v>1</v>
      </c>
      <c r="C226">
        <v>6</v>
      </c>
      <c r="D226">
        <v>219</v>
      </c>
      <c r="E226" t="s">
        <v>1409</v>
      </c>
      <c r="F226" t="s">
        <v>1301</v>
      </c>
      <c r="G226" t="s">
        <v>1319</v>
      </c>
      <c r="H226" t="s">
        <v>1317</v>
      </c>
      <c r="I226" t="s">
        <v>1318</v>
      </c>
      <c r="J226" t="s">
        <v>377</v>
      </c>
      <c r="K226" t="s">
        <v>1131</v>
      </c>
      <c r="L226" t="s">
        <v>1163</v>
      </c>
      <c r="M226" t="s">
        <v>1050</v>
      </c>
      <c r="N226" s="34">
        <v>1636093</v>
      </c>
    </row>
    <row r="227" spans="1:14" x14ac:dyDescent="0.25">
      <c r="A227">
        <v>2025</v>
      </c>
      <c r="B227">
        <v>1</v>
      </c>
      <c r="C227">
        <v>6</v>
      </c>
      <c r="D227">
        <v>220</v>
      </c>
      <c r="E227" t="s">
        <v>1409</v>
      </c>
      <c r="F227" t="s">
        <v>1301</v>
      </c>
      <c r="G227" t="s">
        <v>1319</v>
      </c>
      <c r="H227" t="s">
        <v>1317</v>
      </c>
      <c r="I227" t="s">
        <v>1318</v>
      </c>
      <c r="J227" t="s">
        <v>376</v>
      </c>
      <c r="K227" t="s">
        <v>1131</v>
      </c>
      <c r="L227" t="s">
        <v>1163</v>
      </c>
      <c r="M227" t="s">
        <v>1050</v>
      </c>
      <c r="N227" s="34">
        <v>6358505</v>
      </c>
    </row>
    <row r="228" spans="1:14" x14ac:dyDescent="0.25">
      <c r="A228">
        <v>2025</v>
      </c>
      <c r="B228">
        <v>1</v>
      </c>
      <c r="C228">
        <v>6</v>
      </c>
      <c r="D228">
        <v>221</v>
      </c>
      <c r="E228" t="s">
        <v>1409</v>
      </c>
      <c r="F228" t="s">
        <v>1301</v>
      </c>
      <c r="G228" t="s">
        <v>1319</v>
      </c>
      <c r="H228" t="s">
        <v>1317</v>
      </c>
      <c r="I228" t="s">
        <v>1318</v>
      </c>
      <c r="J228" t="s">
        <v>378</v>
      </c>
      <c r="K228" t="s">
        <v>1131</v>
      </c>
      <c r="L228" t="s">
        <v>1163</v>
      </c>
      <c r="M228" t="s">
        <v>1050</v>
      </c>
      <c r="N228" s="34">
        <v>1870402</v>
      </c>
    </row>
    <row r="229" spans="1:14" x14ac:dyDescent="0.25">
      <c r="A229">
        <v>2025</v>
      </c>
      <c r="B229">
        <v>1</v>
      </c>
      <c r="C229">
        <v>6</v>
      </c>
      <c r="D229">
        <v>222</v>
      </c>
      <c r="E229" t="s">
        <v>1409</v>
      </c>
      <c r="F229" t="s">
        <v>1301</v>
      </c>
      <c r="G229" t="s">
        <v>1319</v>
      </c>
      <c r="H229" t="s">
        <v>1317</v>
      </c>
      <c r="I229" t="s">
        <v>1318</v>
      </c>
      <c r="J229" t="s">
        <v>412</v>
      </c>
      <c r="K229" t="s">
        <v>1131</v>
      </c>
      <c r="L229" t="s">
        <v>1165</v>
      </c>
      <c r="M229" t="s">
        <v>1052</v>
      </c>
      <c r="N229" s="34">
        <v>1726828</v>
      </c>
    </row>
    <row r="230" spans="1:14" x14ac:dyDescent="0.25">
      <c r="A230">
        <v>2025</v>
      </c>
      <c r="B230">
        <v>1</v>
      </c>
      <c r="C230">
        <v>6</v>
      </c>
      <c r="D230">
        <v>223</v>
      </c>
      <c r="E230" t="s">
        <v>1409</v>
      </c>
      <c r="F230" t="s">
        <v>1301</v>
      </c>
      <c r="G230" t="s">
        <v>1319</v>
      </c>
      <c r="H230" t="s">
        <v>1317</v>
      </c>
      <c r="I230" t="s">
        <v>1318</v>
      </c>
      <c r="J230" t="s">
        <v>413</v>
      </c>
      <c r="K230" t="s">
        <v>1131</v>
      </c>
      <c r="L230" t="s">
        <v>1165</v>
      </c>
      <c r="M230" t="s">
        <v>1052</v>
      </c>
      <c r="N230" s="34">
        <v>415346</v>
      </c>
    </row>
    <row r="231" spans="1:14" x14ac:dyDescent="0.25">
      <c r="A231">
        <v>2025</v>
      </c>
      <c r="B231">
        <v>1</v>
      </c>
      <c r="C231">
        <v>6</v>
      </c>
      <c r="D231">
        <v>224</v>
      </c>
      <c r="E231" t="s">
        <v>1409</v>
      </c>
      <c r="F231" t="s">
        <v>1301</v>
      </c>
      <c r="G231" t="s">
        <v>1319</v>
      </c>
      <c r="H231" t="s">
        <v>1317</v>
      </c>
      <c r="I231" t="s">
        <v>1318</v>
      </c>
      <c r="J231" t="s">
        <v>414</v>
      </c>
      <c r="K231" t="s">
        <v>1131</v>
      </c>
      <c r="L231" t="s">
        <v>1165</v>
      </c>
      <c r="M231" t="s">
        <v>1052</v>
      </c>
      <c r="N231" s="34">
        <v>4103012</v>
      </c>
    </row>
    <row r="232" spans="1:14" x14ac:dyDescent="0.25">
      <c r="A232">
        <v>2025</v>
      </c>
      <c r="B232">
        <v>1</v>
      </c>
      <c r="C232">
        <v>6</v>
      </c>
      <c r="D232">
        <v>225</v>
      </c>
      <c r="E232" t="s">
        <v>1409</v>
      </c>
      <c r="F232" t="s">
        <v>1301</v>
      </c>
      <c r="G232" t="s">
        <v>1319</v>
      </c>
      <c r="H232" t="s">
        <v>1317</v>
      </c>
      <c r="I232" t="s">
        <v>1318</v>
      </c>
      <c r="J232" t="s">
        <v>447</v>
      </c>
      <c r="K232" t="s">
        <v>1131</v>
      </c>
      <c r="L232" t="s">
        <v>1166</v>
      </c>
      <c r="M232" t="s">
        <v>1053</v>
      </c>
      <c r="N232" s="34">
        <v>17495025</v>
      </c>
    </row>
    <row r="233" spans="1:14" x14ac:dyDescent="0.25">
      <c r="A233">
        <v>2025</v>
      </c>
      <c r="B233">
        <v>1</v>
      </c>
      <c r="C233">
        <v>6</v>
      </c>
      <c r="D233">
        <v>226</v>
      </c>
      <c r="E233" t="s">
        <v>1409</v>
      </c>
      <c r="F233" t="s">
        <v>1301</v>
      </c>
      <c r="G233" t="s">
        <v>1319</v>
      </c>
      <c r="H233" t="s">
        <v>1317</v>
      </c>
      <c r="I233" t="s">
        <v>1318</v>
      </c>
      <c r="J233" t="s">
        <v>449</v>
      </c>
      <c r="K233" t="s">
        <v>1131</v>
      </c>
      <c r="L233" t="s">
        <v>1166</v>
      </c>
      <c r="M233" t="s">
        <v>1053</v>
      </c>
      <c r="N233" s="34">
        <v>4074756</v>
      </c>
    </row>
    <row r="234" spans="1:14" x14ac:dyDescent="0.25">
      <c r="A234">
        <v>2025</v>
      </c>
      <c r="B234">
        <v>1</v>
      </c>
      <c r="C234">
        <v>6</v>
      </c>
      <c r="D234">
        <v>227</v>
      </c>
      <c r="E234" t="s">
        <v>1409</v>
      </c>
      <c r="F234" t="s">
        <v>1301</v>
      </c>
      <c r="G234" t="s">
        <v>1319</v>
      </c>
      <c r="H234" t="s">
        <v>1317</v>
      </c>
      <c r="I234" t="s">
        <v>1318</v>
      </c>
      <c r="J234" t="s">
        <v>451</v>
      </c>
      <c r="K234" t="s">
        <v>1131</v>
      </c>
      <c r="L234" t="s">
        <v>1166</v>
      </c>
      <c r="M234" t="s">
        <v>1053</v>
      </c>
      <c r="N234" s="34">
        <v>15579699</v>
      </c>
    </row>
    <row r="235" spans="1:14" x14ac:dyDescent="0.25">
      <c r="A235">
        <v>2025</v>
      </c>
      <c r="B235">
        <v>1</v>
      </c>
      <c r="C235">
        <v>6</v>
      </c>
      <c r="D235">
        <v>228</v>
      </c>
      <c r="E235" t="s">
        <v>1409</v>
      </c>
      <c r="F235" t="s">
        <v>1301</v>
      </c>
      <c r="G235" t="s">
        <v>1319</v>
      </c>
      <c r="H235" t="s">
        <v>1317</v>
      </c>
      <c r="I235" t="s">
        <v>1318</v>
      </c>
      <c r="J235" t="s">
        <v>486</v>
      </c>
      <c r="K235" t="s">
        <v>1131</v>
      </c>
      <c r="L235" t="s">
        <v>1167</v>
      </c>
      <c r="M235" t="s">
        <v>1054</v>
      </c>
      <c r="N235" s="34">
        <v>1359764</v>
      </c>
    </row>
    <row r="236" spans="1:14" x14ac:dyDescent="0.25">
      <c r="A236">
        <v>2025</v>
      </c>
      <c r="B236">
        <v>1</v>
      </c>
      <c r="C236">
        <v>6</v>
      </c>
      <c r="D236">
        <v>229</v>
      </c>
      <c r="E236" t="s">
        <v>1409</v>
      </c>
      <c r="F236" t="s">
        <v>1301</v>
      </c>
      <c r="G236" t="s">
        <v>1319</v>
      </c>
      <c r="H236" t="s">
        <v>1317</v>
      </c>
      <c r="I236" t="s">
        <v>1318</v>
      </c>
      <c r="J236" t="s">
        <v>487</v>
      </c>
      <c r="K236" t="s">
        <v>1131</v>
      </c>
      <c r="L236" t="s">
        <v>1167</v>
      </c>
      <c r="M236" t="s">
        <v>1054</v>
      </c>
      <c r="N236" s="34">
        <v>343994</v>
      </c>
    </row>
    <row r="237" spans="1:14" x14ac:dyDescent="0.25">
      <c r="A237">
        <v>2025</v>
      </c>
      <c r="B237">
        <v>1</v>
      </c>
      <c r="C237">
        <v>6</v>
      </c>
      <c r="D237">
        <v>230</v>
      </c>
      <c r="E237" t="s">
        <v>1409</v>
      </c>
      <c r="F237" t="s">
        <v>1301</v>
      </c>
      <c r="G237" t="s">
        <v>1319</v>
      </c>
      <c r="H237" t="s">
        <v>1317</v>
      </c>
      <c r="I237" t="s">
        <v>1318</v>
      </c>
      <c r="J237" t="s">
        <v>485</v>
      </c>
      <c r="K237" t="s">
        <v>1131</v>
      </c>
      <c r="L237" t="s">
        <v>1167</v>
      </c>
      <c r="M237" t="s">
        <v>1054</v>
      </c>
      <c r="N237" s="34">
        <v>3626181</v>
      </c>
    </row>
    <row r="238" spans="1:14" x14ac:dyDescent="0.25">
      <c r="A238">
        <v>2025</v>
      </c>
      <c r="B238">
        <v>1</v>
      </c>
      <c r="C238">
        <v>6</v>
      </c>
      <c r="D238">
        <v>231</v>
      </c>
      <c r="E238" t="s">
        <v>1409</v>
      </c>
      <c r="F238" t="s">
        <v>1301</v>
      </c>
      <c r="G238" t="s">
        <v>1319</v>
      </c>
      <c r="H238" t="s">
        <v>1317</v>
      </c>
      <c r="I238" t="s">
        <v>1318</v>
      </c>
      <c r="J238" t="s">
        <v>517</v>
      </c>
      <c r="K238" t="s">
        <v>1131</v>
      </c>
      <c r="L238" t="s">
        <v>1168</v>
      </c>
      <c r="M238" t="s">
        <v>1055</v>
      </c>
      <c r="N238" s="34">
        <v>1552023</v>
      </c>
    </row>
    <row r="239" spans="1:14" x14ac:dyDescent="0.25">
      <c r="A239">
        <v>2025</v>
      </c>
      <c r="B239">
        <v>1</v>
      </c>
      <c r="C239">
        <v>6</v>
      </c>
      <c r="D239">
        <v>232</v>
      </c>
      <c r="E239" t="s">
        <v>1409</v>
      </c>
      <c r="F239" t="s">
        <v>1301</v>
      </c>
      <c r="G239" t="s">
        <v>1319</v>
      </c>
      <c r="H239" t="s">
        <v>1317</v>
      </c>
      <c r="I239" t="s">
        <v>1318</v>
      </c>
      <c r="J239" t="s">
        <v>518</v>
      </c>
      <c r="K239" t="s">
        <v>1131</v>
      </c>
      <c r="L239" t="s">
        <v>1168</v>
      </c>
      <c r="M239" t="s">
        <v>1055</v>
      </c>
      <c r="N239" s="34">
        <v>266639</v>
      </c>
    </row>
    <row r="240" spans="1:14" x14ac:dyDescent="0.25">
      <c r="A240">
        <v>2025</v>
      </c>
      <c r="B240">
        <v>1</v>
      </c>
      <c r="C240">
        <v>6</v>
      </c>
      <c r="D240">
        <v>233</v>
      </c>
      <c r="E240" t="s">
        <v>1409</v>
      </c>
      <c r="F240" t="s">
        <v>1301</v>
      </c>
      <c r="G240" t="s">
        <v>1319</v>
      </c>
      <c r="H240" t="s">
        <v>1317</v>
      </c>
      <c r="I240" t="s">
        <v>1318</v>
      </c>
      <c r="J240" t="s">
        <v>516</v>
      </c>
      <c r="K240" t="s">
        <v>1131</v>
      </c>
      <c r="L240" t="s">
        <v>1168</v>
      </c>
      <c r="M240" t="s">
        <v>1055</v>
      </c>
      <c r="N240" s="34">
        <v>8938711</v>
      </c>
    </row>
    <row r="241" spans="1:14" x14ac:dyDescent="0.25">
      <c r="A241">
        <v>2025</v>
      </c>
      <c r="B241">
        <v>1</v>
      </c>
      <c r="C241">
        <v>6</v>
      </c>
      <c r="D241">
        <v>234</v>
      </c>
      <c r="E241" t="s">
        <v>1409</v>
      </c>
      <c r="F241" t="s">
        <v>1301</v>
      </c>
      <c r="G241" t="s">
        <v>1319</v>
      </c>
      <c r="H241" t="s">
        <v>1317</v>
      </c>
      <c r="I241" t="s">
        <v>1318</v>
      </c>
      <c r="J241" t="s">
        <v>514</v>
      </c>
      <c r="K241" t="s">
        <v>1131</v>
      </c>
      <c r="L241" t="s">
        <v>1168</v>
      </c>
      <c r="M241" t="s">
        <v>1055</v>
      </c>
      <c r="N241" s="34">
        <v>459557</v>
      </c>
    </row>
    <row r="242" spans="1:14" x14ac:dyDescent="0.25">
      <c r="A242">
        <v>2025</v>
      </c>
      <c r="B242">
        <v>1</v>
      </c>
      <c r="C242">
        <v>6</v>
      </c>
      <c r="D242">
        <v>235</v>
      </c>
      <c r="E242" t="s">
        <v>1409</v>
      </c>
      <c r="F242" t="s">
        <v>1301</v>
      </c>
      <c r="G242" t="s">
        <v>1319</v>
      </c>
      <c r="H242" t="s">
        <v>1317</v>
      </c>
      <c r="I242" t="s">
        <v>1318</v>
      </c>
      <c r="J242" t="s">
        <v>515</v>
      </c>
      <c r="K242" t="s">
        <v>1131</v>
      </c>
      <c r="L242" t="s">
        <v>1168</v>
      </c>
      <c r="M242" t="s">
        <v>1055</v>
      </c>
      <c r="N242" s="34">
        <v>1032714</v>
      </c>
    </row>
    <row r="243" spans="1:14" x14ac:dyDescent="0.25">
      <c r="A243">
        <v>2025</v>
      </c>
      <c r="B243">
        <v>1</v>
      </c>
      <c r="C243">
        <v>6</v>
      </c>
      <c r="D243">
        <v>236</v>
      </c>
      <c r="E243" t="s">
        <v>1409</v>
      </c>
      <c r="F243" t="s">
        <v>1301</v>
      </c>
      <c r="G243" t="s">
        <v>1319</v>
      </c>
      <c r="H243" t="s">
        <v>1317</v>
      </c>
      <c r="I243" t="s">
        <v>1318</v>
      </c>
      <c r="J243" t="s">
        <v>600</v>
      </c>
      <c r="K243" t="s">
        <v>1131</v>
      </c>
      <c r="L243" t="s">
        <v>1169</v>
      </c>
      <c r="M243" t="s">
        <v>1170</v>
      </c>
      <c r="N243" s="34">
        <v>4317786</v>
      </c>
    </row>
    <row r="244" spans="1:14" x14ac:dyDescent="0.25">
      <c r="A244">
        <v>2025</v>
      </c>
      <c r="B244">
        <v>1</v>
      </c>
      <c r="C244">
        <v>6</v>
      </c>
      <c r="D244">
        <v>237</v>
      </c>
      <c r="E244" t="s">
        <v>1409</v>
      </c>
      <c r="F244" t="s">
        <v>1301</v>
      </c>
      <c r="G244" t="s">
        <v>1319</v>
      </c>
      <c r="H244" t="s">
        <v>1317</v>
      </c>
      <c r="I244" t="s">
        <v>1318</v>
      </c>
      <c r="J244" t="s">
        <v>599</v>
      </c>
      <c r="K244" t="s">
        <v>1131</v>
      </c>
      <c r="L244" t="s">
        <v>1169</v>
      </c>
      <c r="M244" t="s">
        <v>1170</v>
      </c>
      <c r="N244" s="34">
        <v>12187813</v>
      </c>
    </row>
    <row r="245" spans="1:14" x14ac:dyDescent="0.25">
      <c r="A245">
        <v>2025</v>
      </c>
      <c r="B245">
        <v>1</v>
      </c>
      <c r="C245">
        <v>6</v>
      </c>
      <c r="D245">
        <v>238</v>
      </c>
      <c r="E245" t="s">
        <v>1409</v>
      </c>
      <c r="F245" t="s">
        <v>1301</v>
      </c>
      <c r="G245" t="s">
        <v>1319</v>
      </c>
      <c r="H245" t="s">
        <v>1317</v>
      </c>
      <c r="I245" t="s">
        <v>1318</v>
      </c>
      <c r="J245" t="s">
        <v>598</v>
      </c>
      <c r="K245" t="s">
        <v>1131</v>
      </c>
      <c r="L245" t="s">
        <v>1169</v>
      </c>
      <c r="M245" t="s">
        <v>1170</v>
      </c>
      <c r="N245" s="34">
        <v>9431713</v>
      </c>
    </row>
    <row r="246" spans="1:14" x14ac:dyDescent="0.25">
      <c r="A246">
        <v>2025</v>
      </c>
      <c r="B246">
        <v>1</v>
      </c>
      <c r="C246">
        <v>6</v>
      </c>
      <c r="D246">
        <v>239</v>
      </c>
      <c r="E246" t="s">
        <v>1409</v>
      </c>
      <c r="F246" t="s">
        <v>1301</v>
      </c>
      <c r="G246" t="s">
        <v>1319</v>
      </c>
      <c r="H246" t="s">
        <v>1317</v>
      </c>
      <c r="I246" t="s">
        <v>1318</v>
      </c>
      <c r="J246" t="s">
        <v>601</v>
      </c>
      <c r="K246" t="s">
        <v>1131</v>
      </c>
      <c r="L246" t="s">
        <v>1169</v>
      </c>
      <c r="M246" t="s">
        <v>1170</v>
      </c>
      <c r="N246" s="34">
        <v>3809724</v>
      </c>
    </row>
    <row r="247" spans="1:14" x14ac:dyDescent="0.25">
      <c r="A247">
        <v>2025</v>
      </c>
      <c r="B247">
        <v>1</v>
      </c>
      <c r="C247">
        <v>6</v>
      </c>
      <c r="D247">
        <v>240</v>
      </c>
      <c r="E247" t="s">
        <v>1409</v>
      </c>
      <c r="F247" t="s">
        <v>1301</v>
      </c>
      <c r="G247" t="s">
        <v>1319</v>
      </c>
      <c r="H247" t="s">
        <v>1317</v>
      </c>
      <c r="I247" t="s">
        <v>1318</v>
      </c>
      <c r="J247" t="s">
        <v>603</v>
      </c>
      <c r="K247" t="s">
        <v>1131</v>
      </c>
      <c r="L247" t="s">
        <v>1169</v>
      </c>
      <c r="M247" t="s">
        <v>1170</v>
      </c>
      <c r="N247" s="34">
        <v>116450</v>
      </c>
    </row>
    <row r="248" spans="1:14" x14ac:dyDescent="0.25">
      <c r="A248">
        <v>2025</v>
      </c>
      <c r="B248">
        <v>1</v>
      </c>
      <c r="C248">
        <v>6</v>
      </c>
      <c r="D248">
        <v>241</v>
      </c>
      <c r="E248" t="s">
        <v>1409</v>
      </c>
      <c r="F248" t="s">
        <v>1301</v>
      </c>
      <c r="G248" t="s">
        <v>1319</v>
      </c>
      <c r="H248" t="s">
        <v>1317</v>
      </c>
      <c r="I248" t="s">
        <v>1318</v>
      </c>
      <c r="J248" t="s">
        <v>602</v>
      </c>
      <c r="K248" t="s">
        <v>1131</v>
      </c>
      <c r="L248" t="s">
        <v>1169</v>
      </c>
      <c r="M248" t="s">
        <v>1170</v>
      </c>
      <c r="N248" s="34">
        <v>1519991</v>
      </c>
    </row>
    <row r="249" spans="1:14" x14ac:dyDescent="0.25">
      <c r="A249">
        <v>2025</v>
      </c>
      <c r="B249">
        <v>1</v>
      </c>
      <c r="C249">
        <v>6</v>
      </c>
      <c r="D249">
        <v>242</v>
      </c>
      <c r="E249" t="s">
        <v>1409</v>
      </c>
      <c r="F249" t="s">
        <v>1301</v>
      </c>
      <c r="G249" t="s">
        <v>1319</v>
      </c>
      <c r="H249" t="s">
        <v>1317</v>
      </c>
      <c r="I249" t="s">
        <v>1318</v>
      </c>
      <c r="J249" t="s">
        <v>733</v>
      </c>
      <c r="K249" t="s">
        <v>1131</v>
      </c>
      <c r="L249" t="s">
        <v>1171</v>
      </c>
      <c r="M249" t="s">
        <v>1056</v>
      </c>
      <c r="N249" s="34">
        <v>244501</v>
      </c>
    </row>
    <row r="250" spans="1:14" x14ac:dyDescent="0.25">
      <c r="A250">
        <v>2025</v>
      </c>
      <c r="B250">
        <v>1</v>
      </c>
      <c r="C250">
        <v>6</v>
      </c>
      <c r="D250">
        <v>243</v>
      </c>
      <c r="E250" t="s">
        <v>1409</v>
      </c>
      <c r="F250" t="s">
        <v>1301</v>
      </c>
      <c r="G250" t="s">
        <v>1319</v>
      </c>
      <c r="H250" t="s">
        <v>1317</v>
      </c>
      <c r="I250" t="s">
        <v>1318</v>
      </c>
      <c r="J250" t="s">
        <v>734</v>
      </c>
      <c r="K250" t="s">
        <v>1131</v>
      </c>
      <c r="L250" t="s">
        <v>1171</v>
      </c>
      <c r="M250" t="s">
        <v>1056</v>
      </c>
      <c r="N250" s="34">
        <v>268879</v>
      </c>
    </row>
    <row r="251" spans="1:14" x14ac:dyDescent="0.25">
      <c r="A251">
        <v>2025</v>
      </c>
      <c r="B251">
        <v>1</v>
      </c>
      <c r="C251">
        <v>6</v>
      </c>
      <c r="D251">
        <v>244</v>
      </c>
      <c r="E251" t="s">
        <v>1409</v>
      </c>
      <c r="F251" t="s">
        <v>1301</v>
      </c>
      <c r="G251" t="s">
        <v>1319</v>
      </c>
      <c r="H251" t="s">
        <v>1317</v>
      </c>
      <c r="I251" t="s">
        <v>1318</v>
      </c>
      <c r="J251" t="s">
        <v>735</v>
      </c>
      <c r="K251" t="s">
        <v>1131</v>
      </c>
      <c r="L251" t="s">
        <v>1171</v>
      </c>
      <c r="M251" t="s">
        <v>1056</v>
      </c>
      <c r="N251" s="34">
        <v>33250</v>
      </c>
    </row>
    <row r="252" spans="1:14" x14ac:dyDescent="0.25">
      <c r="A252">
        <v>2025</v>
      </c>
      <c r="B252">
        <v>1</v>
      </c>
      <c r="C252">
        <v>6</v>
      </c>
      <c r="D252">
        <v>245</v>
      </c>
      <c r="E252" t="s">
        <v>1409</v>
      </c>
      <c r="F252" t="s">
        <v>1301</v>
      </c>
      <c r="G252" t="s">
        <v>1319</v>
      </c>
      <c r="H252" t="s">
        <v>1317</v>
      </c>
      <c r="I252" t="s">
        <v>1318</v>
      </c>
      <c r="J252" t="s">
        <v>732</v>
      </c>
      <c r="K252" t="s">
        <v>1131</v>
      </c>
      <c r="L252" t="s">
        <v>1171</v>
      </c>
      <c r="M252" t="s">
        <v>1056</v>
      </c>
      <c r="N252" s="34">
        <v>4040639</v>
      </c>
    </row>
    <row r="253" spans="1:14" x14ac:dyDescent="0.25">
      <c r="A253">
        <v>2025</v>
      </c>
      <c r="B253">
        <v>1</v>
      </c>
      <c r="C253">
        <v>6</v>
      </c>
      <c r="D253">
        <v>246</v>
      </c>
      <c r="E253" t="s">
        <v>1409</v>
      </c>
      <c r="F253" t="s">
        <v>1301</v>
      </c>
      <c r="G253" t="s">
        <v>1319</v>
      </c>
      <c r="H253" t="s">
        <v>1317</v>
      </c>
      <c r="I253" t="s">
        <v>1318</v>
      </c>
      <c r="J253" t="s">
        <v>767</v>
      </c>
      <c r="K253" t="s">
        <v>1131</v>
      </c>
      <c r="L253" t="s">
        <v>1173</v>
      </c>
      <c r="M253" t="s">
        <v>1057</v>
      </c>
      <c r="N253" s="34">
        <v>87744144</v>
      </c>
    </row>
    <row r="254" spans="1:14" x14ac:dyDescent="0.25">
      <c r="A254">
        <v>2025</v>
      </c>
      <c r="B254">
        <v>1</v>
      </c>
      <c r="C254">
        <v>6</v>
      </c>
      <c r="D254">
        <v>247</v>
      </c>
      <c r="E254" t="s">
        <v>1409</v>
      </c>
      <c r="F254" t="s">
        <v>1301</v>
      </c>
      <c r="G254" t="s">
        <v>1319</v>
      </c>
      <c r="H254" t="s">
        <v>1317</v>
      </c>
      <c r="I254" t="s">
        <v>1318</v>
      </c>
      <c r="J254" t="s">
        <v>765</v>
      </c>
      <c r="K254" t="s">
        <v>1131</v>
      </c>
      <c r="L254" t="s">
        <v>1173</v>
      </c>
      <c r="M254" t="s">
        <v>1057</v>
      </c>
      <c r="N254" s="34">
        <v>14194400</v>
      </c>
    </row>
    <row r="255" spans="1:14" x14ac:dyDescent="0.25">
      <c r="A255">
        <v>2025</v>
      </c>
      <c r="B255">
        <v>1</v>
      </c>
      <c r="C255">
        <v>6</v>
      </c>
      <c r="D255">
        <v>248</v>
      </c>
      <c r="E255" t="s">
        <v>1409</v>
      </c>
      <c r="F255" t="s">
        <v>1301</v>
      </c>
      <c r="G255" t="s">
        <v>1319</v>
      </c>
      <c r="H255" t="s">
        <v>1317</v>
      </c>
      <c r="I255" t="s">
        <v>1318</v>
      </c>
      <c r="J255" t="s">
        <v>764</v>
      </c>
      <c r="K255" t="s">
        <v>1131</v>
      </c>
      <c r="L255" t="s">
        <v>1173</v>
      </c>
      <c r="M255" t="s">
        <v>1057</v>
      </c>
      <c r="N255" s="34">
        <v>60992200</v>
      </c>
    </row>
    <row r="256" spans="1:14" x14ac:dyDescent="0.25">
      <c r="A256">
        <v>2025</v>
      </c>
      <c r="B256">
        <v>1</v>
      </c>
      <c r="C256">
        <v>6</v>
      </c>
      <c r="D256">
        <v>249</v>
      </c>
      <c r="E256" t="s">
        <v>1409</v>
      </c>
      <c r="F256" t="s">
        <v>1301</v>
      </c>
      <c r="G256" t="s">
        <v>1319</v>
      </c>
      <c r="H256" t="s">
        <v>1317</v>
      </c>
      <c r="I256" t="s">
        <v>1318</v>
      </c>
      <c r="J256" t="s">
        <v>766</v>
      </c>
      <c r="K256" t="s">
        <v>1131</v>
      </c>
      <c r="L256" t="s">
        <v>1173</v>
      </c>
      <c r="M256" t="s">
        <v>1057</v>
      </c>
      <c r="N256" s="34">
        <v>618128</v>
      </c>
    </row>
    <row r="257" spans="1:14" x14ac:dyDescent="0.25">
      <c r="A257">
        <v>2025</v>
      </c>
      <c r="B257">
        <v>1</v>
      </c>
      <c r="C257">
        <v>6</v>
      </c>
      <c r="D257">
        <v>250</v>
      </c>
      <c r="E257" t="s">
        <v>1409</v>
      </c>
      <c r="F257" t="s">
        <v>1301</v>
      </c>
      <c r="G257" t="s">
        <v>1319</v>
      </c>
      <c r="H257" t="s">
        <v>1317</v>
      </c>
      <c r="I257" t="s">
        <v>1318</v>
      </c>
      <c r="J257" t="s">
        <v>807</v>
      </c>
      <c r="K257" t="s">
        <v>1131</v>
      </c>
      <c r="L257" t="s">
        <v>1174</v>
      </c>
      <c r="M257" t="s">
        <v>1058</v>
      </c>
      <c r="N257" s="34">
        <v>229073</v>
      </c>
    </row>
    <row r="258" spans="1:14" x14ac:dyDescent="0.25">
      <c r="A258">
        <v>2025</v>
      </c>
      <c r="B258">
        <v>1</v>
      </c>
      <c r="C258">
        <v>6</v>
      </c>
      <c r="D258">
        <v>251</v>
      </c>
      <c r="E258" t="s">
        <v>1409</v>
      </c>
      <c r="F258" t="s">
        <v>1301</v>
      </c>
      <c r="G258" t="s">
        <v>1319</v>
      </c>
      <c r="H258" t="s">
        <v>1317</v>
      </c>
      <c r="I258" t="s">
        <v>1318</v>
      </c>
      <c r="J258" t="s">
        <v>803</v>
      </c>
      <c r="K258" t="s">
        <v>1131</v>
      </c>
      <c r="L258" t="s">
        <v>1174</v>
      </c>
      <c r="M258" t="s">
        <v>1058</v>
      </c>
      <c r="N258" s="34">
        <v>711947</v>
      </c>
    </row>
    <row r="259" spans="1:14" x14ac:dyDescent="0.25">
      <c r="A259">
        <v>2025</v>
      </c>
      <c r="B259">
        <v>1</v>
      </c>
      <c r="C259">
        <v>6</v>
      </c>
      <c r="D259">
        <v>252</v>
      </c>
      <c r="E259" t="s">
        <v>1409</v>
      </c>
      <c r="F259" t="s">
        <v>1301</v>
      </c>
      <c r="G259" t="s">
        <v>1319</v>
      </c>
      <c r="H259" t="s">
        <v>1317</v>
      </c>
      <c r="I259" t="s">
        <v>1318</v>
      </c>
      <c r="J259" t="s">
        <v>800</v>
      </c>
      <c r="K259" t="s">
        <v>1131</v>
      </c>
      <c r="L259" t="s">
        <v>1174</v>
      </c>
      <c r="M259" t="s">
        <v>1058</v>
      </c>
      <c r="N259" s="34">
        <v>1463435</v>
      </c>
    </row>
    <row r="260" spans="1:14" x14ac:dyDescent="0.25">
      <c r="A260">
        <v>2025</v>
      </c>
      <c r="B260">
        <v>1</v>
      </c>
      <c r="C260">
        <v>6</v>
      </c>
      <c r="D260">
        <v>253</v>
      </c>
      <c r="E260" t="s">
        <v>1409</v>
      </c>
      <c r="F260" t="s">
        <v>1301</v>
      </c>
      <c r="G260" t="s">
        <v>1319</v>
      </c>
      <c r="H260" t="s">
        <v>1317</v>
      </c>
      <c r="I260" t="s">
        <v>1318</v>
      </c>
      <c r="J260" t="s">
        <v>801</v>
      </c>
      <c r="K260" t="s">
        <v>1131</v>
      </c>
      <c r="L260" t="s">
        <v>1174</v>
      </c>
      <c r="M260" t="s">
        <v>1058</v>
      </c>
      <c r="N260" s="34">
        <v>3471828</v>
      </c>
    </row>
    <row r="261" spans="1:14" x14ac:dyDescent="0.25">
      <c r="A261">
        <v>2025</v>
      </c>
      <c r="B261">
        <v>1</v>
      </c>
      <c r="C261">
        <v>6</v>
      </c>
      <c r="D261">
        <v>254</v>
      </c>
      <c r="E261" t="s">
        <v>1409</v>
      </c>
      <c r="F261" t="s">
        <v>1301</v>
      </c>
      <c r="G261" t="s">
        <v>1319</v>
      </c>
      <c r="H261" t="s">
        <v>1317</v>
      </c>
      <c r="I261" t="s">
        <v>1318</v>
      </c>
      <c r="J261" t="s">
        <v>804</v>
      </c>
      <c r="K261" t="s">
        <v>1131</v>
      </c>
      <c r="L261" t="s">
        <v>1174</v>
      </c>
      <c r="M261" t="s">
        <v>1058</v>
      </c>
      <c r="N261" s="34">
        <v>939413</v>
      </c>
    </row>
    <row r="262" spans="1:14" x14ac:dyDescent="0.25">
      <c r="A262">
        <v>2025</v>
      </c>
      <c r="B262">
        <v>1</v>
      </c>
      <c r="C262">
        <v>6</v>
      </c>
      <c r="D262">
        <v>255</v>
      </c>
      <c r="E262" t="s">
        <v>1409</v>
      </c>
      <c r="F262" t="s">
        <v>1301</v>
      </c>
      <c r="G262" t="s">
        <v>1319</v>
      </c>
      <c r="H262" t="s">
        <v>1317</v>
      </c>
      <c r="I262" t="s">
        <v>1318</v>
      </c>
      <c r="J262" t="s">
        <v>802</v>
      </c>
      <c r="K262" t="s">
        <v>1131</v>
      </c>
      <c r="L262" t="s">
        <v>1174</v>
      </c>
      <c r="M262" t="s">
        <v>1058</v>
      </c>
      <c r="N262" s="34">
        <v>14227831</v>
      </c>
    </row>
    <row r="263" spans="1:14" x14ac:dyDescent="0.25">
      <c r="A263">
        <v>2025</v>
      </c>
      <c r="B263">
        <v>1</v>
      </c>
      <c r="C263">
        <v>6</v>
      </c>
      <c r="D263">
        <v>256</v>
      </c>
      <c r="E263" t="s">
        <v>1409</v>
      </c>
      <c r="F263" t="s">
        <v>1301</v>
      </c>
      <c r="G263" t="s">
        <v>1319</v>
      </c>
      <c r="H263" t="s">
        <v>1317</v>
      </c>
      <c r="I263" t="s">
        <v>1318</v>
      </c>
      <c r="J263" t="s">
        <v>806</v>
      </c>
      <c r="K263" t="s">
        <v>1131</v>
      </c>
      <c r="L263" t="s">
        <v>1174</v>
      </c>
      <c r="M263" t="s">
        <v>1058</v>
      </c>
      <c r="N263" s="34">
        <v>2491334</v>
      </c>
    </row>
    <row r="264" spans="1:14" x14ac:dyDescent="0.25">
      <c r="A264">
        <v>2025</v>
      </c>
      <c r="B264">
        <v>1</v>
      </c>
      <c r="C264">
        <v>6</v>
      </c>
      <c r="D264">
        <v>257</v>
      </c>
      <c r="E264" t="s">
        <v>1409</v>
      </c>
      <c r="F264" t="s">
        <v>1301</v>
      </c>
      <c r="G264" t="s">
        <v>1319</v>
      </c>
      <c r="H264" t="s">
        <v>1317</v>
      </c>
      <c r="I264" t="s">
        <v>1318</v>
      </c>
      <c r="J264" t="s">
        <v>805</v>
      </c>
      <c r="K264" t="s">
        <v>1131</v>
      </c>
      <c r="L264" t="s">
        <v>1174</v>
      </c>
      <c r="M264" t="s">
        <v>1058</v>
      </c>
      <c r="N264" s="34">
        <v>2336240</v>
      </c>
    </row>
    <row r="265" spans="1:14" x14ac:dyDescent="0.25">
      <c r="A265">
        <v>2025</v>
      </c>
      <c r="B265">
        <v>1</v>
      </c>
      <c r="C265">
        <v>6</v>
      </c>
      <c r="D265">
        <v>258</v>
      </c>
      <c r="E265" t="s">
        <v>1409</v>
      </c>
      <c r="F265" t="s">
        <v>1301</v>
      </c>
      <c r="G265" t="s">
        <v>1319</v>
      </c>
      <c r="H265" t="s">
        <v>1317</v>
      </c>
      <c r="I265" t="s">
        <v>1318</v>
      </c>
      <c r="J265" t="s">
        <v>884</v>
      </c>
      <c r="K265" t="s">
        <v>1131</v>
      </c>
      <c r="L265" t="s">
        <v>1176</v>
      </c>
      <c r="M265" t="s">
        <v>1060</v>
      </c>
      <c r="N265" s="34">
        <v>19486763</v>
      </c>
    </row>
    <row r="266" spans="1:14" x14ac:dyDescent="0.25">
      <c r="A266">
        <v>2025</v>
      </c>
      <c r="B266">
        <v>1</v>
      </c>
      <c r="C266">
        <v>6</v>
      </c>
      <c r="D266">
        <v>259</v>
      </c>
      <c r="E266" t="s">
        <v>1409</v>
      </c>
      <c r="F266" t="s">
        <v>1301</v>
      </c>
      <c r="G266" t="s">
        <v>1319</v>
      </c>
      <c r="H266" t="s">
        <v>1317</v>
      </c>
      <c r="I266" t="s">
        <v>1318</v>
      </c>
      <c r="J266" t="s">
        <v>883</v>
      </c>
      <c r="K266" t="s">
        <v>1131</v>
      </c>
      <c r="L266" t="s">
        <v>1176</v>
      </c>
      <c r="M266" t="s">
        <v>1060</v>
      </c>
      <c r="N266" s="34">
        <v>4525217</v>
      </c>
    </row>
    <row r="267" spans="1:14" x14ac:dyDescent="0.25">
      <c r="A267">
        <v>2025</v>
      </c>
      <c r="B267">
        <v>1</v>
      </c>
      <c r="C267">
        <v>6</v>
      </c>
      <c r="D267">
        <v>260</v>
      </c>
      <c r="E267" t="s">
        <v>1409</v>
      </c>
      <c r="F267" t="s">
        <v>1301</v>
      </c>
      <c r="G267" t="s">
        <v>1319</v>
      </c>
      <c r="H267" t="s">
        <v>1317</v>
      </c>
      <c r="I267" t="s">
        <v>1318</v>
      </c>
      <c r="J267" t="s">
        <v>886</v>
      </c>
      <c r="K267" t="s">
        <v>1131</v>
      </c>
      <c r="L267" t="s">
        <v>1176</v>
      </c>
      <c r="M267" t="s">
        <v>1060</v>
      </c>
      <c r="N267" s="34">
        <v>1293491</v>
      </c>
    </row>
    <row r="268" spans="1:14" x14ac:dyDescent="0.25">
      <c r="A268">
        <v>2025</v>
      </c>
      <c r="B268">
        <v>1</v>
      </c>
      <c r="C268">
        <v>6</v>
      </c>
      <c r="D268">
        <v>261</v>
      </c>
      <c r="E268" t="s">
        <v>1409</v>
      </c>
      <c r="F268" t="s">
        <v>1301</v>
      </c>
      <c r="G268" t="s">
        <v>1319</v>
      </c>
      <c r="H268" t="s">
        <v>1317</v>
      </c>
      <c r="I268" t="s">
        <v>1318</v>
      </c>
      <c r="J268" t="s">
        <v>885</v>
      </c>
      <c r="K268" t="s">
        <v>1131</v>
      </c>
      <c r="L268" t="s">
        <v>1176</v>
      </c>
      <c r="M268" t="s">
        <v>1060</v>
      </c>
      <c r="N268" s="34">
        <v>6158064</v>
      </c>
    </row>
    <row r="269" spans="1:14" x14ac:dyDescent="0.25">
      <c r="A269">
        <v>2025</v>
      </c>
      <c r="B269">
        <v>1</v>
      </c>
      <c r="C269">
        <v>6</v>
      </c>
      <c r="D269">
        <v>262</v>
      </c>
      <c r="E269" t="s">
        <v>1409</v>
      </c>
      <c r="F269" t="s">
        <v>1301</v>
      </c>
      <c r="G269" t="s">
        <v>1319</v>
      </c>
      <c r="H269" t="s">
        <v>1317</v>
      </c>
      <c r="I269" t="s">
        <v>1318</v>
      </c>
      <c r="J269" t="s">
        <v>882</v>
      </c>
      <c r="K269" t="s">
        <v>1131</v>
      </c>
      <c r="L269" t="s">
        <v>1176</v>
      </c>
      <c r="M269" t="s">
        <v>1060</v>
      </c>
      <c r="N269" s="34">
        <v>1993320</v>
      </c>
    </row>
    <row r="270" spans="1:14" x14ac:dyDescent="0.25">
      <c r="A270">
        <v>2025</v>
      </c>
      <c r="B270">
        <v>1</v>
      </c>
      <c r="C270">
        <v>6</v>
      </c>
      <c r="D270">
        <v>263</v>
      </c>
      <c r="E270" t="s">
        <v>1409</v>
      </c>
      <c r="F270" t="s">
        <v>1301</v>
      </c>
      <c r="G270" t="s">
        <v>1319</v>
      </c>
      <c r="H270" t="s">
        <v>1317</v>
      </c>
      <c r="I270" t="s">
        <v>1318</v>
      </c>
      <c r="J270" t="s">
        <v>845</v>
      </c>
      <c r="K270" t="s">
        <v>1131</v>
      </c>
      <c r="L270" t="s">
        <v>1175</v>
      </c>
      <c r="M270" t="s">
        <v>1059</v>
      </c>
      <c r="N270" s="34">
        <v>3130849</v>
      </c>
    </row>
    <row r="271" spans="1:14" x14ac:dyDescent="0.25">
      <c r="A271">
        <v>2025</v>
      </c>
      <c r="B271">
        <v>1</v>
      </c>
      <c r="C271">
        <v>6</v>
      </c>
      <c r="D271">
        <v>264</v>
      </c>
      <c r="E271" t="s">
        <v>1409</v>
      </c>
      <c r="F271" t="s">
        <v>1301</v>
      </c>
      <c r="G271" t="s">
        <v>1319</v>
      </c>
      <c r="H271" t="s">
        <v>1317</v>
      </c>
      <c r="I271" t="s">
        <v>1318</v>
      </c>
      <c r="J271" t="s">
        <v>846</v>
      </c>
      <c r="K271" t="s">
        <v>1131</v>
      </c>
      <c r="L271" t="s">
        <v>1175</v>
      </c>
      <c r="M271" t="s">
        <v>1059</v>
      </c>
      <c r="N271" s="34">
        <v>628351</v>
      </c>
    </row>
    <row r="272" spans="1:14" x14ac:dyDescent="0.25">
      <c r="A272">
        <v>2025</v>
      </c>
      <c r="B272">
        <v>1</v>
      </c>
      <c r="C272">
        <v>6</v>
      </c>
      <c r="D272">
        <v>265</v>
      </c>
      <c r="E272" t="s">
        <v>1409</v>
      </c>
      <c r="F272" t="s">
        <v>1301</v>
      </c>
      <c r="G272" t="s">
        <v>1319</v>
      </c>
      <c r="H272" t="s">
        <v>1317</v>
      </c>
      <c r="I272" t="s">
        <v>1318</v>
      </c>
      <c r="J272" t="s">
        <v>847</v>
      </c>
      <c r="K272" t="s">
        <v>1131</v>
      </c>
      <c r="L272" t="s">
        <v>1175</v>
      </c>
      <c r="M272" t="s">
        <v>1059</v>
      </c>
      <c r="N272" s="34">
        <v>12875607</v>
      </c>
    </row>
    <row r="273" spans="1:14" x14ac:dyDescent="0.25">
      <c r="A273">
        <v>2025</v>
      </c>
      <c r="B273">
        <v>1</v>
      </c>
      <c r="C273">
        <v>6</v>
      </c>
      <c r="D273">
        <v>266</v>
      </c>
      <c r="E273" t="s">
        <v>1409</v>
      </c>
      <c r="F273" t="s">
        <v>1301</v>
      </c>
      <c r="G273" t="s">
        <v>1319</v>
      </c>
      <c r="H273" t="s">
        <v>1317</v>
      </c>
      <c r="I273" t="s">
        <v>1318</v>
      </c>
      <c r="J273" t="s">
        <v>922</v>
      </c>
      <c r="K273" t="s">
        <v>1131</v>
      </c>
      <c r="L273" t="s">
        <v>1177</v>
      </c>
      <c r="M273" t="s">
        <v>1061</v>
      </c>
      <c r="N273" s="34">
        <v>649764</v>
      </c>
    </row>
    <row r="274" spans="1:14" x14ac:dyDescent="0.25">
      <c r="A274">
        <v>2025</v>
      </c>
      <c r="B274">
        <v>1</v>
      </c>
      <c r="C274">
        <v>6</v>
      </c>
      <c r="D274">
        <v>267</v>
      </c>
      <c r="E274" t="s">
        <v>1409</v>
      </c>
      <c r="F274" t="s">
        <v>1301</v>
      </c>
      <c r="G274" t="s">
        <v>1319</v>
      </c>
      <c r="H274" t="s">
        <v>1317</v>
      </c>
      <c r="I274" t="s">
        <v>1318</v>
      </c>
      <c r="J274" t="s">
        <v>923</v>
      </c>
      <c r="K274" t="s">
        <v>1131</v>
      </c>
      <c r="L274" t="s">
        <v>1177</v>
      </c>
      <c r="M274" t="s">
        <v>1061</v>
      </c>
      <c r="N274" s="34">
        <v>123253</v>
      </c>
    </row>
    <row r="275" spans="1:14" x14ac:dyDescent="0.25">
      <c r="A275">
        <v>2025</v>
      </c>
      <c r="B275">
        <v>1</v>
      </c>
      <c r="C275">
        <v>6</v>
      </c>
      <c r="D275">
        <v>268</v>
      </c>
      <c r="E275" t="s">
        <v>1409</v>
      </c>
      <c r="F275" t="s">
        <v>1301</v>
      </c>
      <c r="G275" t="s">
        <v>1319</v>
      </c>
      <c r="H275" t="s">
        <v>1317</v>
      </c>
      <c r="I275" t="s">
        <v>1318</v>
      </c>
      <c r="J275" t="s">
        <v>921</v>
      </c>
      <c r="K275" t="s">
        <v>1131</v>
      </c>
      <c r="L275" t="s">
        <v>1177</v>
      </c>
      <c r="M275" t="s">
        <v>1061</v>
      </c>
      <c r="N275" s="34">
        <v>21258045</v>
      </c>
    </row>
    <row r="276" spans="1:14" x14ac:dyDescent="0.25">
      <c r="A276">
        <v>2025</v>
      </c>
      <c r="B276">
        <v>1</v>
      </c>
      <c r="C276">
        <v>6</v>
      </c>
      <c r="D276">
        <v>269</v>
      </c>
      <c r="E276" t="s">
        <v>1409</v>
      </c>
      <c r="F276" t="s">
        <v>1301</v>
      </c>
      <c r="G276" t="s">
        <v>1319</v>
      </c>
      <c r="H276" t="s">
        <v>1317</v>
      </c>
      <c r="I276" t="s">
        <v>1318</v>
      </c>
      <c r="J276" t="s">
        <v>919</v>
      </c>
      <c r="K276" t="s">
        <v>1131</v>
      </c>
      <c r="L276" t="s">
        <v>1177</v>
      </c>
      <c r="M276" t="s">
        <v>1061</v>
      </c>
      <c r="N276" s="34">
        <v>1381228</v>
      </c>
    </row>
    <row r="277" spans="1:14" x14ac:dyDescent="0.25">
      <c r="A277">
        <v>2025</v>
      </c>
      <c r="B277">
        <v>1</v>
      </c>
      <c r="C277">
        <v>6</v>
      </c>
      <c r="D277">
        <v>270</v>
      </c>
      <c r="E277" t="s">
        <v>1409</v>
      </c>
      <c r="F277" t="s">
        <v>1301</v>
      </c>
      <c r="G277" t="s">
        <v>1319</v>
      </c>
      <c r="H277" t="s">
        <v>1317</v>
      </c>
      <c r="I277" t="s">
        <v>1318</v>
      </c>
      <c r="J277" t="s">
        <v>920</v>
      </c>
      <c r="K277" t="s">
        <v>1131</v>
      </c>
      <c r="L277" t="s">
        <v>1177</v>
      </c>
      <c r="M277" t="s">
        <v>1061</v>
      </c>
      <c r="N277" s="34">
        <v>3116180</v>
      </c>
    </row>
    <row r="278" spans="1:14" x14ac:dyDescent="0.25">
      <c r="A278">
        <v>2025</v>
      </c>
      <c r="B278">
        <v>1</v>
      </c>
      <c r="C278">
        <v>6</v>
      </c>
      <c r="D278">
        <v>271</v>
      </c>
      <c r="E278" t="s">
        <v>1409</v>
      </c>
      <c r="F278" t="s">
        <v>1301</v>
      </c>
      <c r="G278" t="s">
        <v>1319</v>
      </c>
      <c r="H278" t="s">
        <v>1317</v>
      </c>
      <c r="I278" t="s">
        <v>1318</v>
      </c>
      <c r="J278" t="s">
        <v>957</v>
      </c>
      <c r="K278" t="s">
        <v>1131</v>
      </c>
      <c r="L278" t="s">
        <v>1156</v>
      </c>
      <c r="M278" t="s">
        <v>1062</v>
      </c>
      <c r="N278" s="34">
        <v>120101690</v>
      </c>
    </row>
    <row r="279" spans="1:14" x14ac:dyDescent="0.25">
      <c r="A279">
        <v>2025</v>
      </c>
      <c r="B279">
        <v>1</v>
      </c>
      <c r="C279">
        <v>6</v>
      </c>
      <c r="D279">
        <v>272</v>
      </c>
      <c r="E279" t="s">
        <v>1409</v>
      </c>
      <c r="F279" t="s">
        <v>1301</v>
      </c>
      <c r="G279" t="s">
        <v>1319</v>
      </c>
      <c r="H279" t="s">
        <v>1317</v>
      </c>
      <c r="I279" t="s">
        <v>1318</v>
      </c>
      <c r="J279" t="s">
        <v>956</v>
      </c>
      <c r="K279" t="s">
        <v>1131</v>
      </c>
      <c r="L279" t="s">
        <v>1156</v>
      </c>
      <c r="M279" t="s">
        <v>1062</v>
      </c>
      <c r="N279" s="34">
        <v>11624647</v>
      </c>
    </row>
    <row r="280" spans="1:14" x14ac:dyDescent="0.25">
      <c r="A280">
        <v>2025</v>
      </c>
      <c r="B280">
        <v>1</v>
      </c>
      <c r="C280">
        <v>6</v>
      </c>
      <c r="D280">
        <v>273</v>
      </c>
      <c r="E280" t="s">
        <v>1409</v>
      </c>
      <c r="F280" t="s">
        <v>1301</v>
      </c>
      <c r="G280" t="s">
        <v>1319</v>
      </c>
      <c r="H280" t="s">
        <v>1317</v>
      </c>
      <c r="I280" t="s">
        <v>1318</v>
      </c>
      <c r="J280" t="s">
        <v>955</v>
      </c>
      <c r="K280" t="s">
        <v>1131</v>
      </c>
      <c r="L280" t="s">
        <v>1156</v>
      </c>
      <c r="M280" t="s">
        <v>1062</v>
      </c>
      <c r="N280" s="34">
        <v>54351032</v>
      </c>
    </row>
    <row r="281" spans="1:14" x14ac:dyDescent="0.25">
      <c r="A281">
        <v>2025</v>
      </c>
      <c r="B281">
        <v>1</v>
      </c>
      <c r="C281">
        <v>6</v>
      </c>
      <c r="D281">
        <v>274</v>
      </c>
      <c r="E281" t="s">
        <v>1409</v>
      </c>
      <c r="F281" t="s">
        <v>1301</v>
      </c>
      <c r="G281" t="s">
        <v>1319</v>
      </c>
      <c r="H281" t="s">
        <v>1317</v>
      </c>
      <c r="I281" t="s">
        <v>1318</v>
      </c>
      <c r="J281" t="s">
        <v>992</v>
      </c>
      <c r="K281" t="s">
        <v>1131</v>
      </c>
      <c r="L281" t="s">
        <v>1179</v>
      </c>
      <c r="M281" t="s">
        <v>1063</v>
      </c>
      <c r="N281" s="34">
        <v>330026</v>
      </c>
    </row>
    <row r="282" spans="1:14" x14ac:dyDescent="0.25">
      <c r="A282">
        <v>2025</v>
      </c>
      <c r="B282">
        <v>1</v>
      </c>
      <c r="C282">
        <v>6</v>
      </c>
      <c r="D282">
        <v>275</v>
      </c>
      <c r="E282" t="s">
        <v>1409</v>
      </c>
      <c r="F282" t="s">
        <v>1301</v>
      </c>
      <c r="G282" t="s">
        <v>1319</v>
      </c>
      <c r="H282" t="s">
        <v>1317</v>
      </c>
      <c r="I282" t="s">
        <v>1318</v>
      </c>
      <c r="J282" t="s">
        <v>993</v>
      </c>
      <c r="K282" t="s">
        <v>1131</v>
      </c>
      <c r="L282" t="s">
        <v>1179</v>
      </c>
      <c r="M282" t="s">
        <v>1063</v>
      </c>
      <c r="N282" s="34">
        <v>6607000</v>
      </c>
    </row>
    <row r="283" spans="1:14" x14ac:dyDescent="0.25">
      <c r="A283">
        <v>2025</v>
      </c>
      <c r="B283">
        <v>1</v>
      </c>
      <c r="C283">
        <v>6</v>
      </c>
      <c r="D283">
        <v>276</v>
      </c>
      <c r="E283" t="s">
        <v>1409</v>
      </c>
      <c r="F283" t="s">
        <v>1301</v>
      </c>
      <c r="G283" t="s">
        <v>1319</v>
      </c>
      <c r="H283" t="s">
        <v>1317</v>
      </c>
      <c r="I283" t="s">
        <v>1318</v>
      </c>
      <c r="J283" t="s">
        <v>991</v>
      </c>
      <c r="K283" t="s">
        <v>1131</v>
      </c>
      <c r="L283" t="s">
        <v>1179</v>
      </c>
      <c r="M283" t="s">
        <v>1063</v>
      </c>
      <c r="N283" s="34">
        <v>1832859</v>
      </c>
    </row>
    <row r="284" spans="1:14" x14ac:dyDescent="0.25">
      <c r="A284">
        <v>2025</v>
      </c>
      <c r="B284">
        <v>1</v>
      </c>
      <c r="C284">
        <v>6</v>
      </c>
      <c r="D284">
        <v>277</v>
      </c>
      <c r="E284" t="s">
        <v>1410</v>
      </c>
      <c r="F284" t="s">
        <v>1301</v>
      </c>
      <c r="G284" t="s">
        <v>1319</v>
      </c>
      <c r="H284" t="s">
        <v>1317</v>
      </c>
      <c r="I284" t="s">
        <v>1318</v>
      </c>
      <c r="J284" t="s">
        <v>77</v>
      </c>
      <c r="K284" t="s">
        <v>1135</v>
      </c>
      <c r="L284" t="s">
        <v>1157</v>
      </c>
      <c r="M284" t="s">
        <v>1047</v>
      </c>
      <c r="N284" s="34">
        <v>741616</v>
      </c>
    </row>
    <row r="285" spans="1:14" x14ac:dyDescent="0.25">
      <c r="A285">
        <v>2025</v>
      </c>
      <c r="B285">
        <v>1</v>
      </c>
      <c r="C285">
        <v>6</v>
      </c>
      <c r="D285">
        <v>278</v>
      </c>
      <c r="E285" t="s">
        <v>1410</v>
      </c>
      <c r="F285" t="s">
        <v>1301</v>
      </c>
      <c r="G285" t="s">
        <v>1319</v>
      </c>
      <c r="H285" t="s">
        <v>1317</v>
      </c>
      <c r="I285" t="s">
        <v>1318</v>
      </c>
      <c r="J285" t="s">
        <v>161</v>
      </c>
      <c r="K285" t="s">
        <v>1135</v>
      </c>
      <c r="L285" t="s">
        <v>1158</v>
      </c>
      <c r="M285" t="s">
        <v>1065</v>
      </c>
      <c r="N285" s="34">
        <v>56773081</v>
      </c>
    </row>
    <row r="286" spans="1:14" x14ac:dyDescent="0.25">
      <c r="A286">
        <v>2025</v>
      </c>
      <c r="B286">
        <v>1</v>
      </c>
      <c r="C286">
        <v>6</v>
      </c>
      <c r="D286">
        <v>279</v>
      </c>
      <c r="E286" t="s">
        <v>1410</v>
      </c>
      <c r="F286" t="s">
        <v>1301</v>
      </c>
      <c r="G286" t="s">
        <v>1319</v>
      </c>
      <c r="H286" t="s">
        <v>1317</v>
      </c>
      <c r="I286" t="s">
        <v>1318</v>
      </c>
      <c r="J286" t="s">
        <v>342</v>
      </c>
      <c r="K286" t="s">
        <v>1135</v>
      </c>
      <c r="L286" t="s">
        <v>1158</v>
      </c>
      <c r="M286" t="s">
        <v>1065</v>
      </c>
      <c r="N286" s="34">
        <v>31060677</v>
      </c>
    </row>
    <row r="287" spans="1:14" x14ac:dyDescent="0.25">
      <c r="A287">
        <v>2025</v>
      </c>
      <c r="B287">
        <v>1</v>
      </c>
      <c r="C287">
        <v>6</v>
      </c>
      <c r="D287">
        <v>280</v>
      </c>
      <c r="E287" t="s">
        <v>1410</v>
      </c>
      <c r="F287" t="s">
        <v>1301</v>
      </c>
      <c r="G287" t="s">
        <v>1319</v>
      </c>
      <c r="H287" t="s">
        <v>1317</v>
      </c>
      <c r="I287" t="s">
        <v>1318</v>
      </c>
      <c r="J287" t="s">
        <v>341</v>
      </c>
      <c r="K287" t="s">
        <v>1135</v>
      </c>
      <c r="L287" t="s">
        <v>1158</v>
      </c>
      <c r="M287" t="s">
        <v>1065</v>
      </c>
      <c r="N287" s="34">
        <v>21826</v>
      </c>
    </row>
    <row r="288" spans="1:14" x14ac:dyDescent="0.25">
      <c r="A288">
        <v>2025</v>
      </c>
      <c r="B288">
        <v>1</v>
      </c>
      <c r="C288">
        <v>6</v>
      </c>
      <c r="D288">
        <v>281</v>
      </c>
      <c r="E288" t="s">
        <v>1410</v>
      </c>
      <c r="F288" t="s">
        <v>1301</v>
      </c>
      <c r="G288" t="s">
        <v>1319</v>
      </c>
      <c r="H288" t="s">
        <v>1317</v>
      </c>
      <c r="I288" t="s">
        <v>1318</v>
      </c>
      <c r="J288" t="s">
        <v>160</v>
      </c>
      <c r="K288" t="s">
        <v>1135</v>
      </c>
      <c r="L288" t="s">
        <v>1158</v>
      </c>
      <c r="M288" t="s">
        <v>1065</v>
      </c>
      <c r="N288" s="34">
        <v>1683570</v>
      </c>
    </row>
    <row r="289" spans="1:14" x14ac:dyDescent="0.25">
      <c r="A289">
        <v>2025</v>
      </c>
      <c r="B289">
        <v>1</v>
      </c>
      <c r="C289">
        <v>6</v>
      </c>
      <c r="D289">
        <v>282</v>
      </c>
      <c r="E289" t="s">
        <v>1410</v>
      </c>
      <c r="F289" t="s">
        <v>1301</v>
      </c>
      <c r="G289" t="s">
        <v>1319</v>
      </c>
      <c r="H289" t="s">
        <v>1317</v>
      </c>
      <c r="I289" t="s">
        <v>1318</v>
      </c>
      <c r="J289" t="s">
        <v>653</v>
      </c>
      <c r="K289" t="s">
        <v>1135</v>
      </c>
      <c r="L289" t="s">
        <v>1158</v>
      </c>
      <c r="M289" t="s">
        <v>1065</v>
      </c>
      <c r="N289" s="34">
        <v>70710</v>
      </c>
    </row>
    <row r="290" spans="1:14" x14ac:dyDescent="0.25">
      <c r="A290">
        <v>2025</v>
      </c>
      <c r="B290">
        <v>1</v>
      </c>
      <c r="C290">
        <v>6</v>
      </c>
      <c r="D290">
        <v>283</v>
      </c>
      <c r="E290" t="s">
        <v>1410</v>
      </c>
      <c r="F290" t="s">
        <v>1301</v>
      </c>
      <c r="G290" t="s">
        <v>1319</v>
      </c>
      <c r="H290" t="s">
        <v>1317</v>
      </c>
      <c r="I290" t="s">
        <v>1318</v>
      </c>
      <c r="J290" t="s">
        <v>710</v>
      </c>
      <c r="K290" t="s">
        <v>1135</v>
      </c>
      <c r="L290" t="s">
        <v>1158</v>
      </c>
      <c r="M290" t="s">
        <v>1065</v>
      </c>
      <c r="N290" s="34">
        <v>4672298</v>
      </c>
    </row>
    <row r="291" spans="1:14" x14ac:dyDescent="0.25">
      <c r="A291">
        <v>2025</v>
      </c>
      <c r="B291">
        <v>1</v>
      </c>
      <c r="C291">
        <v>6</v>
      </c>
      <c r="D291">
        <v>284</v>
      </c>
      <c r="E291" t="s">
        <v>1410</v>
      </c>
      <c r="F291" t="s">
        <v>1301</v>
      </c>
      <c r="G291" t="s">
        <v>1319</v>
      </c>
      <c r="H291" t="s">
        <v>1317</v>
      </c>
      <c r="I291" t="s">
        <v>1318</v>
      </c>
      <c r="J291" t="s">
        <v>159</v>
      </c>
      <c r="K291" t="s">
        <v>1135</v>
      </c>
      <c r="L291" t="s">
        <v>1158</v>
      </c>
      <c r="M291" t="s">
        <v>1065</v>
      </c>
      <c r="N291" s="34">
        <v>14879683</v>
      </c>
    </row>
    <row r="292" spans="1:14" x14ac:dyDescent="0.25">
      <c r="A292">
        <v>2025</v>
      </c>
      <c r="B292">
        <v>1</v>
      </c>
      <c r="C292">
        <v>6</v>
      </c>
      <c r="D292">
        <v>285</v>
      </c>
      <c r="E292" t="s">
        <v>1410</v>
      </c>
      <c r="F292" t="s">
        <v>1301</v>
      </c>
      <c r="G292" t="s">
        <v>1319</v>
      </c>
      <c r="H292" t="s">
        <v>1317</v>
      </c>
      <c r="I292" t="s">
        <v>1318</v>
      </c>
      <c r="J292" t="s">
        <v>218</v>
      </c>
      <c r="K292" t="s">
        <v>1135</v>
      </c>
      <c r="L292" t="s">
        <v>1159</v>
      </c>
      <c r="M292" t="s">
        <v>1066</v>
      </c>
      <c r="N292" s="34">
        <v>5522906</v>
      </c>
    </row>
    <row r="293" spans="1:14" x14ac:dyDescent="0.25">
      <c r="A293">
        <v>2025</v>
      </c>
      <c r="B293">
        <v>1</v>
      </c>
      <c r="C293">
        <v>6</v>
      </c>
      <c r="D293">
        <v>286</v>
      </c>
      <c r="E293" t="s">
        <v>1410</v>
      </c>
      <c r="F293" t="s">
        <v>1301</v>
      </c>
      <c r="G293" t="s">
        <v>1319</v>
      </c>
      <c r="H293" t="s">
        <v>1317</v>
      </c>
      <c r="I293" t="s">
        <v>1318</v>
      </c>
      <c r="J293" t="s">
        <v>220</v>
      </c>
      <c r="K293" t="s">
        <v>1135</v>
      </c>
      <c r="L293" t="s">
        <v>1159</v>
      </c>
      <c r="M293" t="s">
        <v>1066</v>
      </c>
      <c r="N293" s="34">
        <v>22400963</v>
      </c>
    </row>
    <row r="294" spans="1:14" x14ac:dyDescent="0.25">
      <c r="A294">
        <v>2025</v>
      </c>
      <c r="B294">
        <v>1</v>
      </c>
      <c r="C294">
        <v>6</v>
      </c>
      <c r="D294">
        <v>287</v>
      </c>
      <c r="E294" t="s">
        <v>1410</v>
      </c>
      <c r="F294" t="s">
        <v>1301</v>
      </c>
      <c r="G294" t="s">
        <v>1319</v>
      </c>
      <c r="H294" t="s">
        <v>1317</v>
      </c>
      <c r="I294" t="s">
        <v>1318</v>
      </c>
      <c r="J294" t="s">
        <v>221</v>
      </c>
      <c r="K294" t="s">
        <v>1135</v>
      </c>
      <c r="L294" t="s">
        <v>1159</v>
      </c>
      <c r="M294" t="s">
        <v>1066</v>
      </c>
      <c r="N294" s="34">
        <v>15048131</v>
      </c>
    </row>
    <row r="295" spans="1:14" x14ac:dyDescent="0.25">
      <c r="A295">
        <v>2025</v>
      </c>
      <c r="B295">
        <v>1</v>
      </c>
      <c r="C295">
        <v>6</v>
      </c>
      <c r="D295">
        <v>288</v>
      </c>
      <c r="E295" t="s">
        <v>1410</v>
      </c>
      <c r="F295" t="s">
        <v>1301</v>
      </c>
      <c r="G295" t="s">
        <v>1319</v>
      </c>
      <c r="H295" t="s">
        <v>1317</v>
      </c>
      <c r="I295" t="s">
        <v>1318</v>
      </c>
      <c r="J295" t="s">
        <v>217</v>
      </c>
      <c r="K295" t="s">
        <v>1135</v>
      </c>
      <c r="L295" t="s">
        <v>1159</v>
      </c>
      <c r="M295" t="s">
        <v>1066</v>
      </c>
      <c r="N295" s="34">
        <v>15692220</v>
      </c>
    </row>
    <row r="296" spans="1:14" x14ac:dyDescent="0.25">
      <c r="A296">
        <v>2025</v>
      </c>
      <c r="B296">
        <v>1</v>
      </c>
      <c r="C296">
        <v>6</v>
      </c>
      <c r="D296">
        <v>289</v>
      </c>
      <c r="E296" t="s">
        <v>1410</v>
      </c>
      <c r="F296" t="s">
        <v>1301</v>
      </c>
      <c r="G296" t="s">
        <v>1319</v>
      </c>
      <c r="H296" t="s">
        <v>1317</v>
      </c>
      <c r="I296" t="s">
        <v>1318</v>
      </c>
      <c r="J296" t="s">
        <v>215</v>
      </c>
      <c r="K296" t="s">
        <v>1135</v>
      </c>
      <c r="L296" t="s">
        <v>1159</v>
      </c>
      <c r="M296" t="s">
        <v>1066</v>
      </c>
      <c r="N296" s="34">
        <v>24395969</v>
      </c>
    </row>
    <row r="297" spans="1:14" x14ac:dyDescent="0.25">
      <c r="A297">
        <v>2025</v>
      </c>
      <c r="B297">
        <v>1</v>
      </c>
      <c r="C297">
        <v>6</v>
      </c>
      <c r="D297">
        <v>290</v>
      </c>
      <c r="E297" t="s">
        <v>1410</v>
      </c>
      <c r="F297" t="s">
        <v>1301</v>
      </c>
      <c r="G297" t="s">
        <v>1319</v>
      </c>
      <c r="H297" t="s">
        <v>1317</v>
      </c>
      <c r="I297" t="s">
        <v>1318</v>
      </c>
      <c r="J297" t="s">
        <v>216</v>
      </c>
      <c r="K297" t="s">
        <v>1135</v>
      </c>
      <c r="L297" t="s">
        <v>1159</v>
      </c>
      <c r="M297" t="s">
        <v>1066</v>
      </c>
      <c r="N297" s="34">
        <v>15652506</v>
      </c>
    </row>
    <row r="298" spans="1:14" x14ac:dyDescent="0.25">
      <c r="A298">
        <v>2025</v>
      </c>
      <c r="B298">
        <v>1</v>
      </c>
      <c r="C298">
        <v>6</v>
      </c>
      <c r="D298">
        <v>291</v>
      </c>
      <c r="E298" t="s">
        <v>1410</v>
      </c>
      <c r="F298" t="s">
        <v>1301</v>
      </c>
      <c r="G298" t="s">
        <v>1319</v>
      </c>
      <c r="H298" t="s">
        <v>1317</v>
      </c>
      <c r="I298" t="s">
        <v>1318</v>
      </c>
      <c r="J298" t="s">
        <v>255</v>
      </c>
      <c r="K298" t="s">
        <v>1135</v>
      </c>
      <c r="L298" t="s">
        <v>1160</v>
      </c>
      <c r="M298" t="s">
        <v>1048</v>
      </c>
      <c r="N298" s="34">
        <v>395465</v>
      </c>
    </row>
    <row r="299" spans="1:14" x14ac:dyDescent="0.25">
      <c r="A299">
        <v>2025</v>
      </c>
      <c r="B299">
        <v>1</v>
      </c>
      <c r="C299">
        <v>6</v>
      </c>
      <c r="D299">
        <v>292</v>
      </c>
      <c r="E299" t="s">
        <v>1410</v>
      </c>
      <c r="F299" t="s">
        <v>1301</v>
      </c>
      <c r="G299" t="s">
        <v>1319</v>
      </c>
      <c r="H299" t="s">
        <v>1317</v>
      </c>
      <c r="I299" t="s">
        <v>1318</v>
      </c>
      <c r="J299" t="s">
        <v>291</v>
      </c>
      <c r="K299" t="s">
        <v>1135</v>
      </c>
      <c r="L299" t="s">
        <v>1161</v>
      </c>
      <c r="M299" t="s">
        <v>1049</v>
      </c>
      <c r="N299" s="34">
        <v>726071</v>
      </c>
    </row>
    <row r="300" spans="1:14" x14ac:dyDescent="0.25">
      <c r="A300">
        <v>2025</v>
      </c>
      <c r="B300">
        <v>1</v>
      </c>
      <c r="C300">
        <v>6</v>
      </c>
      <c r="D300">
        <v>293</v>
      </c>
      <c r="E300" t="s">
        <v>1410</v>
      </c>
      <c r="F300" t="s">
        <v>1301</v>
      </c>
      <c r="G300" t="s">
        <v>1319</v>
      </c>
      <c r="H300" t="s">
        <v>1317</v>
      </c>
      <c r="I300" t="s">
        <v>1318</v>
      </c>
      <c r="J300" t="s">
        <v>383</v>
      </c>
      <c r="K300" t="s">
        <v>1135</v>
      </c>
      <c r="L300" t="s">
        <v>1163</v>
      </c>
      <c r="M300" t="s">
        <v>1050</v>
      </c>
      <c r="N300" s="34">
        <v>792032</v>
      </c>
    </row>
    <row r="301" spans="1:14" x14ac:dyDescent="0.25">
      <c r="A301">
        <v>2025</v>
      </c>
      <c r="B301">
        <v>1</v>
      </c>
      <c r="C301">
        <v>6</v>
      </c>
      <c r="D301">
        <v>294</v>
      </c>
      <c r="E301" t="s">
        <v>1410</v>
      </c>
      <c r="F301" t="s">
        <v>1301</v>
      </c>
      <c r="G301" t="s">
        <v>1319</v>
      </c>
      <c r="H301" t="s">
        <v>1317</v>
      </c>
      <c r="I301" t="s">
        <v>1318</v>
      </c>
      <c r="J301" t="s">
        <v>419</v>
      </c>
      <c r="K301" t="s">
        <v>1135</v>
      </c>
      <c r="L301" t="s">
        <v>1165</v>
      </c>
      <c r="M301" t="s">
        <v>1052</v>
      </c>
      <c r="N301" s="34">
        <v>174914</v>
      </c>
    </row>
    <row r="302" spans="1:14" x14ac:dyDescent="0.25">
      <c r="A302">
        <v>2025</v>
      </c>
      <c r="B302">
        <v>1</v>
      </c>
      <c r="C302">
        <v>6</v>
      </c>
      <c r="D302">
        <v>295</v>
      </c>
      <c r="E302" t="s">
        <v>1410</v>
      </c>
      <c r="F302" t="s">
        <v>1301</v>
      </c>
      <c r="G302" t="s">
        <v>1319</v>
      </c>
      <c r="H302" t="s">
        <v>1317</v>
      </c>
      <c r="I302" t="s">
        <v>1318</v>
      </c>
      <c r="J302" t="s">
        <v>456</v>
      </c>
      <c r="K302" t="s">
        <v>1135</v>
      </c>
      <c r="L302" t="s">
        <v>1166</v>
      </c>
      <c r="M302" t="s">
        <v>1053</v>
      </c>
      <c r="N302" s="34">
        <v>2117700</v>
      </c>
    </row>
    <row r="303" spans="1:14" x14ac:dyDescent="0.25">
      <c r="A303">
        <v>2025</v>
      </c>
      <c r="B303">
        <v>1</v>
      </c>
      <c r="C303">
        <v>6</v>
      </c>
      <c r="D303">
        <v>296</v>
      </c>
      <c r="E303" t="s">
        <v>1410</v>
      </c>
      <c r="F303" t="s">
        <v>1301</v>
      </c>
      <c r="G303" t="s">
        <v>1319</v>
      </c>
      <c r="H303" t="s">
        <v>1317</v>
      </c>
      <c r="I303" t="s">
        <v>1318</v>
      </c>
      <c r="J303" t="s">
        <v>492</v>
      </c>
      <c r="K303" t="s">
        <v>1135</v>
      </c>
      <c r="L303" t="s">
        <v>1167</v>
      </c>
      <c r="M303" t="s">
        <v>1054</v>
      </c>
      <c r="N303" s="34">
        <v>1007734</v>
      </c>
    </row>
    <row r="304" spans="1:14" x14ac:dyDescent="0.25">
      <c r="A304">
        <v>2025</v>
      </c>
      <c r="B304">
        <v>1</v>
      </c>
      <c r="C304">
        <v>6</v>
      </c>
      <c r="D304">
        <v>297</v>
      </c>
      <c r="E304" t="s">
        <v>1410</v>
      </c>
      <c r="F304" t="s">
        <v>1301</v>
      </c>
      <c r="G304" t="s">
        <v>1319</v>
      </c>
      <c r="H304" t="s">
        <v>1317</v>
      </c>
      <c r="I304" t="s">
        <v>1318</v>
      </c>
      <c r="J304" t="s">
        <v>521</v>
      </c>
      <c r="K304" t="s">
        <v>1135</v>
      </c>
      <c r="L304" t="s">
        <v>1168</v>
      </c>
      <c r="M304" t="s">
        <v>1055</v>
      </c>
      <c r="N304" s="34">
        <v>194112</v>
      </c>
    </row>
    <row r="305" spans="1:14" x14ac:dyDescent="0.25">
      <c r="A305">
        <v>2025</v>
      </c>
      <c r="B305">
        <v>1</v>
      </c>
      <c r="C305">
        <v>6</v>
      </c>
      <c r="D305">
        <v>298</v>
      </c>
      <c r="E305" t="s">
        <v>1410</v>
      </c>
      <c r="F305" t="s">
        <v>1301</v>
      </c>
      <c r="G305" t="s">
        <v>1319</v>
      </c>
      <c r="H305" t="s">
        <v>1317</v>
      </c>
      <c r="I305" t="s">
        <v>1318</v>
      </c>
      <c r="J305" t="s">
        <v>609</v>
      </c>
      <c r="K305" t="s">
        <v>1135</v>
      </c>
      <c r="L305" t="s">
        <v>1169</v>
      </c>
      <c r="M305" t="s">
        <v>1170</v>
      </c>
      <c r="N305" s="34">
        <v>159365</v>
      </c>
    </row>
    <row r="306" spans="1:14" x14ac:dyDescent="0.25">
      <c r="A306">
        <v>2025</v>
      </c>
      <c r="B306">
        <v>1</v>
      </c>
      <c r="C306">
        <v>6</v>
      </c>
      <c r="D306">
        <v>299</v>
      </c>
      <c r="E306" t="s">
        <v>1410</v>
      </c>
      <c r="F306" t="s">
        <v>1301</v>
      </c>
      <c r="G306" t="s">
        <v>1319</v>
      </c>
      <c r="H306" t="s">
        <v>1317</v>
      </c>
      <c r="I306" t="s">
        <v>1318</v>
      </c>
      <c r="J306" t="s">
        <v>738</v>
      </c>
      <c r="K306" t="s">
        <v>1135</v>
      </c>
      <c r="L306" t="s">
        <v>1171</v>
      </c>
      <c r="M306" t="s">
        <v>1056</v>
      </c>
      <c r="N306" s="34">
        <v>55933</v>
      </c>
    </row>
    <row r="307" spans="1:14" x14ac:dyDescent="0.25">
      <c r="A307">
        <v>2025</v>
      </c>
      <c r="B307">
        <v>1</v>
      </c>
      <c r="C307">
        <v>6</v>
      </c>
      <c r="D307">
        <v>300</v>
      </c>
      <c r="E307" t="s">
        <v>1410</v>
      </c>
      <c r="F307" t="s">
        <v>1301</v>
      </c>
      <c r="G307" t="s">
        <v>1319</v>
      </c>
      <c r="H307" t="s">
        <v>1317</v>
      </c>
      <c r="I307" t="s">
        <v>1318</v>
      </c>
      <c r="J307" t="s">
        <v>772</v>
      </c>
      <c r="K307" t="s">
        <v>1135</v>
      </c>
      <c r="L307" t="s">
        <v>1173</v>
      </c>
      <c r="M307" t="s">
        <v>1057</v>
      </c>
      <c r="N307" s="34">
        <v>7120944</v>
      </c>
    </row>
    <row r="308" spans="1:14" x14ac:dyDescent="0.25">
      <c r="A308">
        <v>2025</v>
      </c>
      <c r="B308">
        <v>1</v>
      </c>
      <c r="C308">
        <v>6</v>
      </c>
      <c r="D308">
        <v>301</v>
      </c>
      <c r="E308" t="s">
        <v>1410</v>
      </c>
      <c r="F308" t="s">
        <v>1301</v>
      </c>
      <c r="G308" t="s">
        <v>1319</v>
      </c>
      <c r="H308" t="s">
        <v>1317</v>
      </c>
      <c r="I308" t="s">
        <v>1318</v>
      </c>
      <c r="J308" t="s">
        <v>817</v>
      </c>
      <c r="K308" t="s">
        <v>1135</v>
      </c>
      <c r="L308" t="s">
        <v>1174</v>
      </c>
      <c r="M308" t="s">
        <v>1058</v>
      </c>
      <c r="N308" s="34">
        <v>919499</v>
      </c>
    </row>
    <row r="309" spans="1:14" x14ac:dyDescent="0.25">
      <c r="A309">
        <v>2025</v>
      </c>
      <c r="B309">
        <v>1</v>
      </c>
      <c r="C309">
        <v>6</v>
      </c>
      <c r="D309">
        <v>302</v>
      </c>
      <c r="E309" t="s">
        <v>1410</v>
      </c>
      <c r="F309" t="s">
        <v>1301</v>
      </c>
      <c r="G309" t="s">
        <v>1319</v>
      </c>
      <c r="H309" t="s">
        <v>1317</v>
      </c>
      <c r="I309" t="s">
        <v>1318</v>
      </c>
      <c r="J309" t="s">
        <v>818</v>
      </c>
      <c r="K309" t="s">
        <v>1135</v>
      </c>
      <c r="L309" t="s">
        <v>1174</v>
      </c>
      <c r="M309" t="s">
        <v>1058</v>
      </c>
      <c r="N309" s="34">
        <v>764504</v>
      </c>
    </row>
    <row r="310" spans="1:14" x14ac:dyDescent="0.25">
      <c r="A310">
        <v>2025</v>
      </c>
      <c r="B310">
        <v>1</v>
      </c>
      <c r="C310">
        <v>6</v>
      </c>
      <c r="D310">
        <v>303</v>
      </c>
      <c r="E310" t="s">
        <v>1410</v>
      </c>
      <c r="F310" t="s">
        <v>1301</v>
      </c>
      <c r="G310" t="s">
        <v>1319</v>
      </c>
      <c r="H310" t="s">
        <v>1317</v>
      </c>
      <c r="I310" t="s">
        <v>1318</v>
      </c>
      <c r="J310" t="s">
        <v>815</v>
      </c>
      <c r="K310" t="s">
        <v>1135</v>
      </c>
      <c r="L310" t="s">
        <v>1174</v>
      </c>
      <c r="M310" t="s">
        <v>1058</v>
      </c>
      <c r="N310" s="34">
        <v>280570</v>
      </c>
    </row>
    <row r="311" spans="1:14" x14ac:dyDescent="0.25">
      <c r="A311">
        <v>2025</v>
      </c>
      <c r="B311">
        <v>1</v>
      </c>
      <c r="C311">
        <v>6</v>
      </c>
      <c r="D311">
        <v>304</v>
      </c>
      <c r="E311" t="s">
        <v>1410</v>
      </c>
      <c r="F311" t="s">
        <v>1301</v>
      </c>
      <c r="G311" t="s">
        <v>1319</v>
      </c>
      <c r="H311" t="s">
        <v>1317</v>
      </c>
      <c r="I311" t="s">
        <v>1318</v>
      </c>
      <c r="J311" t="s">
        <v>814</v>
      </c>
      <c r="K311" t="s">
        <v>1135</v>
      </c>
      <c r="L311" t="s">
        <v>1174</v>
      </c>
      <c r="M311" t="s">
        <v>1058</v>
      </c>
      <c r="N311" s="34">
        <v>411394</v>
      </c>
    </row>
    <row r="312" spans="1:14" x14ac:dyDescent="0.25">
      <c r="A312">
        <v>2025</v>
      </c>
      <c r="B312">
        <v>1</v>
      </c>
      <c r="C312">
        <v>6</v>
      </c>
      <c r="D312">
        <v>305</v>
      </c>
      <c r="E312" t="s">
        <v>1410</v>
      </c>
      <c r="F312" t="s">
        <v>1301</v>
      </c>
      <c r="G312" t="s">
        <v>1319</v>
      </c>
      <c r="H312" t="s">
        <v>1317</v>
      </c>
      <c r="I312" t="s">
        <v>1318</v>
      </c>
      <c r="J312" t="s">
        <v>812</v>
      </c>
      <c r="K312" t="s">
        <v>1135</v>
      </c>
      <c r="L312" t="s">
        <v>1174</v>
      </c>
      <c r="M312" t="s">
        <v>1058</v>
      </c>
      <c r="N312" s="34">
        <v>936005</v>
      </c>
    </row>
    <row r="313" spans="1:14" x14ac:dyDescent="0.25">
      <c r="A313">
        <v>2025</v>
      </c>
      <c r="B313">
        <v>1</v>
      </c>
      <c r="C313">
        <v>6</v>
      </c>
      <c r="D313">
        <v>306</v>
      </c>
      <c r="E313" t="s">
        <v>1410</v>
      </c>
      <c r="F313" t="s">
        <v>1301</v>
      </c>
      <c r="G313" t="s">
        <v>1319</v>
      </c>
      <c r="H313" t="s">
        <v>1317</v>
      </c>
      <c r="I313" t="s">
        <v>1318</v>
      </c>
      <c r="J313" t="s">
        <v>813</v>
      </c>
      <c r="K313" t="s">
        <v>1135</v>
      </c>
      <c r="L313" t="s">
        <v>1174</v>
      </c>
      <c r="M313" t="s">
        <v>1058</v>
      </c>
      <c r="N313" s="34">
        <v>833332</v>
      </c>
    </row>
    <row r="314" spans="1:14" x14ac:dyDescent="0.25">
      <c r="A314">
        <v>2025</v>
      </c>
      <c r="B314">
        <v>1</v>
      </c>
      <c r="C314">
        <v>6</v>
      </c>
      <c r="D314">
        <v>307</v>
      </c>
      <c r="E314" t="s">
        <v>1410</v>
      </c>
      <c r="F314" t="s">
        <v>1301</v>
      </c>
      <c r="G314" t="s">
        <v>1319</v>
      </c>
      <c r="H314" t="s">
        <v>1317</v>
      </c>
      <c r="I314" t="s">
        <v>1318</v>
      </c>
      <c r="J314" t="s">
        <v>891</v>
      </c>
      <c r="K314" t="s">
        <v>1135</v>
      </c>
      <c r="L314" t="s">
        <v>1176</v>
      </c>
      <c r="M314" t="s">
        <v>1060</v>
      </c>
      <c r="N314" s="34">
        <v>747453</v>
      </c>
    </row>
    <row r="315" spans="1:14" x14ac:dyDescent="0.25">
      <c r="A315">
        <v>2025</v>
      </c>
      <c r="B315">
        <v>1</v>
      </c>
      <c r="C315">
        <v>6</v>
      </c>
      <c r="D315">
        <v>308</v>
      </c>
      <c r="E315" t="s">
        <v>1410</v>
      </c>
      <c r="F315" t="s">
        <v>1301</v>
      </c>
      <c r="G315" t="s">
        <v>1319</v>
      </c>
      <c r="H315" t="s">
        <v>1317</v>
      </c>
      <c r="I315" t="s">
        <v>1318</v>
      </c>
      <c r="J315" t="s">
        <v>852</v>
      </c>
      <c r="K315" t="s">
        <v>1135</v>
      </c>
      <c r="L315" t="s">
        <v>1175</v>
      </c>
      <c r="M315" t="s">
        <v>1059</v>
      </c>
      <c r="N315" s="34">
        <v>215024</v>
      </c>
    </row>
    <row r="316" spans="1:14" x14ac:dyDescent="0.25">
      <c r="A316">
        <v>2025</v>
      </c>
      <c r="B316">
        <v>1</v>
      </c>
      <c r="C316">
        <v>6</v>
      </c>
      <c r="D316">
        <v>309</v>
      </c>
      <c r="E316" t="s">
        <v>1410</v>
      </c>
      <c r="F316" t="s">
        <v>1301</v>
      </c>
      <c r="G316" t="s">
        <v>1319</v>
      </c>
      <c r="H316" t="s">
        <v>1317</v>
      </c>
      <c r="I316" t="s">
        <v>1318</v>
      </c>
      <c r="J316" t="s">
        <v>928</v>
      </c>
      <c r="K316" t="s">
        <v>1135</v>
      </c>
      <c r="L316" t="s">
        <v>1177</v>
      </c>
      <c r="M316" t="s">
        <v>1061</v>
      </c>
      <c r="N316" s="34">
        <v>79691</v>
      </c>
    </row>
    <row r="317" spans="1:14" x14ac:dyDescent="0.25">
      <c r="A317">
        <v>2025</v>
      </c>
      <c r="B317">
        <v>1</v>
      </c>
      <c r="C317">
        <v>6</v>
      </c>
      <c r="D317">
        <v>310</v>
      </c>
      <c r="E317" t="s">
        <v>1410</v>
      </c>
      <c r="F317" t="s">
        <v>1301</v>
      </c>
      <c r="G317" t="s">
        <v>1319</v>
      </c>
      <c r="H317" t="s">
        <v>1317</v>
      </c>
      <c r="I317" t="s">
        <v>1318</v>
      </c>
      <c r="J317" t="s">
        <v>962</v>
      </c>
      <c r="K317" t="s">
        <v>1135</v>
      </c>
      <c r="L317" t="s">
        <v>1156</v>
      </c>
      <c r="M317" t="s">
        <v>1062</v>
      </c>
      <c r="N317" s="34">
        <v>5053384</v>
      </c>
    </row>
    <row r="318" spans="1:14" x14ac:dyDescent="0.25">
      <c r="A318">
        <v>2025</v>
      </c>
      <c r="B318">
        <v>1</v>
      </c>
      <c r="C318">
        <v>6</v>
      </c>
      <c r="D318">
        <v>311</v>
      </c>
      <c r="E318" t="s">
        <v>1410</v>
      </c>
      <c r="F318" t="s">
        <v>1301</v>
      </c>
      <c r="G318" t="s">
        <v>1319</v>
      </c>
      <c r="H318" t="s">
        <v>1317</v>
      </c>
      <c r="I318" t="s">
        <v>1318</v>
      </c>
      <c r="J318" t="s">
        <v>997</v>
      </c>
      <c r="K318" t="s">
        <v>1135</v>
      </c>
      <c r="L318" t="s">
        <v>1179</v>
      </c>
      <c r="M318" t="s">
        <v>1063</v>
      </c>
      <c r="N318" s="34">
        <v>182620</v>
      </c>
    </row>
    <row r="319" spans="1:14" x14ac:dyDescent="0.25">
      <c r="A319">
        <v>2025</v>
      </c>
      <c r="B319">
        <v>1</v>
      </c>
      <c r="C319">
        <v>6</v>
      </c>
      <c r="D319">
        <v>312</v>
      </c>
      <c r="E319" t="s">
        <v>1347</v>
      </c>
      <c r="F319" t="s">
        <v>1301</v>
      </c>
      <c r="G319" t="s">
        <v>1327</v>
      </c>
      <c r="H319" t="s">
        <v>1317</v>
      </c>
      <c r="I319" t="s">
        <v>1318</v>
      </c>
      <c r="J319" t="s">
        <v>94</v>
      </c>
      <c r="K319" t="s">
        <v>1139</v>
      </c>
      <c r="L319" t="s">
        <v>1158</v>
      </c>
      <c r="M319" t="s">
        <v>1065</v>
      </c>
      <c r="N319" s="34">
        <v>51830155</v>
      </c>
    </row>
    <row r="320" spans="1:14" x14ac:dyDescent="0.25">
      <c r="A320">
        <v>2025</v>
      </c>
      <c r="B320">
        <v>1</v>
      </c>
      <c r="C320">
        <v>6</v>
      </c>
      <c r="D320">
        <v>313</v>
      </c>
      <c r="E320" t="s">
        <v>1347</v>
      </c>
      <c r="F320" t="s">
        <v>1301</v>
      </c>
      <c r="G320" t="s">
        <v>1327</v>
      </c>
      <c r="H320" t="s">
        <v>1317</v>
      </c>
      <c r="I320" t="s">
        <v>1318</v>
      </c>
      <c r="J320" t="s">
        <v>95</v>
      </c>
      <c r="K320" t="s">
        <v>1139</v>
      </c>
      <c r="L320" t="s">
        <v>1158</v>
      </c>
      <c r="M320" t="s">
        <v>1065</v>
      </c>
      <c r="N320" s="34">
        <v>7180451</v>
      </c>
    </row>
    <row r="321" spans="1:14" x14ac:dyDescent="0.25">
      <c r="A321">
        <v>2025</v>
      </c>
      <c r="B321">
        <v>1</v>
      </c>
      <c r="C321">
        <v>6</v>
      </c>
      <c r="D321">
        <v>314</v>
      </c>
      <c r="E321" t="s">
        <v>1347</v>
      </c>
      <c r="F321" t="s">
        <v>1301</v>
      </c>
      <c r="G321" t="s">
        <v>1327</v>
      </c>
      <c r="H321" t="s">
        <v>1317</v>
      </c>
      <c r="I321" t="s">
        <v>1318</v>
      </c>
      <c r="J321" t="s">
        <v>689</v>
      </c>
      <c r="K321" t="s">
        <v>1139</v>
      </c>
      <c r="L321" t="s">
        <v>1158</v>
      </c>
      <c r="M321" t="s">
        <v>1065</v>
      </c>
      <c r="N321" s="34">
        <v>5505672</v>
      </c>
    </row>
    <row r="322" spans="1:14" x14ac:dyDescent="0.25">
      <c r="A322">
        <v>2025</v>
      </c>
      <c r="B322">
        <v>1</v>
      </c>
      <c r="C322">
        <v>6</v>
      </c>
      <c r="D322">
        <v>315</v>
      </c>
      <c r="E322" t="s">
        <v>1347</v>
      </c>
      <c r="F322" t="s">
        <v>1301</v>
      </c>
      <c r="G322" t="s">
        <v>1327</v>
      </c>
      <c r="H322" t="s">
        <v>1317</v>
      </c>
      <c r="I322" t="s">
        <v>1318</v>
      </c>
      <c r="J322" t="s">
        <v>189</v>
      </c>
      <c r="K322" t="s">
        <v>1139</v>
      </c>
      <c r="L322" t="s">
        <v>1159</v>
      </c>
      <c r="M322" t="s">
        <v>1066</v>
      </c>
      <c r="N322" s="34">
        <v>400895139</v>
      </c>
    </row>
    <row r="323" spans="1:14" x14ac:dyDescent="0.25">
      <c r="A323">
        <v>2025</v>
      </c>
      <c r="B323">
        <v>1</v>
      </c>
      <c r="C323">
        <v>6</v>
      </c>
      <c r="D323">
        <v>316</v>
      </c>
      <c r="E323" t="s">
        <v>1347</v>
      </c>
      <c r="F323" t="s">
        <v>1301</v>
      </c>
      <c r="G323" t="s">
        <v>1327</v>
      </c>
      <c r="H323" t="s">
        <v>1317</v>
      </c>
      <c r="I323" t="s">
        <v>1318</v>
      </c>
      <c r="J323" t="s">
        <v>188</v>
      </c>
      <c r="K323" t="s">
        <v>1139</v>
      </c>
      <c r="L323" t="s">
        <v>1159</v>
      </c>
      <c r="M323" t="s">
        <v>1066</v>
      </c>
      <c r="N323" s="34">
        <v>24657509</v>
      </c>
    </row>
    <row r="324" spans="1:14" x14ac:dyDescent="0.25">
      <c r="A324">
        <v>2025</v>
      </c>
      <c r="B324">
        <v>1</v>
      </c>
      <c r="C324">
        <v>6</v>
      </c>
      <c r="D324">
        <v>317</v>
      </c>
      <c r="E324" t="s">
        <v>1347</v>
      </c>
      <c r="F324" t="s">
        <v>1301</v>
      </c>
      <c r="G324" t="s">
        <v>1327</v>
      </c>
      <c r="H324" t="s">
        <v>1317</v>
      </c>
      <c r="I324" t="s">
        <v>1318</v>
      </c>
      <c r="J324" t="s">
        <v>502</v>
      </c>
      <c r="K324" t="s">
        <v>1139</v>
      </c>
      <c r="L324" t="s">
        <v>1168</v>
      </c>
      <c r="M324" t="s">
        <v>1055</v>
      </c>
      <c r="N324" s="34">
        <v>481464</v>
      </c>
    </row>
    <row r="325" spans="1:14" x14ac:dyDescent="0.25">
      <c r="A325">
        <v>2025</v>
      </c>
      <c r="B325">
        <v>1</v>
      </c>
      <c r="C325">
        <v>6</v>
      </c>
      <c r="D325">
        <v>318</v>
      </c>
      <c r="E325" t="s">
        <v>1347</v>
      </c>
      <c r="F325" t="s">
        <v>1301</v>
      </c>
      <c r="G325" t="s">
        <v>1327</v>
      </c>
      <c r="H325" t="s">
        <v>1317</v>
      </c>
      <c r="I325" t="s">
        <v>1318</v>
      </c>
      <c r="J325" t="s">
        <v>503</v>
      </c>
      <c r="K325" t="s">
        <v>1139</v>
      </c>
      <c r="L325" t="s">
        <v>1168</v>
      </c>
      <c r="M325" t="s">
        <v>1055</v>
      </c>
      <c r="N325" s="34">
        <v>13972506</v>
      </c>
    </row>
    <row r="326" spans="1:14" x14ac:dyDescent="0.25">
      <c r="A326">
        <v>2025</v>
      </c>
      <c r="B326">
        <v>1</v>
      </c>
      <c r="C326">
        <v>6</v>
      </c>
      <c r="D326">
        <v>319</v>
      </c>
      <c r="E326" t="s">
        <v>1347</v>
      </c>
      <c r="F326" t="s">
        <v>1301</v>
      </c>
      <c r="G326" t="s">
        <v>1327</v>
      </c>
      <c r="H326" t="s">
        <v>1317</v>
      </c>
      <c r="I326" t="s">
        <v>1318</v>
      </c>
      <c r="J326" t="s">
        <v>581</v>
      </c>
      <c r="K326" t="s">
        <v>1139</v>
      </c>
      <c r="L326" t="s">
        <v>1169</v>
      </c>
      <c r="M326" t="s">
        <v>1170</v>
      </c>
      <c r="N326" s="34">
        <v>6753181</v>
      </c>
    </row>
    <row r="327" spans="1:14" x14ac:dyDescent="0.25">
      <c r="A327">
        <v>2025</v>
      </c>
      <c r="B327">
        <v>1</v>
      </c>
      <c r="C327">
        <v>6</v>
      </c>
      <c r="D327">
        <v>320</v>
      </c>
      <c r="E327" t="s">
        <v>1347</v>
      </c>
      <c r="F327" t="s">
        <v>1301</v>
      </c>
      <c r="G327" t="s">
        <v>1327</v>
      </c>
      <c r="H327" t="s">
        <v>1317</v>
      </c>
      <c r="I327" t="s">
        <v>1318</v>
      </c>
      <c r="J327" t="s">
        <v>579</v>
      </c>
      <c r="K327" t="s">
        <v>1139</v>
      </c>
      <c r="L327" t="s">
        <v>1169</v>
      </c>
      <c r="M327" t="s">
        <v>1170</v>
      </c>
      <c r="N327" s="34">
        <v>2688753</v>
      </c>
    </row>
    <row r="328" spans="1:14" x14ac:dyDescent="0.25">
      <c r="A328">
        <v>2025</v>
      </c>
      <c r="B328">
        <v>1</v>
      </c>
      <c r="C328">
        <v>6</v>
      </c>
      <c r="D328">
        <v>321</v>
      </c>
      <c r="E328" t="s">
        <v>1347</v>
      </c>
      <c r="F328" t="s">
        <v>1301</v>
      </c>
      <c r="G328" t="s">
        <v>1327</v>
      </c>
      <c r="H328" t="s">
        <v>1317</v>
      </c>
      <c r="I328" t="s">
        <v>1318</v>
      </c>
      <c r="J328" t="s">
        <v>580</v>
      </c>
      <c r="K328" t="s">
        <v>1139</v>
      </c>
      <c r="L328" t="s">
        <v>1169</v>
      </c>
      <c r="M328" t="s">
        <v>1170</v>
      </c>
      <c r="N328" s="34">
        <v>8034583</v>
      </c>
    </row>
    <row r="329" spans="1:14" x14ac:dyDescent="0.25">
      <c r="A329">
        <v>2025</v>
      </c>
      <c r="B329">
        <v>1</v>
      </c>
      <c r="C329">
        <v>6</v>
      </c>
      <c r="D329">
        <v>322</v>
      </c>
      <c r="E329" t="s">
        <v>1347</v>
      </c>
      <c r="F329" t="s">
        <v>1301</v>
      </c>
      <c r="G329" t="s">
        <v>1327</v>
      </c>
      <c r="H329" t="s">
        <v>1317</v>
      </c>
      <c r="I329" t="s">
        <v>1318</v>
      </c>
      <c r="J329" t="s">
        <v>720</v>
      </c>
      <c r="K329" t="s">
        <v>1139</v>
      </c>
      <c r="L329" t="s">
        <v>1171</v>
      </c>
      <c r="M329" t="s">
        <v>1056</v>
      </c>
      <c r="N329" s="34">
        <v>6321586</v>
      </c>
    </row>
    <row r="330" spans="1:14" x14ac:dyDescent="0.25">
      <c r="A330">
        <v>2025</v>
      </c>
      <c r="B330">
        <v>1</v>
      </c>
      <c r="C330">
        <v>6</v>
      </c>
      <c r="D330">
        <v>323</v>
      </c>
      <c r="E330" t="s">
        <v>1347</v>
      </c>
      <c r="F330" t="s">
        <v>1301</v>
      </c>
      <c r="G330" t="s">
        <v>1327</v>
      </c>
      <c r="H330" t="s">
        <v>1317</v>
      </c>
      <c r="I330" t="s">
        <v>1318</v>
      </c>
      <c r="J330" t="s">
        <v>721</v>
      </c>
      <c r="K330" t="s">
        <v>1139</v>
      </c>
      <c r="L330" t="s">
        <v>1171</v>
      </c>
      <c r="M330" t="s">
        <v>1056</v>
      </c>
      <c r="N330" s="34">
        <v>405513</v>
      </c>
    </row>
    <row r="331" spans="1:14" x14ac:dyDescent="0.25">
      <c r="A331">
        <v>2025</v>
      </c>
      <c r="B331">
        <v>1</v>
      </c>
      <c r="C331">
        <v>6</v>
      </c>
      <c r="D331">
        <v>324</v>
      </c>
      <c r="E331" t="s">
        <v>1347</v>
      </c>
      <c r="F331" t="s">
        <v>1301</v>
      </c>
      <c r="G331" t="s">
        <v>1327</v>
      </c>
      <c r="H331" t="s">
        <v>1317</v>
      </c>
      <c r="I331" t="s">
        <v>1318</v>
      </c>
      <c r="J331" t="s">
        <v>537</v>
      </c>
      <c r="K331" t="s">
        <v>1139</v>
      </c>
      <c r="L331" t="s">
        <v>1172</v>
      </c>
      <c r="M331" t="s">
        <v>1068</v>
      </c>
      <c r="N331" s="34">
        <v>663260630</v>
      </c>
    </row>
    <row r="332" spans="1:14" x14ac:dyDescent="0.25">
      <c r="A332">
        <v>2025</v>
      </c>
      <c r="B332">
        <v>1</v>
      </c>
      <c r="C332">
        <v>6</v>
      </c>
      <c r="D332">
        <v>325</v>
      </c>
      <c r="E332" t="s">
        <v>1347</v>
      </c>
      <c r="F332" t="s">
        <v>1301</v>
      </c>
      <c r="G332" t="s">
        <v>1327</v>
      </c>
      <c r="H332" t="s">
        <v>1317</v>
      </c>
      <c r="I332" t="s">
        <v>1318</v>
      </c>
      <c r="J332" t="s">
        <v>535</v>
      </c>
      <c r="K332" t="s">
        <v>1139</v>
      </c>
      <c r="L332" t="s">
        <v>1172</v>
      </c>
      <c r="M332" t="s">
        <v>1068</v>
      </c>
      <c r="N332" s="34">
        <v>54852881</v>
      </c>
    </row>
    <row r="333" spans="1:14" x14ac:dyDescent="0.25">
      <c r="A333">
        <v>2025</v>
      </c>
      <c r="B333">
        <v>1</v>
      </c>
      <c r="C333">
        <v>6</v>
      </c>
      <c r="D333">
        <v>326</v>
      </c>
      <c r="E333" t="s">
        <v>1347</v>
      </c>
      <c r="F333" t="s">
        <v>1301</v>
      </c>
      <c r="G333" t="s">
        <v>1327</v>
      </c>
      <c r="H333" t="s">
        <v>1317</v>
      </c>
      <c r="I333" t="s">
        <v>1318</v>
      </c>
      <c r="J333" t="s">
        <v>536</v>
      </c>
      <c r="K333" t="s">
        <v>1139</v>
      </c>
      <c r="L333" t="s">
        <v>1172</v>
      </c>
      <c r="M333" t="s">
        <v>1068</v>
      </c>
      <c r="N333" s="34">
        <v>194717624</v>
      </c>
    </row>
    <row r="334" spans="1:14" x14ac:dyDescent="0.25">
      <c r="A334">
        <v>2025</v>
      </c>
      <c r="B334">
        <v>1</v>
      </c>
      <c r="C334">
        <v>6</v>
      </c>
      <c r="D334">
        <v>327</v>
      </c>
      <c r="E334" t="s">
        <v>1347</v>
      </c>
      <c r="F334" t="s">
        <v>1301</v>
      </c>
      <c r="G334" t="s">
        <v>1327</v>
      </c>
      <c r="H334" t="s">
        <v>1317</v>
      </c>
      <c r="I334" t="s">
        <v>1318</v>
      </c>
      <c r="J334" t="s">
        <v>785</v>
      </c>
      <c r="K334" t="s">
        <v>1139</v>
      </c>
      <c r="L334" t="s">
        <v>1174</v>
      </c>
      <c r="M334" t="s">
        <v>1058</v>
      </c>
      <c r="N334" s="34">
        <v>1553381</v>
      </c>
    </row>
    <row r="335" spans="1:14" x14ac:dyDescent="0.25">
      <c r="A335">
        <v>2025</v>
      </c>
      <c r="B335">
        <v>1</v>
      </c>
      <c r="C335">
        <v>6</v>
      </c>
      <c r="D335">
        <v>328</v>
      </c>
      <c r="E335" t="s">
        <v>1347</v>
      </c>
      <c r="F335" t="s">
        <v>1301</v>
      </c>
      <c r="G335" t="s">
        <v>1327</v>
      </c>
      <c r="H335" t="s">
        <v>1317</v>
      </c>
      <c r="I335" t="s">
        <v>1318</v>
      </c>
      <c r="J335" t="s">
        <v>786</v>
      </c>
      <c r="K335" t="s">
        <v>1139</v>
      </c>
      <c r="L335" t="s">
        <v>1174</v>
      </c>
      <c r="M335" t="s">
        <v>1058</v>
      </c>
      <c r="N335" s="34">
        <v>22502473</v>
      </c>
    </row>
    <row r="336" spans="1:14" x14ac:dyDescent="0.25">
      <c r="A336">
        <v>2025</v>
      </c>
      <c r="B336">
        <v>1</v>
      </c>
      <c r="C336">
        <v>6</v>
      </c>
      <c r="D336">
        <v>329</v>
      </c>
      <c r="E336" t="s">
        <v>1347</v>
      </c>
      <c r="F336" t="s">
        <v>1301</v>
      </c>
      <c r="G336" t="s">
        <v>1327</v>
      </c>
      <c r="H336" t="s">
        <v>1317</v>
      </c>
      <c r="I336" t="s">
        <v>1318</v>
      </c>
      <c r="J336" t="s">
        <v>868</v>
      </c>
      <c r="K336" t="s">
        <v>1139</v>
      </c>
      <c r="L336" t="s">
        <v>1176</v>
      </c>
      <c r="M336" t="s">
        <v>1060</v>
      </c>
      <c r="N336" s="34">
        <v>30653808</v>
      </c>
    </row>
    <row r="337" spans="1:14" x14ac:dyDescent="0.25">
      <c r="A337">
        <v>2025</v>
      </c>
      <c r="B337">
        <v>1</v>
      </c>
      <c r="C337">
        <v>6</v>
      </c>
      <c r="D337">
        <v>330</v>
      </c>
      <c r="E337" t="s">
        <v>1347</v>
      </c>
      <c r="F337" t="s">
        <v>1301</v>
      </c>
      <c r="G337" t="s">
        <v>1327</v>
      </c>
      <c r="H337" t="s">
        <v>1317</v>
      </c>
      <c r="I337" t="s">
        <v>1318</v>
      </c>
      <c r="J337" t="s">
        <v>867</v>
      </c>
      <c r="K337" t="s">
        <v>1139</v>
      </c>
      <c r="L337" t="s">
        <v>1176</v>
      </c>
      <c r="M337" t="s">
        <v>1060</v>
      </c>
      <c r="N337" s="34">
        <v>2241287</v>
      </c>
    </row>
    <row r="338" spans="1:14" x14ac:dyDescent="0.25">
      <c r="A338">
        <v>2025</v>
      </c>
      <c r="B338">
        <v>1</v>
      </c>
      <c r="C338">
        <v>6</v>
      </c>
      <c r="D338">
        <v>331</v>
      </c>
      <c r="E338" t="s">
        <v>1347</v>
      </c>
      <c r="F338" t="s">
        <v>1301</v>
      </c>
      <c r="G338" t="s">
        <v>1327</v>
      </c>
      <c r="H338" t="s">
        <v>1317</v>
      </c>
      <c r="I338" t="s">
        <v>1318</v>
      </c>
      <c r="J338" t="s">
        <v>904</v>
      </c>
      <c r="K338" t="s">
        <v>1139</v>
      </c>
      <c r="L338" t="s">
        <v>1177</v>
      </c>
      <c r="M338" t="s">
        <v>1061</v>
      </c>
      <c r="N338" s="34">
        <v>1520076</v>
      </c>
    </row>
    <row r="339" spans="1:14" x14ac:dyDescent="0.25">
      <c r="A339">
        <v>2025</v>
      </c>
      <c r="B339">
        <v>1</v>
      </c>
      <c r="C339">
        <v>6</v>
      </c>
      <c r="D339">
        <v>332</v>
      </c>
      <c r="E339" t="s">
        <v>1347</v>
      </c>
      <c r="F339" t="s">
        <v>1301</v>
      </c>
      <c r="G339" t="s">
        <v>1327</v>
      </c>
      <c r="H339" t="s">
        <v>1317</v>
      </c>
      <c r="I339" t="s">
        <v>1318</v>
      </c>
      <c r="J339" t="s">
        <v>905</v>
      </c>
      <c r="K339" t="s">
        <v>1139</v>
      </c>
      <c r="L339" t="s">
        <v>1177</v>
      </c>
      <c r="M339" t="s">
        <v>1061</v>
      </c>
      <c r="N339" s="34">
        <v>33402199</v>
      </c>
    </row>
    <row r="340" spans="1:14" x14ac:dyDescent="0.25">
      <c r="A340">
        <v>2025</v>
      </c>
      <c r="B340">
        <v>1</v>
      </c>
      <c r="C340">
        <v>6</v>
      </c>
      <c r="D340">
        <v>333</v>
      </c>
      <c r="E340" t="s">
        <v>1446</v>
      </c>
      <c r="F340" t="s">
        <v>1301</v>
      </c>
      <c r="G340" t="s">
        <v>1308</v>
      </c>
      <c r="H340" t="s">
        <v>1317</v>
      </c>
      <c r="I340" t="s">
        <v>1318</v>
      </c>
      <c r="J340" t="s">
        <v>78</v>
      </c>
      <c r="K340" t="s">
        <v>1125</v>
      </c>
      <c r="L340" t="s">
        <v>1157</v>
      </c>
      <c r="M340" t="s">
        <v>1047</v>
      </c>
      <c r="N340" s="34">
        <v>359378</v>
      </c>
    </row>
    <row r="341" spans="1:14" x14ac:dyDescent="0.25">
      <c r="A341">
        <v>2025</v>
      </c>
      <c r="B341">
        <v>1</v>
      </c>
      <c r="C341">
        <v>6</v>
      </c>
      <c r="D341">
        <v>334</v>
      </c>
      <c r="E341" t="s">
        <v>1446</v>
      </c>
      <c r="F341" t="s">
        <v>1301</v>
      </c>
      <c r="G341" t="s">
        <v>1308</v>
      </c>
      <c r="H341" t="s">
        <v>1317</v>
      </c>
      <c r="I341" t="s">
        <v>1318</v>
      </c>
      <c r="J341" t="s">
        <v>102</v>
      </c>
      <c r="K341" t="s">
        <v>1125</v>
      </c>
      <c r="L341" t="s">
        <v>1158</v>
      </c>
      <c r="M341" t="s">
        <v>1065</v>
      </c>
      <c r="N341" s="34">
        <v>9636282</v>
      </c>
    </row>
    <row r="342" spans="1:14" x14ac:dyDescent="0.25">
      <c r="A342">
        <v>2025</v>
      </c>
      <c r="B342">
        <v>1</v>
      </c>
      <c r="C342">
        <v>6</v>
      </c>
      <c r="D342">
        <v>335</v>
      </c>
      <c r="E342" t="s">
        <v>1446</v>
      </c>
      <c r="F342" t="s">
        <v>1301</v>
      </c>
      <c r="G342" t="s">
        <v>1308</v>
      </c>
      <c r="H342" t="s">
        <v>1317</v>
      </c>
      <c r="I342" t="s">
        <v>1318</v>
      </c>
      <c r="J342" t="s">
        <v>343</v>
      </c>
      <c r="K342" t="s">
        <v>1125</v>
      </c>
      <c r="L342" t="s">
        <v>1158</v>
      </c>
      <c r="M342" t="s">
        <v>1065</v>
      </c>
      <c r="N342" s="34">
        <v>23408</v>
      </c>
    </row>
    <row r="343" spans="1:14" x14ac:dyDescent="0.25">
      <c r="A343">
        <v>2025</v>
      </c>
      <c r="B343">
        <v>1</v>
      </c>
      <c r="C343">
        <v>6</v>
      </c>
      <c r="D343">
        <v>336</v>
      </c>
      <c r="E343" t="s">
        <v>1446</v>
      </c>
      <c r="F343" t="s">
        <v>1301</v>
      </c>
      <c r="G343" t="s">
        <v>1308</v>
      </c>
      <c r="H343" t="s">
        <v>1317</v>
      </c>
      <c r="I343" t="s">
        <v>1318</v>
      </c>
      <c r="J343" t="s">
        <v>100</v>
      </c>
      <c r="K343" t="s">
        <v>1125</v>
      </c>
      <c r="L343" t="s">
        <v>1158</v>
      </c>
      <c r="M343" t="s">
        <v>1065</v>
      </c>
      <c r="N343" s="34">
        <v>40239109</v>
      </c>
    </row>
    <row r="344" spans="1:14" x14ac:dyDescent="0.25">
      <c r="A344">
        <v>2025</v>
      </c>
      <c r="B344">
        <v>1</v>
      </c>
      <c r="C344">
        <v>6</v>
      </c>
      <c r="D344">
        <v>337</v>
      </c>
      <c r="E344" t="s">
        <v>1446</v>
      </c>
      <c r="F344" t="s">
        <v>1301</v>
      </c>
      <c r="G344" t="s">
        <v>1308</v>
      </c>
      <c r="H344" t="s">
        <v>1317</v>
      </c>
      <c r="I344" t="s">
        <v>1318</v>
      </c>
      <c r="J344" t="s">
        <v>101</v>
      </c>
      <c r="K344" t="s">
        <v>1125</v>
      </c>
      <c r="L344" t="s">
        <v>1158</v>
      </c>
      <c r="M344" t="s">
        <v>1065</v>
      </c>
      <c r="N344" s="34">
        <v>973443929</v>
      </c>
    </row>
    <row r="345" spans="1:14" x14ac:dyDescent="0.25">
      <c r="A345">
        <v>2025</v>
      </c>
      <c r="B345">
        <v>1</v>
      </c>
      <c r="C345">
        <v>6</v>
      </c>
      <c r="D345">
        <v>338</v>
      </c>
      <c r="E345" t="s">
        <v>1446</v>
      </c>
      <c r="F345" t="s">
        <v>1301</v>
      </c>
      <c r="G345" t="s">
        <v>1308</v>
      </c>
      <c r="H345" t="s">
        <v>1317</v>
      </c>
      <c r="I345" t="s">
        <v>1318</v>
      </c>
      <c r="J345" t="s">
        <v>344</v>
      </c>
      <c r="K345" t="s">
        <v>1125</v>
      </c>
      <c r="L345" t="s">
        <v>1158</v>
      </c>
      <c r="M345" t="s">
        <v>1065</v>
      </c>
      <c r="N345" s="34">
        <v>14838216</v>
      </c>
    </row>
    <row r="346" spans="1:14" x14ac:dyDescent="0.25">
      <c r="A346">
        <v>2025</v>
      </c>
      <c r="B346">
        <v>1</v>
      </c>
      <c r="C346">
        <v>6</v>
      </c>
      <c r="D346">
        <v>339</v>
      </c>
      <c r="E346" t="s">
        <v>1446</v>
      </c>
      <c r="F346" t="s">
        <v>1301</v>
      </c>
      <c r="G346" t="s">
        <v>1308</v>
      </c>
      <c r="H346" t="s">
        <v>1317</v>
      </c>
      <c r="I346" t="s">
        <v>1318</v>
      </c>
      <c r="J346" t="s">
        <v>163</v>
      </c>
      <c r="K346" t="s">
        <v>1125</v>
      </c>
      <c r="L346" t="s">
        <v>1158</v>
      </c>
      <c r="M346" t="s">
        <v>1065</v>
      </c>
      <c r="N346" s="34">
        <v>1041298</v>
      </c>
    </row>
    <row r="347" spans="1:14" x14ac:dyDescent="0.25">
      <c r="A347">
        <v>2025</v>
      </c>
      <c r="B347">
        <v>1</v>
      </c>
      <c r="C347">
        <v>6</v>
      </c>
      <c r="D347">
        <v>340</v>
      </c>
      <c r="E347" t="s">
        <v>1446</v>
      </c>
      <c r="F347" t="s">
        <v>1301</v>
      </c>
      <c r="G347" t="s">
        <v>1308</v>
      </c>
      <c r="H347" t="s">
        <v>1317</v>
      </c>
      <c r="I347" t="s">
        <v>1318</v>
      </c>
      <c r="J347" t="s">
        <v>164</v>
      </c>
      <c r="K347" t="s">
        <v>1125</v>
      </c>
      <c r="L347" t="s">
        <v>1158</v>
      </c>
      <c r="M347" t="s">
        <v>1065</v>
      </c>
      <c r="N347" s="34">
        <v>27627854</v>
      </c>
    </row>
    <row r="348" spans="1:14" x14ac:dyDescent="0.25">
      <c r="A348">
        <v>2025</v>
      </c>
      <c r="B348">
        <v>1</v>
      </c>
      <c r="C348">
        <v>6</v>
      </c>
      <c r="D348">
        <v>341</v>
      </c>
      <c r="E348" t="s">
        <v>1446</v>
      </c>
      <c r="F348" t="s">
        <v>1301</v>
      </c>
      <c r="G348" t="s">
        <v>1308</v>
      </c>
      <c r="H348" t="s">
        <v>1317</v>
      </c>
      <c r="I348" t="s">
        <v>1318</v>
      </c>
      <c r="J348" t="s">
        <v>162</v>
      </c>
      <c r="K348" t="s">
        <v>1125</v>
      </c>
      <c r="L348" t="s">
        <v>1158</v>
      </c>
      <c r="M348" t="s">
        <v>1065</v>
      </c>
      <c r="N348" s="34">
        <v>8908192</v>
      </c>
    </row>
    <row r="349" spans="1:14" x14ac:dyDescent="0.25">
      <c r="A349">
        <v>2025</v>
      </c>
      <c r="B349">
        <v>1</v>
      </c>
      <c r="C349">
        <v>6</v>
      </c>
      <c r="D349">
        <v>342</v>
      </c>
      <c r="E349" t="s">
        <v>1446</v>
      </c>
      <c r="F349" t="s">
        <v>1301</v>
      </c>
      <c r="G349" t="s">
        <v>1308</v>
      </c>
      <c r="H349" t="s">
        <v>1317</v>
      </c>
      <c r="I349" t="s">
        <v>1318</v>
      </c>
      <c r="J349" t="s">
        <v>654</v>
      </c>
      <c r="K349" t="s">
        <v>1125</v>
      </c>
      <c r="L349" t="s">
        <v>1158</v>
      </c>
      <c r="M349" t="s">
        <v>1065</v>
      </c>
      <c r="N349" s="34">
        <v>6466</v>
      </c>
    </row>
    <row r="350" spans="1:14" x14ac:dyDescent="0.25">
      <c r="A350">
        <v>2025</v>
      </c>
      <c r="B350">
        <v>1</v>
      </c>
      <c r="C350">
        <v>6</v>
      </c>
      <c r="D350">
        <v>343</v>
      </c>
      <c r="E350" t="s">
        <v>1446</v>
      </c>
      <c r="F350" t="s">
        <v>1301</v>
      </c>
      <c r="G350" t="s">
        <v>1308</v>
      </c>
      <c r="H350" t="s">
        <v>1317</v>
      </c>
      <c r="I350" t="s">
        <v>1318</v>
      </c>
      <c r="J350" t="s">
        <v>711</v>
      </c>
      <c r="K350" t="s">
        <v>1125</v>
      </c>
      <c r="L350" t="s">
        <v>1158</v>
      </c>
      <c r="M350" t="s">
        <v>1065</v>
      </c>
      <c r="N350" s="34">
        <v>1629967</v>
      </c>
    </row>
    <row r="351" spans="1:14" x14ac:dyDescent="0.25">
      <c r="A351">
        <v>2025</v>
      </c>
      <c r="B351">
        <v>1</v>
      </c>
      <c r="C351">
        <v>6</v>
      </c>
      <c r="D351">
        <v>344</v>
      </c>
      <c r="E351" t="s">
        <v>1446</v>
      </c>
      <c r="F351" t="s">
        <v>1301</v>
      </c>
      <c r="G351" t="s">
        <v>1308</v>
      </c>
      <c r="H351" t="s">
        <v>1317</v>
      </c>
      <c r="I351" t="s">
        <v>1318</v>
      </c>
      <c r="J351" t="s">
        <v>219</v>
      </c>
      <c r="K351" t="s">
        <v>1125</v>
      </c>
      <c r="L351" t="s">
        <v>1159</v>
      </c>
      <c r="M351" t="s">
        <v>1066</v>
      </c>
      <c r="N351" s="34">
        <v>2090570</v>
      </c>
    </row>
    <row r="352" spans="1:14" x14ac:dyDescent="0.25">
      <c r="A352">
        <v>2025</v>
      </c>
      <c r="B352">
        <v>1</v>
      </c>
      <c r="C352">
        <v>6</v>
      </c>
      <c r="D352">
        <v>345</v>
      </c>
      <c r="E352" t="s">
        <v>1446</v>
      </c>
      <c r="F352" t="s">
        <v>1301</v>
      </c>
      <c r="G352" t="s">
        <v>1308</v>
      </c>
      <c r="H352" t="s">
        <v>1317</v>
      </c>
      <c r="I352" t="s">
        <v>1318</v>
      </c>
      <c r="J352" t="s">
        <v>256</v>
      </c>
      <c r="K352" t="s">
        <v>1125</v>
      </c>
      <c r="L352" t="s">
        <v>1160</v>
      </c>
      <c r="M352" t="s">
        <v>1048</v>
      </c>
      <c r="N352" s="34">
        <v>288083</v>
      </c>
    </row>
    <row r="353" spans="1:14" x14ac:dyDescent="0.25">
      <c r="A353">
        <v>2025</v>
      </c>
      <c r="B353">
        <v>1</v>
      </c>
      <c r="C353">
        <v>6</v>
      </c>
      <c r="D353">
        <v>346</v>
      </c>
      <c r="E353" t="s">
        <v>1446</v>
      </c>
      <c r="F353" t="s">
        <v>1301</v>
      </c>
      <c r="G353" t="s">
        <v>1308</v>
      </c>
      <c r="H353" t="s">
        <v>1317</v>
      </c>
      <c r="I353" t="s">
        <v>1318</v>
      </c>
      <c r="J353" t="s">
        <v>292</v>
      </c>
      <c r="K353" t="s">
        <v>1125</v>
      </c>
      <c r="L353" t="s">
        <v>1161</v>
      </c>
      <c r="M353" t="s">
        <v>1049</v>
      </c>
      <c r="N353" s="34">
        <v>329073</v>
      </c>
    </row>
    <row r="354" spans="1:14" x14ac:dyDescent="0.25">
      <c r="A354">
        <v>2025</v>
      </c>
      <c r="B354">
        <v>1</v>
      </c>
      <c r="C354">
        <v>6</v>
      </c>
      <c r="D354">
        <v>347</v>
      </c>
      <c r="E354" t="s">
        <v>1446</v>
      </c>
      <c r="F354" t="s">
        <v>1301</v>
      </c>
      <c r="G354" t="s">
        <v>1308</v>
      </c>
      <c r="H354" t="s">
        <v>1317</v>
      </c>
      <c r="I354" t="s">
        <v>1318</v>
      </c>
      <c r="J354" t="s">
        <v>292</v>
      </c>
      <c r="K354" t="s">
        <v>1125</v>
      </c>
      <c r="L354" t="s">
        <v>1163</v>
      </c>
      <c r="M354" t="s">
        <v>1050</v>
      </c>
      <c r="N354" s="34">
        <v>0</v>
      </c>
    </row>
    <row r="355" spans="1:14" x14ac:dyDescent="0.25">
      <c r="A355">
        <v>2025</v>
      </c>
      <c r="B355">
        <v>1</v>
      </c>
      <c r="C355">
        <v>6</v>
      </c>
      <c r="D355">
        <v>348</v>
      </c>
      <c r="E355" t="s">
        <v>1446</v>
      </c>
      <c r="F355" t="s">
        <v>1301</v>
      </c>
      <c r="G355" t="s">
        <v>1308</v>
      </c>
      <c r="H355" t="s">
        <v>1317</v>
      </c>
      <c r="I355" t="s">
        <v>1318</v>
      </c>
      <c r="J355" t="s">
        <v>384</v>
      </c>
      <c r="K355" t="s">
        <v>1125</v>
      </c>
      <c r="L355" t="s">
        <v>1163</v>
      </c>
      <c r="M355" t="s">
        <v>1050</v>
      </c>
      <c r="N355" s="34">
        <v>381182</v>
      </c>
    </row>
    <row r="356" spans="1:14" x14ac:dyDescent="0.25">
      <c r="A356">
        <v>2025</v>
      </c>
      <c r="B356">
        <v>1</v>
      </c>
      <c r="C356">
        <v>6</v>
      </c>
      <c r="D356">
        <v>349</v>
      </c>
      <c r="E356" t="s">
        <v>1446</v>
      </c>
      <c r="F356" t="s">
        <v>1301</v>
      </c>
      <c r="G356" t="s">
        <v>1308</v>
      </c>
      <c r="H356" t="s">
        <v>1317</v>
      </c>
      <c r="I356" t="s">
        <v>1318</v>
      </c>
      <c r="J356" t="s">
        <v>420</v>
      </c>
      <c r="K356" t="s">
        <v>1125</v>
      </c>
      <c r="L356" t="s">
        <v>1165</v>
      </c>
      <c r="M356" t="s">
        <v>1052</v>
      </c>
      <c r="N356" s="34">
        <v>98457</v>
      </c>
    </row>
    <row r="357" spans="1:14" x14ac:dyDescent="0.25">
      <c r="A357">
        <v>2025</v>
      </c>
      <c r="B357">
        <v>1</v>
      </c>
      <c r="C357">
        <v>6</v>
      </c>
      <c r="D357">
        <v>350</v>
      </c>
      <c r="E357" t="s">
        <v>1446</v>
      </c>
      <c r="F357" t="s">
        <v>1301</v>
      </c>
      <c r="G357" t="s">
        <v>1308</v>
      </c>
      <c r="H357" t="s">
        <v>1317</v>
      </c>
      <c r="I357" t="s">
        <v>1318</v>
      </c>
      <c r="J357" t="s">
        <v>458</v>
      </c>
      <c r="K357" t="s">
        <v>1125</v>
      </c>
      <c r="L357" t="s">
        <v>1166</v>
      </c>
      <c r="M357" t="s">
        <v>1053</v>
      </c>
      <c r="N357" s="34">
        <v>1131422</v>
      </c>
    </row>
    <row r="358" spans="1:14" x14ac:dyDescent="0.25">
      <c r="A358">
        <v>2025</v>
      </c>
      <c r="B358">
        <v>1</v>
      </c>
      <c r="C358">
        <v>6</v>
      </c>
      <c r="D358">
        <v>351</v>
      </c>
      <c r="E358" t="s">
        <v>1446</v>
      </c>
      <c r="F358" t="s">
        <v>1301</v>
      </c>
      <c r="G358" t="s">
        <v>1308</v>
      </c>
      <c r="H358" t="s">
        <v>1317</v>
      </c>
      <c r="I358" t="s">
        <v>1318</v>
      </c>
      <c r="J358" t="s">
        <v>493</v>
      </c>
      <c r="K358" t="s">
        <v>1125</v>
      </c>
      <c r="L358" t="s">
        <v>1167</v>
      </c>
      <c r="M358" t="s">
        <v>1054</v>
      </c>
      <c r="N358" s="34">
        <v>30169</v>
      </c>
    </row>
    <row r="359" spans="1:14" x14ac:dyDescent="0.25">
      <c r="A359">
        <v>2025</v>
      </c>
      <c r="B359">
        <v>1</v>
      </c>
      <c r="C359">
        <v>6</v>
      </c>
      <c r="D359">
        <v>352</v>
      </c>
      <c r="E359" t="s">
        <v>1446</v>
      </c>
      <c r="F359" t="s">
        <v>1301</v>
      </c>
      <c r="G359" t="s">
        <v>1308</v>
      </c>
      <c r="H359" t="s">
        <v>1317</v>
      </c>
      <c r="I359" t="s">
        <v>1318</v>
      </c>
      <c r="J359" t="s">
        <v>522</v>
      </c>
      <c r="K359" t="s">
        <v>1125</v>
      </c>
      <c r="L359" t="s">
        <v>1168</v>
      </c>
      <c r="M359" t="s">
        <v>1055</v>
      </c>
      <c r="N359" s="34">
        <v>41011</v>
      </c>
    </row>
    <row r="360" spans="1:14" x14ac:dyDescent="0.25">
      <c r="A360">
        <v>2025</v>
      </c>
      <c r="B360">
        <v>1</v>
      </c>
      <c r="C360">
        <v>6</v>
      </c>
      <c r="D360">
        <v>353</v>
      </c>
      <c r="E360" t="s">
        <v>1446</v>
      </c>
      <c r="F360" t="s">
        <v>1301</v>
      </c>
      <c r="G360" t="s">
        <v>1308</v>
      </c>
      <c r="H360" t="s">
        <v>1317</v>
      </c>
      <c r="I360" t="s">
        <v>1318</v>
      </c>
      <c r="J360" t="s">
        <v>523</v>
      </c>
      <c r="K360" t="s">
        <v>1125</v>
      </c>
      <c r="L360" t="s">
        <v>1168</v>
      </c>
      <c r="M360" t="s">
        <v>1055</v>
      </c>
      <c r="N360" s="34">
        <v>18909</v>
      </c>
    </row>
    <row r="361" spans="1:14" x14ac:dyDescent="0.25">
      <c r="A361">
        <v>2025</v>
      </c>
      <c r="B361">
        <v>1</v>
      </c>
      <c r="C361">
        <v>6</v>
      </c>
      <c r="D361">
        <v>354</v>
      </c>
      <c r="E361" t="s">
        <v>1446</v>
      </c>
      <c r="F361" t="s">
        <v>1301</v>
      </c>
      <c r="G361" t="s">
        <v>1308</v>
      </c>
      <c r="H361" t="s">
        <v>1317</v>
      </c>
      <c r="I361" t="s">
        <v>1318</v>
      </c>
      <c r="J361" t="s">
        <v>524</v>
      </c>
      <c r="K361" t="s">
        <v>1125</v>
      </c>
      <c r="L361" t="s">
        <v>1168</v>
      </c>
      <c r="M361" t="s">
        <v>1055</v>
      </c>
      <c r="N361" s="34">
        <v>12310</v>
      </c>
    </row>
    <row r="362" spans="1:14" x14ac:dyDescent="0.25">
      <c r="A362">
        <v>2025</v>
      </c>
      <c r="B362">
        <v>1</v>
      </c>
      <c r="C362">
        <v>6</v>
      </c>
      <c r="D362">
        <v>355</v>
      </c>
      <c r="E362" t="s">
        <v>1446</v>
      </c>
      <c r="F362" t="s">
        <v>1301</v>
      </c>
      <c r="G362" t="s">
        <v>1308</v>
      </c>
      <c r="H362" t="s">
        <v>1317</v>
      </c>
      <c r="I362" t="s">
        <v>1318</v>
      </c>
      <c r="J362" t="s">
        <v>542</v>
      </c>
      <c r="K362" t="s">
        <v>1125</v>
      </c>
      <c r="L362" t="s">
        <v>1162</v>
      </c>
      <c r="M362" t="s">
        <v>1067</v>
      </c>
      <c r="N362" s="34">
        <v>0</v>
      </c>
    </row>
    <row r="363" spans="1:14" x14ac:dyDescent="0.25">
      <c r="A363">
        <v>2025</v>
      </c>
      <c r="B363">
        <v>1</v>
      </c>
      <c r="C363">
        <v>6</v>
      </c>
      <c r="D363">
        <v>356</v>
      </c>
      <c r="E363" t="s">
        <v>1446</v>
      </c>
      <c r="F363" t="s">
        <v>1301</v>
      </c>
      <c r="G363" t="s">
        <v>1308</v>
      </c>
      <c r="H363" t="s">
        <v>1317</v>
      </c>
      <c r="I363" t="s">
        <v>1318</v>
      </c>
      <c r="J363" t="s">
        <v>567</v>
      </c>
      <c r="K363" t="s">
        <v>1125</v>
      </c>
      <c r="L363" t="s">
        <v>1162</v>
      </c>
      <c r="M363" t="s">
        <v>1067</v>
      </c>
      <c r="N363" s="34">
        <v>0</v>
      </c>
    </row>
    <row r="364" spans="1:14" x14ac:dyDescent="0.25">
      <c r="A364">
        <v>2025</v>
      </c>
      <c r="B364">
        <v>1</v>
      </c>
      <c r="C364">
        <v>6</v>
      </c>
      <c r="D364">
        <v>357</v>
      </c>
      <c r="E364" t="s">
        <v>1446</v>
      </c>
      <c r="F364" t="s">
        <v>1301</v>
      </c>
      <c r="G364" t="s">
        <v>1308</v>
      </c>
      <c r="H364" t="s">
        <v>1317</v>
      </c>
      <c r="I364" t="s">
        <v>1318</v>
      </c>
      <c r="J364" t="s">
        <v>540</v>
      </c>
      <c r="K364" t="s">
        <v>1125</v>
      </c>
      <c r="L364" t="s">
        <v>1162</v>
      </c>
      <c r="M364" t="s">
        <v>1067</v>
      </c>
      <c r="N364" s="34">
        <v>0</v>
      </c>
    </row>
    <row r="365" spans="1:14" x14ac:dyDescent="0.25">
      <c r="A365">
        <v>2025</v>
      </c>
      <c r="B365">
        <v>1</v>
      </c>
      <c r="C365">
        <v>6</v>
      </c>
      <c r="D365">
        <v>358</v>
      </c>
      <c r="E365" t="s">
        <v>1446</v>
      </c>
      <c r="F365" t="s">
        <v>1301</v>
      </c>
      <c r="G365" t="s">
        <v>1308</v>
      </c>
      <c r="H365" t="s">
        <v>1317</v>
      </c>
      <c r="I365" t="s">
        <v>1318</v>
      </c>
      <c r="J365" t="s">
        <v>541</v>
      </c>
      <c r="K365" t="s">
        <v>1125</v>
      </c>
      <c r="L365" t="s">
        <v>1162</v>
      </c>
      <c r="M365" t="s">
        <v>1067</v>
      </c>
      <c r="N365" s="34">
        <v>0</v>
      </c>
    </row>
    <row r="366" spans="1:14" x14ac:dyDescent="0.25">
      <c r="A366">
        <v>2025</v>
      </c>
      <c r="B366">
        <v>1</v>
      </c>
      <c r="C366">
        <v>6</v>
      </c>
      <c r="D366">
        <v>359</v>
      </c>
      <c r="E366" t="s">
        <v>1446</v>
      </c>
      <c r="F366" t="s">
        <v>1301</v>
      </c>
      <c r="G366" t="s">
        <v>1308</v>
      </c>
      <c r="H366" t="s">
        <v>1317</v>
      </c>
      <c r="I366" t="s">
        <v>1318</v>
      </c>
      <c r="J366" t="s">
        <v>585</v>
      </c>
      <c r="K366" t="s">
        <v>1125</v>
      </c>
      <c r="L366" t="s">
        <v>1169</v>
      </c>
      <c r="M366" t="s">
        <v>1170</v>
      </c>
      <c r="N366" s="34">
        <v>2541608</v>
      </c>
    </row>
    <row r="367" spans="1:14" x14ac:dyDescent="0.25">
      <c r="A367">
        <v>2025</v>
      </c>
      <c r="B367">
        <v>1</v>
      </c>
      <c r="C367">
        <v>6</v>
      </c>
      <c r="D367">
        <v>360</v>
      </c>
      <c r="E367" t="s">
        <v>1446</v>
      </c>
      <c r="F367" t="s">
        <v>1301</v>
      </c>
      <c r="G367" t="s">
        <v>1308</v>
      </c>
      <c r="H367" t="s">
        <v>1317</v>
      </c>
      <c r="I367" t="s">
        <v>1318</v>
      </c>
      <c r="J367" t="s">
        <v>584</v>
      </c>
      <c r="K367" t="s">
        <v>1125</v>
      </c>
      <c r="L367" t="s">
        <v>1169</v>
      </c>
      <c r="M367" t="s">
        <v>1170</v>
      </c>
      <c r="N367" s="34">
        <v>1279195</v>
      </c>
    </row>
    <row r="368" spans="1:14" x14ac:dyDescent="0.25">
      <c r="A368">
        <v>2025</v>
      </c>
      <c r="B368">
        <v>1</v>
      </c>
      <c r="C368">
        <v>6</v>
      </c>
      <c r="D368">
        <v>361</v>
      </c>
      <c r="E368" t="s">
        <v>1446</v>
      </c>
      <c r="F368" t="s">
        <v>1301</v>
      </c>
      <c r="G368" t="s">
        <v>1308</v>
      </c>
      <c r="H368" t="s">
        <v>1317</v>
      </c>
      <c r="I368" t="s">
        <v>1318</v>
      </c>
      <c r="J368" t="s">
        <v>610</v>
      </c>
      <c r="K368" t="s">
        <v>1125</v>
      </c>
      <c r="L368" t="s">
        <v>1169</v>
      </c>
      <c r="M368" t="s">
        <v>1170</v>
      </c>
      <c r="N368" s="34">
        <v>0</v>
      </c>
    </row>
    <row r="369" spans="1:14" x14ac:dyDescent="0.25">
      <c r="A369">
        <v>2025</v>
      </c>
      <c r="B369">
        <v>1</v>
      </c>
      <c r="C369">
        <v>6</v>
      </c>
      <c r="D369">
        <v>362</v>
      </c>
      <c r="E369" t="s">
        <v>1446</v>
      </c>
      <c r="F369" t="s">
        <v>1301</v>
      </c>
      <c r="G369" t="s">
        <v>1308</v>
      </c>
      <c r="H369" t="s">
        <v>1317</v>
      </c>
      <c r="I369" t="s">
        <v>1318</v>
      </c>
      <c r="J369" t="s">
        <v>586</v>
      </c>
      <c r="K369" t="s">
        <v>1125</v>
      </c>
      <c r="L369" t="s">
        <v>1169</v>
      </c>
      <c r="M369" t="s">
        <v>1170</v>
      </c>
      <c r="N369" s="34">
        <v>2526306</v>
      </c>
    </row>
    <row r="370" spans="1:14" x14ac:dyDescent="0.25">
      <c r="A370">
        <v>2025</v>
      </c>
      <c r="B370">
        <v>1</v>
      </c>
      <c r="C370">
        <v>6</v>
      </c>
      <c r="D370">
        <v>363</v>
      </c>
      <c r="E370" t="s">
        <v>1446</v>
      </c>
      <c r="F370" t="s">
        <v>1301</v>
      </c>
      <c r="G370" t="s">
        <v>1308</v>
      </c>
      <c r="H370" t="s">
        <v>1317</v>
      </c>
      <c r="I370" t="s">
        <v>1318</v>
      </c>
      <c r="J370" t="s">
        <v>739</v>
      </c>
      <c r="K370" t="s">
        <v>1125</v>
      </c>
      <c r="L370" t="s">
        <v>1171</v>
      </c>
      <c r="M370" t="s">
        <v>1056</v>
      </c>
      <c r="N370" s="34">
        <v>0</v>
      </c>
    </row>
    <row r="371" spans="1:14" x14ac:dyDescent="0.25">
      <c r="A371">
        <v>2025</v>
      </c>
      <c r="B371">
        <v>1</v>
      </c>
      <c r="C371">
        <v>6</v>
      </c>
      <c r="D371">
        <v>364</v>
      </c>
      <c r="E371" t="s">
        <v>1446</v>
      </c>
      <c r="F371" t="s">
        <v>1301</v>
      </c>
      <c r="G371" t="s">
        <v>1308</v>
      </c>
      <c r="H371" t="s">
        <v>1317</v>
      </c>
      <c r="I371" t="s">
        <v>1318</v>
      </c>
      <c r="J371" t="s">
        <v>542</v>
      </c>
      <c r="K371" t="s">
        <v>1125</v>
      </c>
      <c r="L371" t="s">
        <v>1172</v>
      </c>
      <c r="M371" t="s">
        <v>1068</v>
      </c>
      <c r="N371" s="34">
        <v>252157957</v>
      </c>
    </row>
    <row r="372" spans="1:14" x14ac:dyDescent="0.25">
      <c r="A372">
        <v>2025</v>
      </c>
      <c r="B372">
        <v>1</v>
      </c>
      <c r="C372">
        <v>6</v>
      </c>
      <c r="D372">
        <v>365</v>
      </c>
      <c r="E372" t="s">
        <v>1446</v>
      </c>
      <c r="F372" t="s">
        <v>1301</v>
      </c>
      <c r="G372" t="s">
        <v>1308</v>
      </c>
      <c r="H372" t="s">
        <v>1317</v>
      </c>
      <c r="I372" t="s">
        <v>1318</v>
      </c>
      <c r="J372" t="s">
        <v>567</v>
      </c>
      <c r="K372" t="s">
        <v>1125</v>
      </c>
      <c r="L372" t="s">
        <v>1172</v>
      </c>
      <c r="M372" t="s">
        <v>1068</v>
      </c>
      <c r="N372" s="34">
        <v>21043477</v>
      </c>
    </row>
    <row r="373" spans="1:14" x14ac:dyDescent="0.25">
      <c r="A373">
        <v>2025</v>
      </c>
      <c r="B373">
        <v>1</v>
      </c>
      <c r="C373">
        <v>6</v>
      </c>
      <c r="D373">
        <v>366</v>
      </c>
      <c r="E373" t="s">
        <v>1446</v>
      </c>
      <c r="F373" t="s">
        <v>1301</v>
      </c>
      <c r="G373" t="s">
        <v>1308</v>
      </c>
      <c r="H373" t="s">
        <v>1317</v>
      </c>
      <c r="I373" t="s">
        <v>1318</v>
      </c>
      <c r="J373" t="s">
        <v>540</v>
      </c>
      <c r="K373" t="s">
        <v>1125</v>
      </c>
      <c r="L373" t="s">
        <v>1172</v>
      </c>
      <c r="M373" t="s">
        <v>1068</v>
      </c>
      <c r="N373" s="34">
        <v>127575227</v>
      </c>
    </row>
    <row r="374" spans="1:14" x14ac:dyDescent="0.25">
      <c r="A374">
        <v>2025</v>
      </c>
      <c r="B374">
        <v>1</v>
      </c>
      <c r="C374">
        <v>6</v>
      </c>
      <c r="D374">
        <v>367</v>
      </c>
      <c r="E374" t="s">
        <v>1446</v>
      </c>
      <c r="F374" t="s">
        <v>1301</v>
      </c>
      <c r="G374" t="s">
        <v>1308</v>
      </c>
      <c r="H374" t="s">
        <v>1317</v>
      </c>
      <c r="I374" t="s">
        <v>1318</v>
      </c>
      <c r="J374" t="s">
        <v>541</v>
      </c>
      <c r="K374" t="s">
        <v>1125</v>
      </c>
      <c r="L374" t="s">
        <v>1172</v>
      </c>
      <c r="M374" t="s">
        <v>1068</v>
      </c>
      <c r="N374" s="34">
        <v>253585149</v>
      </c>
    </row>
    <row r="375" spans="1:14" x14ac:dyDescent="0.25">
      <c r="A375">
        <v>2025</v>
      </c>
      <c r="B375">
        <v>1</v>
      </c>
      <c r="C375">
        <v>6</v>
      </c>
      <c r="D375">
        <v>368</v>
      </c>
      <c r="E375" t="s">
        <v>1446</v>
      </c>
      <c r="F375" t="s">
        <v>1301</v>
      </c>
      <c r="G375" t="s">
        <v>1308</v>
      </c>
      <c r="H375" t="s">
        <v>1317</v>
      </c>
      <c r="I375" t="s">
        <v>1318</v>
      </c>
      <c r="J375" t="s">
        <v>773</v>
      </c>
      <c r="K375" t="s">
        <v>1125</v>
      </c>
      <c r="L375" t="s">
        <v>1173</v>
      </c>
      <c r="M375" t="s">
        <v>1057</v>
      </c>
      <c r="N375" s="34">
        <v>2731617</v>
      </c>
    </row>
    <row r="376" spans="1:14" x14ac:dyDescent="0.25">
      <c r="A376">
        <v>2025</v>
      </c>
      <c r="B376">
        <v>1</v>
      </c>
      <c r="C376">
        <v>6</v>
      </c>
      <c r="D376">
        <v>369</v>
      </c>
      <c r="E376" t="s">
        <v>1446</v>
      </c>
      <c r="F376" t="s">
        <v>1301</v>
      </c>
      <c r="G376" t="s">
        <v>1308</v>
      </c>
      <c r="H376" t="s">
        <v>1317</v>
      </c>
      <c r="I376" t="s">
        <v>1318</v>
      </c>
      <c r="J376" t="s">
        <v>816</v>
      </c>
      <c r="K376" t="s">
        <v>1125</v>
      </c>
      <c r="L376" t="s">
        <v>1174</v>
      </c>
      <c r="M376" t="s">
        <v>1058</v>
      </c>
      <c r="N376" s="34">
        <v>144377</v>
      </c>
    </row>
    <row r="377" spans="1:14" x14ac:dyDescent="0.25">
      <c r="A377">
        <v>2025</v>
      </c>
      <c r="B377">
        <v>1</v>
      </c>
      <c r="C377">
        <v>6</v>
      </c>
      <c r="D377">
        <v>370</v>
      </c>
      <c r="E377" t="s">
        <v>1446</v>
      </c>
      <c r="F377" t="s">
        <v>1301</v>
      </c>
      <c r="G377" t="s">
        <v>1308</v>
      </c>
      <c r="H377" t="s">
        <v>1317</v>
      </c>
      <c r="I377" t="s">
        <v>1318</v>
      </c>
      <c r="J377" t="s">
        <v>892</v>
      </c>
      <c r="K377" t="s">
        <v>1125</v>
      </c>
      <c r="L377" t="s">
        <v>1176</v>
      </c>
      <c r="M377" t="s">
        <v>1060</v>
      </c>
      <c r="N377" s="34">
        <v>467944</v>
      </c>
    </row>
    <row r="378" spans="1:14" x14ac:dyDescent="0.25">
      <c r="A378">
        <v>2025</v>
      </c>
      <c r="B378">
        <v>1</v>
      </c>
      <c r="C378">
        <v>6</v>
      </c>
      <c r="D378">
        <v>371</v>
      </c>
      <c r="E378" t="s">
        <v>1446</v>
      </c>
      <c r="F378" t="s">
        <v>1301</v>
      </c>
      <c r="G378" t="s">
        <v>1308</v>
      </c>
      <c r="H378" t="s">
        <v>1317</v>
      </c>
      <c r="I378" t="s">
        <v>1318</v>
      </c>
      <c r="J378" t="s">
        <v>853</v>
      </c>
      <c r="K378" t="s">
        <v>1125</v>
      </c>
      <c r="L378" t="s">
        <v>1175</v>
      </c>
      <c r="M378" t="s">
        <v>1059</v>
      </c>
      <c r="N378" s="34">
        <v>394112</v>
      </c>
    </row>
    <row r="379" spans="1:14" x14ac:dyDescent="0.25">
      <c r="A379">
        <v>2025</v>
      </c>
      <c r="B379">
        <v>1</v>
      </c>
      <c r="C379">
        <v>6</v>
      </c>
      <c r="D379">
        <v>372</v>
      </c>
      <c r="E379" t="s">
        <v>1446</v>
      </c>
      <c r="F379" t="s">
        <v>1301</v>
      </c>
      <c r="G379" t="s">
        <v>1308</v>
      </c>
      <c r="H379" t="s">
        <v>1317</v>
      </c>
      <c r="I379" t="s">
        <v>1318</v>
      </c>
      <c r="J379" t="s">
        <v>855</v>
      </c>
      <c r="K379" t="s">
        <v>1125</v>
      </c>
      <c r="L379" t="s">
        <v>1175</v>
      </c>
      <c r="M379" t="s">
        <v>1059</v>
      </c>
      <c r="N379" s="34">
        <v>0</v>
      </c>
    </row>
    <row r="380" spans="1:14" x14ac:dyDescent="0.25">
      <c r="A380">
        <v>2025</v>
      </c>
      <c r="B380">
        <v>1</v>
      </c>
      <c r="C380">
        <v>6</v>
      </c>
      <c r="D380">
        <v>373</v>
      </c>
      <c r="E380" t="s">
        <v>1446</v>
      </c>
      <c r="F380" t="s">
        <v>1301</v>
      </c>
      <c r="G380" t="s">
        <v>1308</v>
      </c>
      <c r="H380" t="s">
        <v>1317</v>
      </c>
      <c r="I380" t="s">
        <v>1318</v>
      </c>
      <c r="J380" t="s">
        <v>854</v>
      </c>
      <c r="K380" t="s">
        <v>1125</v>
      </c>
      <c r="L380" t="s">
        <v>1175</v>
      </c>
      <c r="M380" t="s">
        <v>1059</v>
      </c>
      <c r="N380" s="34">
        <v>0</v>
      </c>
    </row>
    <row r="381" spans="1:14" x14ac:dyDescent="0.25">
      <c r="A381">
        <v>2025</v>
      </c>
      <c r="B381">
        <v>1</v>
      </c>
      <c r="C381">
        <v>6</v>
      </c>
      <c r="D381">
        <v>374</v>
      </c>
      <c r="E381" t="s">
        <v>1446</v>
      </c>
      <c r="F381" t="s">
        <v>1301</v>
      </c>
      <c r="G381" t="s">
        <v>1308</v>
      </c>
      <c r="H381" t="s">
        <v>1317</v>
      </c>
      <c r="I381" t="s">
        <v>1318</v>
      </c>
      <c r="J381" t="s">
        <v>929</v>
      </c>
      <c r="K381" t="s">
        <v>1125</v>
      </c>
      <c r="L381" t="s">
        <v>1177</v>
      </c>
      <c r="M381" t="s">
        <v>1061</v>
      </c>
      <c r="N381" s="34">
        <v>113478</v>
      </c>
    </row>
    <row r="382" spans="1:14" x14ac:dyDescent="0.25">
      <c r="A382">
        <v>2025</v>
      </c>
      <c r="B382">
        <v>1</v>
      </c>
      <c r="C382">
        <v>6</v>
      </c>
      <c r="D382">
        <v>375</v>
      </c>
      <c r="E382" t="s">
        <v>1446</v>
      </c>
      <c r="F382" t="s">
        <v>1301</v>
      </c>
      <c r="G382" t="s">
        <v>1308</v>
      </c>
      <c r="H382" t="s">
        <v>1317</v>
      </c>
      <c r="I382" t="s">
        <v>1318</v>
      </c>
      <c r="J382" t="s">
        <v>292</v>
      </c>
      <c r="K382" t="s">
        <v>1125</v>
      </c>
      <c r="L382" t="s">
        <v>1178</v>
      </c>
      <c r="M382" t="s">
        <v>1069</v>
      </c>
      <c r="N382" s="34">
        <v>0</v>
      </c>
    </row>
    <row r="383" spans="1:14" x14ac:dyDescent="0.25">
      <c r="A383">
        <v>2025</v>
      </c>
      <c r="B383">
        <v>1</v>
      </c>
      <c r="C383">
        <v>6</v>
      </c>
      <c r="D383">
        <v>376</v>
      </c>
      <c r="E383" t="s">
        <v>1446</v>
      </c>
      <c r="F383" t="s">
        <v>1301</v>
      </c>
      <c r="G383" t="s">
        <v>1308</v>
      </c>
      <c r="H383" t="s">
        <v>1317</v>
      </c>
      <c r="I383" t="s">
        <v>1318</v>
      </c>
      <c r="J383" t="s">
        <v>540</v>
      </c>
      <c r="K383" t="s">
        <v>1125</v>
      </c>
      <c r="L383" t="s">
        <v>1178</v>
      </c>
      <c r="M383" t="s">
        <v>1069</v>
      </c>
      <c r="N383" s="34">
        <v>0</v>
      </c>
    </row>
    <row r="384" spans="1:14" x14ac:dyDescent="0.25">
      <c r="A384">
        <v>2025</v>
      </c>
      <c r="B384">
        <v>1</v>
      </c>
      <c r="C384">
        <v>6</v>
      </c>
      <c r="D384">
        <v>377</v>
      </c>
      <c r="E384" t="s">
        <v>1446</v>
      </c>
      <c r="F384" t="s">
        <v>1301</v>
      </c>
      <c r="G384" t="s">
        <v>1308</v>
      </c>
      <c r="H384" t="s">
        <v>1317</v>
      </c>
      <c r="I384" t="s">
        <v>1318</v>
      </c>
      <c r="J384" t="s">
        <v>567</v>
      </c>
      <c r="K384" t="s">
        <v>1125</v>
      </c>
      <c r="L384" t="s">
        <v>1178</v>
      </c>
      <c r="M384" t="s">
        <v>1069</v>
      </c>
      <c r="N384" s="34">
        <v>0</v>
      </c>
    </row>
    <row r="385" spans="1:14" x14ac:dyDescent="0.25">
      <c r="A385">
        <v>2025</v>
      </c>
      <c r="B385">
        <v>1</v>
      </c>
      <c r="C385">
        <v>6</v>
      </c>
      <c r="D385">
        <v>378</v>
      </c>
      <c r="E385" t="s">
        <v>1446</v>
      </c>
      <c r="F385" t="s">
        <v>1301</v>
      </c>
      <c r="G385" t="s">
        <v>1308</v>
      </c>
      <c r="H385" t="s">
        <v>1317</v>
      </c>
      <c r="I385" t="s">
        <v>1318</v>
      </c>
      <c r="J385" t="s">
        <v>963</v>
      </c>
      <c r="K385" t="s">
        <v>1125</v>
      </c>
      <c r="L385" t="s">
        <v>1156</v>
      </c>
      <c r="M385" t="s">
        <v>1062</v>
      </c>
      <c r="N385" s="34">
        <v>2481364</v>
      </c>
    </row>
    <row r="386" spans="1:14" x14ac:dyDescent="0.25">
      <c r="A386">
        <v>2025</v>
      </c>
      <c r="B386">
        <v>1</v>
      </c>
      <c r="C386">
        <v>6</v>
      </c>
      <c r="D386">
        <v>379</v>
      </c>
      <c r="E386" t="s">
        <v>1446</v>
      </c>
      <c r="F386" t="s">
        <v>1301</v>
      </c>
      <c r="G386" t="s">
        <v>1308</v>
      </c>
      <c r="H386" t="s">
        <v>1317</v>
      </c>
      <c r="I386" t="s">
        <v>1318</v>
      </c>
      <c r="J386" t="s">
        <v>964</v>
      </c>
      <c r="K386" t="s">
        <v>1125</v>
      </c>
      <c r="L386" t="s">
        <v>1156</v>
      </c>
      <c r="M386" t="s">
        <v>1062</v>
      </c>
      <c r="N386" s="34">
        <v>0</v>
      </c>
    </row>
    <row r="387" spans="1:14" x14ac:dyDescent="0.25">
      <c r="A387">
        <v>2025</v>
      </c>
      <c r="B387">
        <v>1</v>
      </c>
      <c r="C387">
        <v>6</v>
      </c>
      <c r="D387">
        <v>380</v>
      </c>
      <c r="E387" t="s">
        <v>1446</v>
      </c>
      <c r="F387" t="s">
        <v>1301</v>
      </c>
      <c r="G387" t="s">
        <v>1308</v>
      </c>
      <c r="H387" t="s">
        <v>1317</v>
      </c>
      <c r="I387" t="s">
        <v>1318</v>
      </c>
      <c r="J387" t="s">
        <v>965</v>
      </c>
      <c r="K387" t="s">
        <v>1125</v>
      </c>
      <c r="L387" t="s">
        <v>1156</v>
      </c>
      <c r="M387" t="s">
        <v>1062</v>
      </c>
      <c r="N387" s="34">
        <v>0</v>
      </c>
    </row>
    <row r="388" spans="1:14" x14ac:dyDescent="0.25">
      <c r="A388">
        <v>2025</v>
      </c>
      <c r="B388">
        <v>1</v>
      </c>
      <c r="C388">
        <v>6</v>
      </c>
      <c r="D388">
        <v>381</v>
      </c>
      <c r="E388" t="s">
        <v>1446</v>
      </c>
      <c r="F388" t="s">
        <v>1301</v>
      </c>
      <c r="G388" t="s">
        <v>1308</v>
      </c>
      <c r="H388" t="s">
        <v>1317</v>
      </c>
      <c r="I388" t="s">
        <v>1318</v>
      </c>
      <c r="J388" t="s">
        <v>998</v>
      </c>
      <c r="K388" t="s">
        <v>1125</v>
      </c>
      <c r="L388" t="s">
        <v>1179</v>
      </c>
      <c r="M388" t="s">
        <v>1063</v>
      </c>
      <c r="N388" s="34">
        <v>147425</v>
      </c>
    </row>
    <row r="389" spans="1:14" x14ac:dyDescent="0.25">
      <c r="A389">
        <v>2025</v>
      </c>
      <c r="B389">
        <v>1</v>
      </c>
      <c r="C389">
        <v>6</v>
      </c>
      <c r="D389">
        <v>382</v>
      </c>
      <c r="E389" t="s">
        <v>1446</v>
      </c>
      <c r="F389" t="s">
        <v>1301</v>
      </c>
      <c r="G389" t="s">
        <v>1308</v>
      </c>
      <c r="H389" t="s">
        <v>1317</v>
      </c>
      <c r="I389" t="s">
        <v>1318</v>
      </c>
      <c r="J389" t="s">
        <v>567</v>
      </c>
      <c r="K389" t="s">
        <v>1125</v>
      </c>
      <c r="L389" t="s">
        <v>1180</v>
      </c>
      <c r="M389" t="s">
        <v>1070</v>
      </c>
      <c r="N389" s="34">
        <v>0</v>
      </c>
    </row>
    <row r="390" spans="1:14" x14ac:dyDescent="0.25">
      <c r="A390">
        <v>2025</v>
      </c>
      <c r="B390">
        <v>1</v>
      </c>
      <c r="C390">
        <v>6</v>
      </c>
      <c r="D390">
        <v>383</v>
      </c>
      <c r="E390" t="s">
        <v>1446</v>
      </c>
      <c r="F390" t="s">
        <v>1301</v>
      </c>
      <c r="G390" t="s">
        <v>1308</v>
      </c>
      <c r="H390" t="s">
        <v>1317</v>
      </c>
      <c r="I390" t="s">
        <v>1318</v>
      </c>
      <c r="J390" t="s">
        <v>542</v>
      </c>
      <c r="K390" t="s">
        <v>1125</v>
      </c>
      <c r="L390" t="s">
        <v>1180</v>
      </c>
      <c r="M390" t="s">
        <v>1070</v>
      </c>
      <c r="N390" s="34">
        <v>0</v>
      </c>
    </row>
    <row r="391" spans="1:14" x14ac:dyDescent="0.25">
      <c r="A391">
        <v>2025</v>
      </c>
      <c r="B391">
        <v>1</v>
      </c>
      <c r="C391">
        <v>6</v>
      </c>
      <c r="D391">
        <v>384</v>
      </c>
      <c r="E391" t="s">
        <v>1446</v>
      </c>
      <c r="F391" t="s">
        <v>1301</v>
      </c>
      <c r="G391" t="s">
        <v>1308</v>
      </c>
      <c r="H391" t="s">
        <v>1317</v>
      </c>
      <c r="I391" t="s">
        <v>1318</v>
      </c>
      <c r="J391" t="s">
        <v>541</v>
      </c>
      <c r="K391" t="s">
        <v>1125</v>
      </c>
      <c r="L391" t="s">
        <v>1180</v>
      </c>
      <c r="M391" t="s">
        <v>1070</v>
      </c>
      <c r="N391" s="34">
        <v>0</v>
      </c>
    </row>
    <row r="392" spans="1:14" x14ac:dyDescent="0.25">
      <c r="A392">
        <v>2025</v>
      </c>
      <c r="B392">
        <v>1</v>
      </c>
      <c r="C392">
        <v>6</v>
      </c>
      <c r="D392">
        <v>385</v>
      </c>
      <c r="E392" t="s">
        <v>1446</v>
      </c>
      <c r="F392" t="s">
        <v>1301</v>
      </c>
      <c r="G392" t="s">
        <v>1308</v>
      </c>
      <c r="H392" t="s">
        <v>1317</v>
      </c>
      <c r="I392" t="s">
        <v>1318</v>
      </c>
      <c r="J392" t="s">
        <v>540</v>
      </c>
      <c r="K392" t="s">
        <v>1125</v>
      </c>
      <c r="L392" t="s">
        <v>1180</v>
      </c>
      <c r="M392" t="s">
        <v>1070</v>
      </c>
      <c r="N392" s="34">
        <v>0</v>
      </c>
    </row>
    <row r="393" spans="1:14" x14ac:dyDescent="0.25">
      <c r="A393">
        <v>2025</v>
      </c>
      <c r="B393">
        <v>1</v>
      </c>
      <c r="C393">
        <v>6</v>
      </c>
      <c r="D393">
        <v>386</v>
      </c>
      <c r="E393" t="s">
        <v>1411</v>
      </c>
      <c r="F393" t="s">
        <v>1301</v>
      </c>
      <c r="G393" t="s">
        <v>1327</v>
      </c>
      <c r="H393" t="s">
        <v>1216</v>
      </c>
      <c r="I393" t="s">
        <v>1195</v>
      </c>
      <c r="J393" t="s">
        <v>67</v>
      </c>
      <c r="K393" t="s">
        <v>1130</v>
      </c>
      <c r="L393" t="s">
        <v>1157</v>
      </c>
      <c r="M393" t="s">
        <v>1047</v>
      </c>
      <c r="N393" s="34">
        <v>19919</v>
      </c>
    </row>
    <row r="394" spans="1:14" x14ac:dyDescent="0.25">
      <c r="A394">
        <v>2025</v>
      </c>
      <c r="B394">
        <v>1</v>
      </c>
      <c r="C394">
        <v>6</v>
      </c>
      <c r="D394">
        <v>387</v>
      </c>
      <c r="E394" t="s">
        <v>1411</v>
      </c>
      <c r="F394" t="s">
        <v>1301</v>
      </c>
      <c r="G394" t="s">
        <v>1327</v>
      </c>
      <c r="H394" t="s">
        <v>1216</v>
      </c>
      <c r="I394" t="s">
        <v>1195</v>
      </c>
      <c r="J394" t="s">
        <v>68</v>
      </c>
      <c r="K394" t="s">
        <v>1130</v>
      </c>
      <c r="L394" t="s">
        <v>1157</v>
      </c>
      <c r="M394" t="s">
        <v>1047</v>
      </c>
      <c r="N394" s="34">
        <v>27173</v>
      </c>
    </row>
    <row r="395" spans="1:14" x14ac:dyDescent="0.25">
      <c r="A395">
        <v>2025</v>
      </c>
      <c r="B395">
        <v>1</v>
      </c>
      <c r="C395">
        <v>6</v>
      </c>
      <c r="D395">
        <v>388</v>
      </c>
      <c r="E395" t="s">
        <v>1411</v>
      </c>
      <c r="F395" t="s">
        <v>1301</v>
      </c>
      <c r="G395" t="s">
        <v>1327</v>
      </c>
      <c r="H395" t="s">
        <v>1216</v>
      </c>
      <c r="I395" t="s">
        <v>1195</v>
      </c>
      <c r="J395" t="s">
        <v>66</v>
      </c>
      <c r="K395" t="s">
        <v>1130</v>
      </c>
      <c r="L395" t="s">
        <v>1157</v>
      </c>
      <c r="M395" t="s">
        <v>1047</v>
      </c>
      <c r="N395" s="34">
        <v>89512</v>
      </c>
    </row>
    <row r="396" spans="1:14" x14ac:dyDescent="0.25">
      <c r="A396">
        <v>2025</v>
      </c>
      <c r="B396">
        <v>1</v>
      </c>
      <c r="C396">
        <v>6</v>
      </c>
      <c r="D396">
        <v>389</v>
      </c>
      <c r="E396" t="s">
        <v>1411</v>
      </c>
      <c r="F396" t="s">
        <v>1301</v>
      </c>
      <c r="G396" t="s">
        <v>1327</v>
      </c>
      <c r="H396" t="s">
        <v>1216</v>
      </c>
      <c r="I396" t="s">
        <v>1195</v>
      </c>
      <c r="J396" t="s">
        <v>328</v>
      </c>
      <c r="K396" t="s">
        <v>1130</v>
      </c>
      <c r="L396" t="s">
        <v>1158</v>
      </c>
      <c r="M396" t="s">
        <v>1065</v>
      </c>
      <c r="N396" s="34">
        <v>723235</v>
      </c>
    </row>
    <row r="397" spans="1:14" x14ac:dyDescent="0.25">
      <c r="A397">
        <v>2025</v>
      </c>
      <c r="B397">
        <v>1</v>
      </c>
      <c r="C397">
        <v>6</v>
      </c>
      <c r="D397">
        <v>390</v>
      </c>
      <c r="E397" t="s">
        <v>1411</v>
      </c>
      <c r="F397" t="s">
        <v>1301</v>
      </c>
      <c r="G397" t="s">
        <v>1327</v>
      </c>
      <c r="H397" t="s">
        <v>1216</v>
      </c>
      <c r="I397" t="s">
        <v>1195</v>
      </c>
      <c r="J397" t="s">
        <v>329</v>
      </c>
      <c r="K397" t="s">
        <v>1130</v>
      </c>
      <c r="L397" t="s">
        <v>1158</v>
      </c>
      <c r="M397" t="s">
        <v>1065</v>
      </c>
      <c r="N397" s="34">
        <v>1323249</v>
      </c>
    </row>
    <row r="398" spans="1:14" x14ac:dyDescent="0.25">
      <c r="A398">
        <v>2025</v>
      </c>
      <c r="B398">
        <v>1</v>
      </c>
      <c r="C398">
        <v>6</v>
      </c>
      <c r="D398">
        <v>391</v>
      </c>
      <c r="E398" t="s">
        <v>1411</v>
      </c>
      <c r="F398" t="s">
        <v>1301</v>
      </c>
      <c r="G398" t="s">
        <v>1327</v>
      </c>
      <c r="H398" t="s">
        <v>1216</v>
      </c>
      <c r="I398" t="s">
        <v>1195</v>
      </c>
      <c r="J398" t="s">
        <v>641</v>
      </c>
      <c r="K398" t="s">
        <v>1130</v>
      </c>
      <c r="L398" t="s">
        <v>1158</v>
      </c>
      <c r="M398" t="s">
        <v>1065</v>
      </c>
      <c r="N398" s="34">
        <v>19634</v>
      </c>
    </row>
    <row r="399" spans="1:14" x14ac:dyDescent="0.25">
      <c r="A399">
        <v>2025</v>
      </c>
      <c r="B399">
        <v>1</v>
      </c>
      <c r="C399">
        <v>6</v>
      </c>
      <c r="D399">
        <v>392</v>
      </c>
      <c r="E399" t="s">
        <v>1411</v>
      </c>
      <c r="F399" t="s">
        <v>1301</v>
      </c>
      <c r="G399" t="s">
        <v>1327</v>
      </c>
      <c r="H399" t="s">
        <v>1216</v>
      </c>
      <c r="I399" t="s">
        <v>1195</v>
      </c>
      <c r="J399" t="s">
        <v>643</v>
      </c>
      <c r="K399" t="s">
        <v>1130</v>
      </c>
      <c r="L399" t="s">
        <v>1158</v>
      </c>
      <c r="M399" t="s">
        <v>1065</v>
      </c>
      <c r="N399" s="34">
        <v>5730</v>
      </c>
    </row>
    <row r="400" spans="1:14" x14ac:dyDescent="0.25">
      <c r="A400">
        <v>2025</v>
      </c>
      <c r="B400">
        <v>1</v>
      </c>
      <c r="C400">
        <v>6</v>
      </c>
      <c r="D400">
        <v>393</v>
      </c>
      <c r="E400" t="s">
        <v>1411</v>
      </c>
      <c r="F400" t="s">
        <v>1301</v>
      </c>
      <c r="G400" t="s">
        <v>1327</v>
      </c>
      <c r="H400" t="s">
        <v>1216</v>
      </c>
      <c r="I400" t="s">
        <v>1195</v>
      </c>
      <c r="J400" t="s">
        <v>642</v>
      </c>
      <c r="K400" t="s">
        <v>1130</v>
      </c>
      <c r="L400" t="s">
        <v>1158</v>
      </c>
      <c r="M400" t="s">
        <v>1065</v>
      </c>
      <c r="N400" s="34">
        <v>1299</v>
      </c>
    </row>
    <row r="401" spans="1:14" x14ac:dyDescent="0.25">
      <c r="A401">
        <v>2025</v>
      </c>
      <c r="B401">
        <v>1</v>
      </c>
      <c r="C401">
        <v>6</v>
      </c>
      <c r="D401">
        <v>394</v>
      </c>
      <c r="E401" t="s">
        <v>1411</v>
      </c>
      <c r="F401" t="s">
        <v>1301</v>
      </c>
      <c r="G401" t="s">
        <v>1327</v>
      </c>
      <c r="H401" t="s">
        <v>1216</v>
      </c>
      <c r="I401" t="s">
        <v>1195</v>
      </c>
      <c r="J401" t="s">
        <v>701</v>
      </c>
      <c r="K401" t="s">
        <v>1130</v>
      </c>
      <c r="L401" t="s">
        <v>1158</v>
      </c>
      <c r="M401" t="s">
        <v>1065</v>
      </c>
      <c r="N401" s="34">
        <v>85140</v>
      </c>
    </row>
    <row r="402" spans="1:14" x14ac:dyDescent="0.25">
      <c r="A402">
        <v>2025</v>
      </c>
      <c r="B402">
        <v>1</v>
      </c>
      <c r="C402">
        <v>6</v>
      </c>
      <c r="D402">
        <v>395</v>
      </c>
      <c r="E402" t="s">
        <v>1411</v>
      </c>
      <c r="F402" t="s">
        <v>1301</v>
      </c>
      <c r="G402" t="s">
        <v>1327</v>
      </c>
      <c r="H402" t="s">
        <v>1216</v>
      </c>
      <c r="I402" t="s">
        <v>1195</v>
      </c>
      <c r="J402" t="s">
        <v>325</v>
      </c>
      <c r="K402" t="s">
        <v>1130</v>
      </c>
      <c r="L402" t="s">
        <v>1158</v>
      </c>
      <c r="M402" t="s">
        <v>1065</v>
      </c>
      <c r="N402" s="34">
        <v>1269</v>
      </c>
    </row>
    <row r="403" spans="1:14" x14ac:dyDescent="0.25">
      <c r="A403">
        <v>2025</v>
      </c>
      <c r="B403">
        <v>1</v>
      </c>
      <c r="C403">
        <v>6</v>
      </c>
      <c r="D403">
        <v>396</v>
      </c>
      <c r="E403" t="s">
        <v>1411</v>
      </c>
      <c r="F403" t="s">
        <v>1301</v>
      </c>
      <c r="G403" t="s">
        <v>1327</v>
      </c>
      <c r="H403" t="s">
        <v>1216</v>
      </c>
      <c r="I403" t="s">
        <v>1195</v>
      </c>
      <c r="J403" t="s">
        <v>131</v>
      </c>
      <c r="K403" t="s">
        <v>1130</v>
      </c>
      <c r="L403" t="s">
        <v>1158</v>
      </c>
      <c r="M403" t="s">
        <v>1065</v>
      </c>
      <c r="N403" s="34">
        <v>6394154</v>
      </c>
    </row>
    <row r="404" spans="1:14" x14ac:dyDescent="0.25">
      <c r="A404">
        <v>2025</v>
      </c>
      <c r="B404">
        <v>1</v>
      </c>
      <c r="C404">
        <v>6</v>
      </c>
      <c r="D404">
        <v>397</v>
      </c>
      <c r="E404" t="s">
        <v>1411</v>
      </c>
      <c r="F404" t="s">
        <v>1301</v>
      </c>
      <c r="G404" t="s">
        <v>1327</v>
      </c>
      <c r="H404" t="s">
        <v>1216</v>
      </c>
      <c r="I404" t="s">
        <v>1195</v>
      </c>
      <c r="J404" t="s">
        <v>702</v>
      </c>
      <c r="K404" t="s">
        <v>1130</v>
      </c>
      <c r="L404" t="s">
        <v>1158</v>
      </c>
      <c r="M404" t="s">
        <v>1065</v>
      </c>
      <c r="N404" s="34">
        <v>154571</v>
      </c>
    </row>
    <row r="405" spans="1:14" x14ac:dyDescent="0.25">
      <c r="A405">
        <v>2025</v>
      </c>
      <c r="B405">
        <v>1</v>
      </c>
      <c r="C405">
        <v>6</v>
      </c>
      <c r="D405">
        <v>398</v>
      </c>
      <c r="E405" t="s">
        <v>1411</v>
      </c>
      <c r="F405" t="s">
        <v>1301</v>
      </c>
      <c r="G405" t="s">
        <v>1327</v>
      </c>
      <c r="H405" t="s">
        <v>1216</v>
      </c>
      <c r="I405" t="s">
        <v>1195</v>
      </c>
      <c r="J405" t="s">
        <v>133</v>
      </c>
      <c r="K405" t="s">
        <v>1130</v>
      </c>
      <c r="L405" t="s">
        <v>1158</v>
      </c>
      <c r="M405" t="s">
        <v>1065</v>
      </c>
      <c r="N405" s="34">
        <v>2503441</v>
      </c>
    </row>
    <row r="406" spans="1:14" x14ac:dyDescent="0.25">
      <c r="A406">
        <v>2025</v>
      </c>
      <c r="B406">
        <v>1</v>
      </c>
      <c r="C406">
        <v>6</v>
      </c>
      <c r="D406">
        <v>399</v>
      </c>
      <c r="E406" t="s">
        <v>1411</v>
      </c>
      <c r="F406" t="s">
        <v>1301</v>
      </c>
      <c r="G406" t="s">
        <v>1327</v>
      </c>
      <c r="H406" t="s">
        <v>1216</v>
      </c>
      <c r="I406" t="s">
        <v>1195</v>
      </c>
      <c r="J406" t="s">
        <v>700</v>
      </c>
      <c r="K406" t="s">
        <v>1130</v>
      </c>
      <c r="L406" t="s">
        <v>1158</v>
      </c>
      <c r="M406" t="s">
        <v>1065</v>
      </c>
      <c r="N406" s="34">
        <v>513487</v>
      </c>
    </row>
    <row r="407" spans="1:14" x14ac:dyDescent="0.25">
      <c r="A407">
        <v>2025</v>
      </c>
      <c r="B407">
        <v>1</v>
      </c>
      <c r="C407">
        <v>6</v>
      </c>
      <c r="D407">
        <v>400</v>
      </c>
      <c r="E407" t="s">
        <v>1411</v>
      </c>
      <c r="F407" t="s">
        <v>1301</v>
      </c>
      <c r="G407" t="s">
        <v>1327</v>
      </c>
      <c r="H407" t="s">
        <v>1216</v>
      </c>
      <c r="I407" t="s">
        <v>1195</v>
      </c>
      <c r="J407" t="s">
        <v>324</v>
      </c>
      <c r="K407" t="s">
        <v>1130</v>
      </c>
      <c r="L407" t="s">
        <v>1158</v>
      </c>
      <c r="M407" t="s">
        <v>1065</v>
      </c>
      <c r="N407" s="34">
        <v>8089</v>
      </c>
    </row>
    <row r="408" spans="1:14" x14ac:dyDescent="0.25">
      <c r="A408">
        <v>2025</v>
      </c>
      <c r="B408">
        <v>1</v>
      </c>
      <c r="C408">
        <v>6</v>
      </c>
      <c r="D408">
        <v>401</v>
      </c>
      <c r="E408" t="s">
        <v>1411</v>
      </c>
      <c r="F408" t="s">
        <v>1301</v>
      </c>
      <c r="G408" t="s">
        <v>1327</v>
      </c>
      <c r="H408" t="s">
        <v>1216</v>
      </c>
      <c r="I408" t="s">
        <v>1195</v>
      </c>
      <c r="J408" t="s">
        <v>132</v>
      </c>
      <c r="K408" t="s">
        <v>1130</v>
      </c>
      <c r="L408" t="s">
        <v>1158</v>
      </c>
      <c r="M408" t="s">
        <v>1065</v>
      </c>
      <c r="N408" s="34">
        <v>1377708</v>
      </c>
    </row>
    <row r="409" spans="1:14" x14ac:dyDescent="0.25">
      <c r="A409">
        <v>2025</v>
      </c>
      <c r="B409">
        <v>1</v>
      </c>
      <c r="C409">
        <v>6</v>
      </c>
      <c r="D409">
        <v>402</v>
      </c>
      <c r="E409" t="s">
        <v>1411</v>
      </c>
      <c r="F409" t="s">
        <v>1301</v>
      </c>
      <c r="G409" t="s">
        <v>1327</v>
      </c>
      <c r="H409" t="s">
        <v>1216</v>
      </c>
      <c r="I409" t="s">
        <v>1195</v>
      </c>
      <c r="J409" t="s">
        <v>126</v>
      </c>
      <c r="K409" t="s">
        <v>1130</v>
      </c>
      <c r="L409" t="s">
        <v>1158</v>
      </c>
      <c r="M409" t="s">
        <v>1065</v>
      </c>
      <c r="N409" s="34">
        <v>358555</v>
      </c>
    </row>
    <row r="410" spans="1:14" x14ac:dyDescent="0.25">
      <c r="A410">
        <v>2025</v>
      </c>
      <c r="B410">
        <v>1</v>
      </c>
      <c r="C410">
        <v>6</v>
      </c>
      <c r="D410">
        <v>403</v>
      </c>
      <c r="E410" t="s">
        <v>1411</v>
      </c>
      <c r="F410" t="s">
        <v>1301</v>
      </c>
      <c r="G410" t="s">
        <v>1327</v>
      </c>
      <c r="H410" t="s">
        <v>1216</v>
      </c>
      <c r="I410" t="s">
        <v>1195</v>
      </c>
      <c r="J410" t="s">
        <v>125</v>
      </c>
      <c r="K410" t="s">
        <v>1130</v>
      </c>
      <c r="L410" t="s">
        <v>1158</v>
      </c>
      <c r="M410" t="s">
        <v>1065</v>
      </c>
      <c r="N410" s="34">
        <v>1360187</v>
      </c>
    </row>
    <row r="411" spans="1:14" x14ac:dyDescent="0.25">
      <c r="A411">
        <v>2025</v>
      </c>
      <c r="B411">
        <v>1</v>
      </c>
      <c r="C411">
        <v>6</v>
      </c>
      <c r="D411">
        <v>404</v>
      </c>
      <c r="E411" t="s">
        <v>1411</v>
      </c>
      <c r="F411" t="s">
        <v>1301</v>
      </c>
      <c r="G411" t="s">
        <v>1327</v>
      </c>
      <c r="H411" t="s">
        <v>1216</v>
      </c>
      <c r="I411" t="s">
        <v>1195</v>
      </c>
      <c r="J411" t="s">
        <v>327</v>
      </c>
      <c r="K411" t="s">
        <v>1130</v>
      </c>
      <c r="L411" t="s">
        <v>1158</v>
      </c>
      <c r="M411" t="s">
        <v>1065</v>
      </c>
      <c r="N411" s="34">
        <v>3496650</v>
      </c>
    </row>
    <row r="412" spans="1:14" x14ac:dyDescent="0.25">
      <c r="A412">
        <v>2025</v>
      </c>
      <c r="B412">
        <v>1</v>
      </c>
      <c r="C412">
        <v>6</v>
      </c>
      <c r="D412">
        <v>405</v>
      </c>
      <c r="E412" t="s">
        <v>1411</v>
      </c>
      <c r="F412" t="s">
        <v>1301</v>
      </c>
      <c r="G412" t="s">
        <v>1327</v>
      </c>
      <c r="H412" t="s">
        <v>1216</v>
      </c>
      <c r="I412" t="s">
        <v>1195</v>
      </c>
      <c r="J412" t="s">
        <v>326</v>
      </c>
      <c r="K412" t="s">
        <v>1130</v>
      </c>
      <c r="L412" t="s">
        <v>1158</v>
      </c>
      <c r="M412" t="s">
        <v>1065</v>
      </c>
      <c r="N412" s="34">
        <v>1653</v>
      </c>
    </row>
    <row r="413" spans="1:14" x14ac:dyDescent="0.25">
      <c r="A413">
        <v>2025</v>
      </c>
      <c r="B413">
        <v>1</v>
      </c>
      <c r="C413">
        <v>6</v>
      </c>
      <c r="D413">
        <v>406</v>
      </c>
      <c r="E413" t="s">
        <v>1411</v>
      </c>
      <c r="F413" t="s">
        <v>1301</v>
      </c>
      <c r="G413" t="s">
        <v>1327</v>
      </c>
      <c r="H413" t="s">
        <v>1216</v>
      </c>
      <c r="I413" t="s">
        <v>1195</v>
      </c>
      <c r="J413" t="s">
        <v>129</v>
      </c>
      <c r="K413" t="s">
        <v>1130</v>
      </c>
      <c r="L413" t="s">
        <v>1158</v>
      </c>
      <c r="M413" t="s">
        <v>1065</v>
      </c>
      <c r="N413" s="34">
        <v>9597</v>
      </c>
    </row>
    <row r="414" spans="1:14" x14ac:dyDescent="0.25">
      <c r="A414">
        <v>2025</v>
      </c>
      <c r="B414">
        <v>1</v>
      </c>
      <c r="C414">
        <v>6</v>
      </c>
      <c r="D414">
        <v>407</v>
      </c>
      <c r="E414" t="s">
        <v>1411</v>
      </c>
      <c r="F414" t="s">
        <v>1301</v>
      </c>
      <c r="G414" t="s">
        <v>1327</v>
      </c>
      <c r="H414" t="s">
        <v>1216</v>
      </c>
      <c r="I414" t="s">
        <v>1195</v>
      </c>
      <c r="J414" t="s">
        <v>130</v>
      </c>
      <c r="K414" t="s">
        <v>1130</v>
      </c>
      <c r="L414" t="s">
        <v>1158</v>
      </c>
      <c r="M414" t="s">
        <v>1065</v>
      </c>
      <c r="N414" s="34">
        <v>6180</v>
      </c>
    </row>
    <row r="415" spans="1:14" x14ac:dyDescent="0.25">
      <c r="A415">
        <v>2025</v>
      </c>
      <c r="B415">
        <v>1</v>
      </c>
      <c r="C415">
        <v>6</v>
      </c>
      <c r="D415">
        <v>408</v>
      </c>
      <c r="E415" t="s">
        <v>1411</v>
      </c>
      <c r="F415" t="s">
        <v>1301</v>
      </c>
      <c r="G415" t="s">
        <v>1327</v>
      </c>
      <c r="H415" t="s">
        <v>1216</v>
      </c>
      <c r="I415" t="s">
        <v>1195</v>
      </c>
      <c r="J415" t="s">
        <v>127</v>
      </c>
      <c r="K415" t="s">
        <v>1130</v>
      </c>
      <c r="L415" t="s">
        <v>1158</v>
      </c>
      <c r="M415" t="s">
        <v>1065</v>
      </c>
      <c r="N415" s="34">
        <v>479478</v>
      </c>
    </row>
    <row r="416" spans="1:14" x14ac:dyDescent="0.25">
      <c r="A416">
        <v>2025</v>
      </c>
      <c r="B416">
        <v>1</v>
      </c>
      <c r="C416">
        <v>6</v>
      </c>
      <c r="D416">
        <v>409</v>
      </c>
      <c r="E416" t="s">
        <v>1411</v>
      </c>
      <c r="F416" t="s">
        <v>1301</v>
      </c>
      <c r="G416" t="s">
        <v>1327</v>
      </c>
      <c r="H416" t="s">
        <v>1216</v>
      </c>
      <c r="I416" t="s">
        <v>1195</v>
      </c>
      <c r="J416" t="s">
        <v>128</v>
      </c>
      <c r="K416" t="s">
        <v>1130</v>
      </c>
      <c r="L416" t="s">
        <v>1158</v>
      </c>
      <c r="M416" t="s">
        <v>1065</v>
      </c>
      <c r="N416" s="34">
        <v>207153</v>
      </c>
    </row>
    <row r="417" spans="1:14" x14ac:dyDescent="0.25">
      <c r="A417">
        <v>2025</v>
      </c>
      <c r="B417">
        <v>1</v>
      </c>
      <c r="C417">
        <v>6</v>
      </c>
      <c r="D417">
        <v>410</v>
      </c>
      <c r="E417" t="s">
        <v>1411</v>
      </c>
      <c r="F417" t="s">
        <v>1301</v>
      </c>
      <c r="G417" t="s">
        <v>1327</v>
      </c>
      <c r="H417" t="s">
        <v>1216</v>
      </c>
      <c r="I417" t="s">
        <v>1195</v>
      </c>
      <c r="J417" t="s">
        <v>200</v>
      </c>
      <c r="K417" t="s">
        <v>1130</v>
      </c>
      <c r="L417" t="s">
        <v>1159</v>
      </c>
      <c r="M417" t="s">
        <v>1066</v>
      </c>
      <c r="N417" s="34">
        <v>514015</v>
      </c>
    </row>
    <row r="418" spans="1:14" x14ac:dyDescent="0.25">
      <c r="A418">
        <v>2025</v>
      </c>
      <c r="B418">
        <v>1</v>
      </c>
      <c r="C418">
        <v>6</v>
      </c>
      <c r="D418">
        <v>411</v>
      </c>
      <c r="E418" t="s">
        <v>1411</v>
      </c>
      <c r="F418" t="s">
        <v>1301</v>
      </c>
      <c r="G418" t="s">
        <v>1327</v>
      </c>
      <c r="H418" t="s">
        <v>1216</v>
      </c>
      <c r="I418" t="s">
        <v>1195</v>
      </c>
      <c r="J418" t="s">
        <v>202</v>
      </c>
      <c r="K418" t="s">
        <v>1130</v>
      </c>
      <c r="L418" t="s">
        <v>1159</v>
      </c>
      <c r="M418" t="s">
        <v>1066</v>
      </c>
      <c r="N418" s="34">
        <v>160526</v>
      </c>
    </row>
    <row r="419" spans="1:14" x14ac:dyDescent="0.25">
      <c r="A419">
        <v>2025</v>
      </c>
      <c r="B419">
        <v>1</v>
      </c>
      <c r="C419">
        <v>6</v>
      </c>
      <c r="D419">
        <v>412</v>
      </c>
      <c r="E419" t="s">
        <v>1411</v>
      </c>
      <c r="F419" t="s">
        <v>1301</v>
      </c>
      <c r="G419" t="s">
        <v>1327</v>
      </c>
      <c r="H419" t="s">
        <v>1216</v>
      </c>
      <c r="I419" t="s">
        <v>1195</v>
      </c>
      <c r="J419" t="s">
        <v>201</v>
      </c>
      <c r="K419" t="s">
        <v>1130</v>
      </c>
      <c r="L419" t="s">
        <v>1159</v>
      </c>
      <c r="M419" t="s">
        <v>1066</v>
      </c>
      <c r="N419" s="34">
        <v>123400</v>
      </c>
    </row>
    <row r="420" spans="1:14" x14ac:dyDescent="0.25">
      <c r="A420">
        <v>2025</v>
      </c>
      <c r="B420">
        <v>1</v>
      </c>
      <c r="C420">
        <v>6</v>
      </c>
      <c r="D420">
        <v>413</v>
      </c>
      <c r="E420" t="s">
        <v>1411</v>
      </c>
      <c r="F420" t="s">
        <v>1301</v>
      </c>
      <c r="G420" t="s">
        <v>1327</v>
      </c>
      <c r="H420" t="s">
        <v>1216</v>
      </c>
      <c r="I420" t="s">
        <v>1195</v>
      </c>
      <c r="J420" t="s">
        <v>246</v>
      </c>
      <c r="K420" t="s">
        <v>1130</v>
      </c>
      <c r="L420" t="s">
        <v>1160</v>
      </c>
      <c r="M420" t="s">
        <v>1048</v>
      </c>
      <c r="N420" s="34">
        <v>11661</v>
      </c>
    </row>
    <row r="421" spans="1:14" x14ac:dyDescent="0.25">
      <c r="A421">
        <v>2025</v>
      </c>
      <c r="B421">
        <v>1</v>
      </c>
      <c r="C421">
        <v>6</v>
      </c>
      <c r="D421">
        <v>414</v>
      </c>
      <c r="E421" t="s">
        <v>1411</v>
      </c>
      <c r="F421" t="s">
        <v>1301</v>
      </c>
      <c r="G421" t="s">
        <v>1327</v>
      </c>
      <c r="H421" t="s">
        <v>1216</v>
      </c>
      <c r="I421" t="s">
        <v>1195</v>
      </c>
      <c r="J421" t="s">
        <v>247</v>
      </c>
      <c r="K421" t="s">
        <v>1130</v>
      </c>
      <c r="L421" t="s">
        <v>1160</v>
      </c>
      <c r="M421" t="s">
        <v>1048</v>
      </c>
      <c r="N421" s="34">
        <v>13973</v>
      </c>
    </row>
    <row r="422" spans="1:14" x14ac:dyDescent="0.25">
      <c r="A422">
        <v>2025</v>
      </c>
      <c r="B422">
        <v>1</v>
      </c>
      <c r="C422">
        <v>6</v>
      </c>
      <c r="D422">
        <v>415</v>
      </c>
      <c r="E422" t="s">
        <v>1411</v>
      </c>
      <c r="F422" t="s">
        <v>1301</v>
      </c>
      <c r="G422" t="s">
        <v>1327</v>
      </c>
      <c r="H422" t="s">
        <v>1216</v>
      </c>
      <c r="I422" t="s">
        <v>1195</v>
      </c>
      <c r="J422" t="s">
        <v>245</v>
      </c>
      <c r="K422" t="s">
        <v>1130</v>
      </c>
      <c r="L422" t="s">
        <v>1160</v>
      </c>
      <c r="M422" t="s">
        <v>1048</v>
      </c>
      <c r="N422" s="34">
        <v>30315</v>
      </c>
    </row>
    <row r="423" spans="1:14" x14ac:dyDescent="0.25">
      <c r="A423">
        <v>2025</v>
      </c>
      <c r="B423">
        <v>1</v>
      </c>
      <c r="C423">
        <v>6</v>
      </c>
      <c r="D423">
        <v>416</v>
      </c>
      <c r="E423" t="s">
        <v>1411</v>
      </c>
      <c r="F423" t="s">
        <v>1301</v>
      </c>
      <c r="G423" t="s">
        <v>1327</v>
      </c>
      <c r="H423" t="s">
        <v>1216</v>
      </c>
      <c r="I423" t="s">
        <v>1195</v>
      </c>
      <c r="J423" t="s">
        <v>280</v>
      </c>
      <c r="K423" t="s">
        <v>1130</v>
      </c>
      <c r="L423" t="s">
        <v>1161</v>
      </c>
      <c r="M423" t="s">
        <v>1049</v>
      </c>
      <c r="N423" s="34">
        <v>17341</v>
      </c>
    </row>
    <row r="424" spans="1:14" x14ac:dyDescent="0.25">
      <c r="A424">
        <v>2025</v>
      </c>
      <c r="B424">
        <v>1</v>
      </c>
      <c r="C424">
        <v>6</v>
      </c>
      <c r="D424">
        <v>417</v>
      </c>
      <c r="E424" t="s">
        <v>1411</v>
      </c>
      <c r="F424" t="s">
        <v>1301</v>
      </c>
      <c r="G424" t="s">
        <v>1327</v>
      </c>
      <c r="H424" t="s">
        <v>1216</v>
      </c>
      <c r="I424" t="s">
        <v>1195</v>
      </c>
      <c r="J424" t="s">
        <v>279</v>
      </c>
      <c r="K424" t="s">
        <v>1130</v>
      </c>
      <c r="L424" t="s">
        <v>1161</v>
      </c>
      <c r="M424" t="s">
        <v>1049</v>
      </c>
      <c r="N424" s="34">
        <v>90958</v>
      </c>
    </row>
    <row r="425" spans="1:14" x14ac:dyDescent="0.25">
      <c r="A425">
        <v>2025</v>
      </c>
      <c r="B425">
        <v>1</v>
      </c>
      <c r="C425">
        <v>6</v>
      </c>
      <c r="D425">
        <v>418</v>
      </c>
      <c r="E425" t="s">
        <v>1411</v>
      </c>
      <c r="F425" t="s">
        <v>1301</v>
      </c>
      <c r="G425" t="s">
        <v>1327</v>
      </c>
      <c r="H425" t="s">
        <v>1216</v>
      </c>
      <c r="I425" t="s">
        <v>1195</v>
      </c>
      <c r="J425" t="s">
        <v>281</v>
      </c>
      <c r="K425" t="s">
        <v>1130</v>
      </c>
      <c r="L425" t="s">
        <v>1161</v>
      </c>
      <c r="M425" t="s">
        <v>1049</v>
      </c>
      <c r="N425" s="34">
        <v>30247</v>
      </c>
    </row>
    <row r="426" spans="1:14" x14ac:dyDescent="0.25">
      <c r="A426">
        <v>2025</v>
      </c>
      <c r="B426">
        <v>1</v>
      </c>
      <c r="C426">
        <v>6</v>
      </c>
      <c r="D426">
        <v>419</v>
      </c>
      <c r="E426" t="s">
        <v>1411</v>
      </c>
      <c r="F426" t="s">
        <v>1301</v>
      </c>
      <c r="G426" t="s">
        <v>1327</v>
      </c>
      <c r="H426" t="s">
        <v>1216</v>
      </c>
      <c r="I426" t="s">
        <v>1195</v>
      </c>
      <c r="J426" t="s">
        <v>373</v>
      </c>
      <c r="K426" t="s">
        <v>1130</v>
      </c>
      <c r="L426" t="s">
        <v>1163</v>
      </c>
      <c r="M426" t="s">
        <v>1050</v>
      </c>
      <c r="N426" s="34">
        <v>73696</v>
      </c>
    </row>
    <row r="427" spans="1:14" x14ac:dyDescent="0.25">
      <c r="A427">
        <v>2025</v>
      </c>
      <c r="B427">
        <v>1</v>
      </c>
      <c r="C427">
        <v>6</v>
      </c>
      <c r="D427">
        <v>420</v>
      </c>
      <c r="E427" t="s">
        <v>1411</v>
      </c>
      <c r="F427" t="s">
        <v>1301</v>
      </c>
      <c r="G427" t="s">
        <v>1327</v>
      </c>
      <c r="H427" t="s">
        <v>1216</v>
      </c>
      <c r="I427" t="s">
        <v>1195</v>
      </c>
      <c r="J427" t="s">
        <v>375</v>
      </c>
      <c r="K427" t="s">
        <v>1130</v>
      </c>
      <c r="L427" t="s">
        <v>1163</v>
      </c>
      <c r="M427" t="s">
        <v>1050</v>
      </c>
      <c r="N427" s="34">
        <v>31558</v>
      </c>
    </row>
    <row r="428" spans="1:14" x14ac:dyDescent="0.25">
      <c r="A428">
        <v>2025</v>
      </c>
      <c r="B428">
        <v>1</v>
      </c>
      <c r="C428">
        <v>6</v>
      </c>
      <c r="D428">
        <v>421</v>
      </c>
      <c r="E428" t="s">
        <v>1411</v>
      </c>
      <c r="F428" t="s">
        <v>1301</v>
      </c>
      <c r="G428" t="s">
        <v>1327</v>
      </c>
      <c r="H428" t="s">
        <v>1216</v>
      </c>
      <c r="I428" t="s">
        <v>1195</v>
      </c>
      <c r="J428" t="s">
        <v>374</v>
      </c>
      <c r="K428" t="s">
        <v>1130</v>
      </c>
      <c r="L428" t="s">
        <v>1163</v>
      </c>
      <c r="M428" t="s">
        <v>1050</v>
      </c>
      <c r="N428" s="34">
        <v>25172</v>
      </c>
    </row>
    <row r="429" spans="1:14" x14ac:dyDescent="0.25">
      <c r="A429">
        <v>2025</v>
      </c>
      <c r="B429">
        <v>1</v>
      </c>
      <c r="C429">
        <v>6</v>
      </c>
      <c r="D429">
        <v>422</v>
      </c>
      <c r="E429" t="s">
        <v>1411</v>
      </c>
      <c r="F429" t="s">
        <v>1301</v>
      </c>
      <c r="G429" t="s">
        <v>1327</v>
      </c>
      <c r="H429" t="s">
        <v>1216</v>
      </c>
      <c r="I429" t="s">
        <v>1195</v>
      </c>
      <c r="J429" t="s">
        <v>410</v>
      </c>
      <c r="K429" t="s">
        <v>1130</v>
      </c>
      <c r="L429" t="s">
        <v>1165</v>
      </c>
      <c r="M429" t="s">
        <v>1052</v>
      </c>
      <c r="N429" s="34">
        <v>5824</v>
      </c>
    </row>
    <row r="430" spans="1:14" x14ac:dyDescent="0.25">
      <c r="A430">
        <v>2025</v>
      </c>
      <c r="B430">
        <v>1</v>
      </c>
      <c r="C430">
        <v>6</v>
      </c>
      <c r="D430">
        <v>423</v>
      </c>
      <c r="E430" t="s">
        <v>1411</v>
      </c>
      <c r="F430" t="s">
        <v>1301</v>
      </c>
      <c r="G430" t="s">
        <v>1327</v>
      </c>
      <c r="H430" t="s">
        <v>1216</v>
      </c>
      <c r="I430" t="s">
        <v>1195</v>
      </c>
      <c r="J430" t="s">
        <v>411</v>
      </c>
      <c r="K430" t="s">
        <v>1130</v>
      </c>
      <c r="L430" t="s">
        <v>1165</v>
      </c>
      <c r="M430" t="s">
        <v>1052</v>
      </c>
      <c r="N430" s="34">
        <v>11596</v>
      </c>
    </row>
    <row r="431" spans="1:14" x14ac:dyDescent="0.25">
      <c r="A431">
        <v>2025</v>
      </c>
      <c r="B431">
        <v>1</v>
      </c>
      <c r="C431">
        <v>6</v>
      </c>
      <c r="D431">
        <v>424</v>
      </c>
      <c r="E431" t="s">
        <v>1411</v>
      </c>
      <c r="F431" t="s">
        <v>1301</v>
      </c>
      <c r="G431" t="s">
        <v>1327</v>
      </c>
      <c r="H431" t="s">
        <v>1216</v>
      </c>
      <c r="I431" t="s">
        <v>1195</v>
      </c>
      <c r="J431" t="s">
        <v>409</v>
      </c>
      <c r="K431" t="s">
        <v>1130</v>
      </c>
      <c r="L431" t="s">
        <v>1165</v>
      </c>
      <c r="M431" t="s">
        <v>1052</v>
      </c>
      <c r="N431" s="34">
        <v>23577</v>
      </c>
    </row>
    <row r="432" spans="1:14" x14ac:dyDescent="0.25">
      <c r="A432">
        <v>2025</v>
      </c>
      <c r="B432">
        <v>1</v>
      </c>
      <c r="C432">
        <v>6</v>
      </c>
      <c r="D432">
        <v>425</v>
      </c>
      <c r="E432" t="s">
        <v>1411</v>
      </c>
      <c r="F432" t="s">
        <v>1301</v>
      </c>
      <c r="G432" t="s">
        <v>1327</v>
      </c>
      <c r="H432" t="s">
        <v>1216</v>
      </c>
      <c r="I432" t="s">
        <v>1195</v>
      </c>
      <c r="J432" t="s">
        <v>446</v>
      </c>
      <c r="K432" t="s">
        <v>1130</v>
      </c>
      <c r="L432" t="s">
        <v>1166</v>
      </c>
      <c r="M432" t="s">
        <v>1053</v>
      </c>
      <c r="N432" s="34">
        <v>84092</v>
      </c>
    </row>
    <row r="433" spans="1:14" x14ac:dyDescent="0.25">
      <c r="A433">
        <v>2025</v>
      </c>
      <c r="B433">
        <v>1</v>
      </c>
      <c r="C433">
        <v>6</v>
      </c>
      <c r="D433">
        <v>426</v>
      </c>
      <c r="E433" t="s">
        <v>1411</v>
      </c>
      <c r="F433" t="s">
        <v>1301</v>
      </c>
      <c r="G433" t="s">
        <v>1327</v>
      </c>
      <c r="H433" t="s">
        <v>1216</v>
      </c>
      <c r="I433" t="s">
        <v>1195</v>
      </c>
      <c r="J433" t="s">
        <v>444</v>
      </c>
      <c r="K433" t="s">
        <v>1130</v>
      </c>
      <c r="L433" t="s">
        <v>1166</v>
      </c>
      <c r="M433" t="s">
        <v>1053</v>
      </c>
      <c r="N433" s="34">
        <v>237319</v>
      </c>
    </row>
    <row r="434" spans="1:14" x14ac:dyDescent="0.25">
      <c r="A434">
        <v>2025</v>
      </c>
      <c r="B434">
        <v>1</v>
      </c>
      <c r="C434">
        <v>6</v>
      </c>
      <c r="D434">
        <v>427</v>
      </c>
      <c r="E434" t="s">
        <v>1411</v>
      </c>
      <c r="F434" t="s">
        <v>1301</v>
      </c>
      <c r="G434" t="s">
        <v>1327</v>
      </c>
      <c r="H434" t="s">
        <v>1216</v>
      </c>
      <c r="I434" t="s">
        <v>1195</v>
      </c>
      <c r="J434" t="s">
        <v>445</v>
      </c>
      <c r="K434" t="s">
        <v>1130</v>
      </c>
      <c r="L434" t="s">
        <v>1166</v>
      </c>
      <c r="M434" t="s">
        <v>1053</v>
      </c>
      <c r="N434" s="34">
        <v>55954</v>
      </c>
    </row>
    <row r="435" spans="1:14" x14ac:dyDescent="0.25">
      <c r="A435">
        <v>2025</v>
      </c>
      <c r="B435">
        <v>1</v>
      </c>
      <c r="C435">
        <v>6</v>
      </c>
      <c r="D435">
        <v>428</v>
      </c>
      <c r="E435" t="s">
        <v>1411</v>
      </c>
      <c r="F435" t="s">
        <v>1301</v>
      </c>
      <c r="G435" t="s">
        <v>1327</v>
      </c>
      <c r="H435" t="s">
        <v>1216</v>
      </c>
      <c r="I435" t="s">
        <v>1195</v>
      </c>
      <c r="J435" t="s">
        <v>483</v>
      </c>
      <c r="K435" t="s">
        <v>1130</v>
      </c>
      <c r="L435" t="s">
        <v>1167</v>
      </c>
      <c r="M435" t="s">
        <v>1054</v>
      </c>
      <c r="N435" s="34">
        <v>9743</v>
      </c>
    </row>
    <row r="436" spans="1:14" x14ac:dyDescent="0.25">
      <c r="A436">
        <v>2025</v>
      </c>
      <c r="B436">
        <v>1</v>
      </c>
      <c r="C436">
        <v>6</v>
      </c>
      <c r="D436">
        <v>429</v>
      </c>
      <c r="E436" t="s">
        <v>1411</v>
      </c>
      <c r="F436" t="s">
        <v>1301</v>
      </c>
      <c r="G436" t="s">
        <v>1327</v>
      </c>
      <c r="H436" t="s">
        <v>1216</v>
      </c>
      <c r="I436" t="s">
        <v>1195</v>
      </c>
      <c r="J436" t="s">
        <v>484</v>
      </c>
      <c r="K436" t="s">
        <v>1130</v>
      </c>
      <c r="L436" t="s">
        <v>1167</v>
      </c>
      <c r="M436" t="s">
        <v>1054</v>
      </c>
      <c r="N436" s="34">
        <v>34155</v>
      </c>
    </row>
    <row r="437" spans="1:14" x14ac:dyDescent="0.25">
      <c r="A437">
        <v>2025</v>
      </c>
      <c r="B437">
        <v>1</v>
      </c>
      <c r="C437">
        <v>6</v>
      </c>
      <c r="D437">
        <v>430</v>
      </c>
      <c r="E437" t="s">
        <v>1411</v>
      </c>
      <c r="F437" t="s">
        <v>1301</v>
      </c>
      <c r="G437" t="s">
        <v>1327</v>
      </c>
      <c r="H437" t="s">
        <v>1216</v>
      </c>
      <c r="I437" t="s">
        <v>1195</v>
      </c>
      <c r="J437" t="s">
        <v>482</v>
      </c>
      <c r="K437" t="s">
        <v>1130</v>
      </c>
      <c r="L437" t="s">
        <v>1167</v>
      </c>
      <c r="M437" t="s">
        <v>1054</v>
      </c>
      <c r="N437" s="34">
        <v>61016</v>
      </c>
    </row>
    <row r="438" spans="1:14" x14ac:dyDescent="0.25">
      <c r="A438">
        <v>2025</v>
      </c>
      <c r="B438">
        <v>1</v>
      </c>
      <c r="C438">
        <v>6</v>
      </c>
      <c r="D438">
        <v>431</v>
      </c>
      <c r="E438" t="s">
        <v>1411</v>
      </c>
      <c r="F438" t="s">
        <v>1301</v>
      </c>
      <c r="G438" t="s">
        <v>1327</v>
      </c>
      <c r="H438" t="s">
        <v>1216</v>
      </c>
      <c r="I438" t="s">
        <v>1195</v>
      </c>
      <c r="J438" t="s">
        <v>512</v>
      </c>
      <c r="K438" t="s">
        <v>1130</v>
      </c>
      <c r="L438" t="s">
        <v>1168</v>
      </c>
      <c r="M438" t="s">
        <v>1055</v>
      </c>
      <c r="N438" s="34">
        <v>3635</v>
      </c>
    </row>
    <row r="439" spans="1:14" x14ac:dyDescent="0.25">
      <c r="A439">
        <v>2025</v>
      </c>
      <c r="B439">
        <v>1</v>
      </c>
      <c r="C439">
        <v>6</v>
      </c>
      <c r="D439">
        <v>432</v>
      </c>
      <c r="E439" t="s">
        <v>1411</v>
      </c>
      <c r="F439" t="s">
        <v>1301</v>
      </c>
      <c r="G439" t="s">
        <v>1327</v>
      </c>
      <c r="H439" t="s">
        <v>1216</v>
      </c>
      <c r="I439" t="s">
        <v>1195</v>
      </c>
      <c r="J439" t="s">
        <v>511</v>
      </c>
      <c r="K439" t="s">
        <v>1130</v>
      </c>
      <c r="L439" t="s">
        <v>1168</v>
      </c>
      <c r="M439" t="s">
        <v>1055</v>
      </c>
      <c r="N439" s="34">
        <v>17096</v>
      </c>
    </row>
    <row r="440" spans="1:14" x14ac:dyDescent="0.25">
      <c r="A440">
        <v>2025</v>
      </c>
      <c r="B440">
        <v>1</v>
      </c>
      <c r="C440">
        <v>6</v>
      </c>
      <c r="D440">
        <v>433</v>
      </c>
      <c r="E440" t="s">
        <v>1411</v>
      </c>
      <c r="F440" t="s">
        <v>1301</v>
      </c>
      <c r="G440" t="s">
        <v>1327</v>
      </c>
      <c r="H440" t="s">
        <v>1216</v>
      </c>
      <c r="I440" t="s">
        <v>1195</v>
      </c>
      <c r="J440" t="s">
        <v>513</v>
      </c>
      <c r="K440" t="s">
        <v>1130</v>
      </c>
      <c r="L440" t="s">
        <v>1168</v>
      </c>
      <c r="M440" t="s">
        <v>1055</v>
      </c>
      <c r="N440" s="34">
        <v>3594</v>
      </c>
    </row>
    <row r="441" spans="1:14" x14ac:dyDescent="0.25">
      <c r="A441">
        <v>2025</v>
      </c>
      <c r="B441">
        <v>1</v>
      </c>
      <c r="C441">
        <v>6</v>
      </c>
      <c r="D441">
        <v>434</v>
      </c>
      <c r="E441" t="s">
        <v>1411</v>
      </c>
      <c r="F441" t="s">
        <v>1301</v>
      </c>
      <c r="G441" t="s">
        <v>1327</v>
      </c>
      <c r="H441" t="s">
        <v>1216</v>
      </c>
      <c r="I441" t="s">
        <v>1195</v>
      </c>
      <c r="J441" t="s">
        <v>551</v>
      </c>
      <c r="K441" t="s">
        <v>1130</v>
      </c>
      <c r="L441" t="s">
        <v>1172</v>
      </c>
      <c r="M441" t="s">
        <v>1068</v>
      </c>
      <c r="N441" s="34">
        <v>4537328</v>
      </c>
    </row>
    <row r="442" spans="1:14" x14ac:dyDescent="0.25">
      <c r="A442">
        <v>2025</v>
      </c>
      <c r="B442">
        <v>1</v>
      </c>
      <c r="C442">
        <v>6</v>
      </c>
      <c r="D442">
        <v>435</v>
      </c>
      <c r="E442" t="s">
        <v>1411</v>
      </c>
      <c r="F442" t="s">
        <v>1301</v>
      </c>
      <c r="G442" t="s">
        <v>1327</v>
      </c>
      <c r="H442" t="s">
        <v>1216</v>
      </c>
      <c r="I442" t="s">
        <v>1195</v>
      </c>
      <c r="J442" t="s">
        <v>552</v>
      </c>
      <c r="K442" t="s">
        <v>1130</v>
      </c>
      <c r="L442" t="s">
        <v>1172</v>
      </c>
      <c r="M442" t="s">
        <v>1068</v>
      </c>
      <c r="N442" s="34">
        <v>1051306</v>
      </c>
    </row>
    <row r="443" spans="1:14" x14ac:dyDescent="0.25">
      <c r="A443">
        <v>2025</v>
      </c>
      <c r="B443">
        <v>1</v>
      </c>
      <c r="C443">
        <v>6</v>
      </c>
      <c r="D443">
        <v>436</v>
      </c>
      <c r="E443" t="s">
        <v>1411</v>
      </c>
      <c r="F443" t="s">
        <v>1301</v>
      </c>
      <c r="G443" t="s">
        <v>1327</v>
      </c>
      <c r="H443" t="s">
        <v>1216</v>
      </c>
      <c r="I443" t="s">
        <v>1195</v>
      </c>
      <c r="J443" t="s">
        <v>553</v>
      </c>
      <c r="K443" t="s">
        <v>1130</v>
      </c>
      <c r="L443" t="s">
        <v>1172</v>
      </c>
      <c r="M443" t="s">
        <v>1068</v>
      </c>
      <c r="N443" s="34">
        <v>1293837</v>
      </c>
    </row>
    <row r="444" spans="1:14" x14ac:dyDescent="0.25">
      <c r="A444">
        <v>2025</v>
      </c>
      <c r="B444">
        <v>1</v>
      </c>
      <c r="C444">
        <v>6</v>
      </c>
      <c r="D444">
        <v>437</v>
      </c>
      <c r="E444" t="s">
        <v>1411</v>
      </c>
      <c r="F444" t="s">
        <v>1301</v>
      </c>
      <c r="G444" t="s">
        <v>1327</v>
      </c>
      <c r="H444" t="s">
        <v>1216</v>
      </c>
      <c r="I444" t="s">
        <v>1195</v>
      </c>
      <c r="J444" t="s">
        <v>762</v>
      </c>
      <c r="K444" t="s">
        <v>1130</v>
      </c>
      <c r="L444" t="s">
        <v>1173</v>
      </c>
      <c r="M444" t="s">
        <v>1057</v>
      </c>
      <c r="N444" s="34">
        <v>146431</v>
      </c>
    </row>
    <row r="445" spans="1:14" x14ac:dyDescent="0.25">
      <c r="A445">
        <v>2025</v>
      </c>
      <c r="B445">
        <v>1</v>
      </c>
      <c r="C445">
        <v>6</v>
      </c>
      <c r="D445">
        <v>438</v>
      </c>
      <c r="E445" t="s">
        <v>1411</v>
      </c>
      <c r="F445" t="s">
        <v>1301</v>
      </c>
      <c r="G445" t="s">
        <v>1327</v>
      </c>
      <c r="H445" t="s">
        <v>1216</v>
      </c>
      <c r="I445" t="s">
        <v>1195</v>
      </c>
      <c r="J445" t="s">
        <v>761</v>
      </c>
      <c r="K445" t="s">
        <v>1130</v>
      </c>
      <c r="L445" t="s">
        <v>1173</v>
      </c>
      <c r="M445" t="s">
        <v>1057</v>
      </c>
      <c r="N445" s="34">
        <v>464972</v>
      </c>
    </row>
    <row r="446" spans="1:14" x14ac:dyDescent="0.25">
      <c r="A446">
        <v>2025</v>
      </c>
      <c r="B446">
        <v>1</v>
      </c>
      <c r="C446">
        <v>6</v>
      </c>
      <c r="D446">
        <v>439</v>
      </c>
      <c r="E446" t="s">
        <v>1411</v>
      </c>
      <c r="F446" t="s">
        <v>1301</v>
      </c>
      <c r="G446" t="s">
        <v>1327</v>
      </c>
      <c r="H446" t="s">
        <v>1216</v>
      </c>
      <c r="I446" t="s">
        <v>1195</v>
      </c>
      <c r="J446" t="s">
        <v>763</v>
      </c>
      <c r="K446" t="s">
        <v>1130</v>
      </c>
      <c r="L446" t="s">
        <v>1173</v>
      </c>
      <c r="M446" t="s">
        <v>1057</v>
      </c>
      <c r="N446" s="34">
        <v>196071</v>
      </c>
    </row>
    <row r="447" spans="1:14" x14ac:dyDescent="0.25">
      <c r="A447">
        <v>2025</v>
      </c>
      <c r="B447">
        <v>1</v>
      </c>
      <c r="C447">
        <v>6</v>
      </c>
      <c r="D447">
        <v>440</v>
      </c>
      <c r="E447" t="s">
        <v>1411</v>
      </c>
      <c r="F447" t="s">
        <v>1301</v>
      </c>
      <c r="G447" t="s">
        <v>1327</v>
      </c>
      <c r="H447" t="s">
        <v>1216</v>
      </c>
      <c r="I447" t="s">
        <v>1195</v>
      </c>
      <c r="J447" t="s">
        <v>799</v>
      </c>
      <c r="K447" t="s">
        <v>1130</v>
      </c>
      <c r="L447" t="s">
        <v>1174</v>
      </c>
      <c r="M447" t="s">
        <v>1058</v>
      </c>
      <c r="N447" s="34">
        <v>10848</v>
      </c>
    </row>
    <row r="448" spans="1:14" x14ac:dyDescent="0.25">
      <c r="A448">
        <v>2025</v>
      </c>
      <c r="B448">
        <v>1</v>
      </c>
      <c r="C448">
        <v>6</v>
      </c>
      <c r="D448">
        <v>441</v>
      </c>
      <c r="E448" t="s">
        <v>1411</v>
      </c>
      <c r="F448" t="s">
        <v>1301</v>
      </c>
      <c r="G448" t="s">
        <v>1327</v>
      </c>
      <c r="H448" t="s">
        <v>1216</v>
      </c>
      <c r="I448" t="s">
        <v>1195</v>
      </c>
      <c r="J448" t="s">
        <v>798</v>
      </c>
      <c r="K448" t="s">
        <v>1130</v>
      </c>
      <c r="L448" t="s">
        <v>1174</v>
      </c>
      <c r="M448" t="s">
        <v>1058</v>
      </c>
      <c r="N448" s="34">
        <v>7476</v>
      </c>
    </row>
    <row r="449" spans="1:14" x14ac:dyDescent="0.25">
      <c r="A449">
        <v>2025</v>
      </c>
      <c r="B449">
        <v>1</v>
      </c>
      <c r="C449">
        <v>6</v>
      </c>
      <c r="D449">
        <v>442</v>
      </c>
      <c r="E449" t="s">
        <v>1411</v>
      </c>
      <c r="F449" t="s">
        <v>1301</v>
      </c>
      <c r="G449" t="s">
        <v>1327</v>
      </c>
      <c r="H449" t="s">
        <v>1216</v>
      </c>
      <c r="I449" t="s">
        <v>1195</v>
      </c>
      <c r="J449" t="s">
        <v>797</v>
      </c>
      <c r="K449" t="s">
        <v>1130</v>
      </c>
      <c r="L449" t="s">
        <v>1174</v>
      </c>
      <c r="M449" t="s">
        <v>1058</v>
      </c>
      <c r="N449" s="34">
        <v>35043</v>
      </c>
    </row>
    <row r="450" spans="1:14" x14ac:dyDescent="0.25">
      <c r="A450">
        <v>2025</v>
      </c>
      <c r="B450">
        <v>1</v>
      </c>
      <c r="C450">
        <v>6</v>
      </c>
      <c r="D450">
        <v>443</v>
      </c>
      <c r="E450" t="s">
        <v>1411</v>
      </c>
      <c r="F450" t="s">
        <v>1301</v>
      </c>
      <c r="G450" t="s">
        <v>1327</v>
      </c>
      <c r="H450" t="s">
        <v>1216</v>
      </c>
      <c r="I450" t="s">
        <v>1195</v>
      </c>
      <c r="J450" t="s">
        <v>880</v>
      </c>
      <c r="K450" t="s">
        <v>1130</v>
      </c>
      <c r="L450" t="s">
        <v>1176</v>
      </c>
      <c r="M450" t="s">
        <v>1060</v>
      </c>
      <c r="N450" s="34">
        <v>19846</v>
      </c>
    </row>
    <row r="451" spans="1:14" x14ac:dyDescent="0.25">
      <c r="A451">
        <v>2025</v>
      </c>
      <c r="B451">
        <v>1</v>
      </c>
      <c r="C451">
        <v>6</v>
      </c>
      <c r="D451">
        <v>444</v>
      </c>
      <c r="E451" t="s">
        <v>1411</v>
      </c>
      <c r="F451" t="s">
        <v>1301</v>
      </c>
      <c r="G451" t="s">
        <v>1327</v>
      </c>
      <c r="H451" t="s">
        <v>1216</v>
      </c>
      <c r="I451" t="s">
        <v>1195</v>
      </c>
      <c r="J451" t="s">
        <v>879</v>
      </c>
      <c r="K451" t="s">
        <v>1130</v>
      </c>
      <c r="L451" t="s">
        <v>1176</v>
      </c>
      <c r="M451" t="s">
        <v>1060</v>
      </c>
      <c r="N451" s="34">
        <v>61988</v>
      </c>
    </row>
    <row r="452" spans="1:14" x14ac:dyDescent="0.25">
      <c r="A452">
        <v>2025</v>
      </c>
      <c r="B452">
        <v>1</v>
      </c>
      <c r="C452">
        <v>6</v>
      </c>
      <c r="D452">
        <v>445</v>
      </c>
      <c r="E452" t="s">
        <v>1411</v>
      </c>
      <c r="F452" t="s">
        <v>1301</v>
      </c>
      <c r="G452" t="s">
        <v>1327</v>
      </c>
      <c r="H452" t="s">
        <v>1216</v>
      </c>
      <c r="I452" t="s">
        <v>1195</v>
      </c>
      <c r="J452" t="s">
        <v>881</v>
      </c>
      <c r="K452" t="s">
        <v>1130</v>
      </c>
      <c r="L452" t="s">
        <v>1176</v>
      </c>
      <c r="M452" t="s">
        <v>1060</v>
      </c>
      <c r="N452" s="34">
        <v>20441</v>
      </c>
    </row>
    <row r="453" spans="1:14" x14ac:dyDescent="0.25">
      <c r="A453">
        <v>2025</v>
      </c>
      <c r="B453">
        <v>1</v>
      </c>
      <c r="C453">
        <v>6</v>
      </c>
      <c r="D453">
        <v>446</v>
      </c>
      <c r="E453" t="s">
        <v>1411</v>
      </c>
      <c r="F453" t="s">
        <v>1301</v>
      </c>
      <c r="G453" t="s">
        <v>1327</v>
      </c>
      <c r="H453" t="s">
        <v>1216</v>
      </c>
      <c r="I453" t="s">
        <v>1195</v>
      </c>
      <c r="J453" t="s">
        <v>844</v>
      </c>
      <c r="K453" t="s">
        <v>1130</v>
      </c>
      <c r="L453" t="s">
        <v>1175</v>
      </c>
      <c r="M453" t="s">
        <v>1059</v>
      </c>
      <c r="N453" s="34">
        <v>30765</v>
      </c>
    </row>
    <row r="454" spans="1:14" x14ac:dyDescent="0.25">
      <c r="A454">
        <v>2025</v>
      </c>
      <c r="B454">
        <v>1</v>
      </c>
      <c r="C454">
        <v>6</v>
      </c>
      <c r="D454">
        <v>447</v>
      </c>
      <c r="E454" t="s">
        <v>1411</v>
      </c>
      <c r="F454" t="s">
        <v>1301</v>
      </c>
      <c r="G454" t="s">
        <v>1327</v>
      </c>
      <c r="H454" t="s">
        <v>1216</v>
      </c>
      <c r="I454" t="s">
        <v>1195</v>
      </c>
      <c r="J454" t="s">
        <v>843</v>
      </c>
      <c r="K454" t="s">
        <v>1130</v>
      </c>
      <c r="L454" t="s">
        <v>1175</v>
      </c>
      <c r="M454" t="s">
        <v>1059</v>
      </c>
      <c r="N454" s="34">
        <v>11758</v>
      </c>
    </row>
    <row r="455" spans="1:14" x14ac:dyDescent="0.25">
      <c r="A455">
        <v>2025</v>
      </c>
      <c r="B455">
        <v>1</v>
      </c>
      <c r="C455">
        <v>6</v>
      </c>
      <c r="D455">
        <v>448</v>
      </c>
      <c r="E455" t="s">
        <v>1411</v>
      </c>
      <c r="F455" t="s">
        <v>1301</v>
      </c>
      <c r="G455" t="s">
        <v>1327</v>
      </c>
      <c r="H455" t="s">
        <v>1216</v>
      </c>
      <c r="I455" t="s">
        <v>1195</v>
      </c>
      <c r="J455" t="s">
        <v>842</v>
      </c>
      <c r="K455" t="s">
        <v>1130</v>
      </c>
      <c r="L455" t="s">
        <v>1175</v>
      </c>
      <c r="M455" t="s">
        <v>1059</v>
      </c>
      <c r="N455" s="34">
        <v>44810</v>
      </c>
    </row>
    <row r="456" spans="1:14" x14ac:dyDescent="0.25">
      <c r="A456">
        <v>2025</v>
      </c>
      <c r="B456">
        <v>1</v>
      </c>
      <c r="C456">
        <v>6</v>
      </c>
      <c r="D456">
        <v>449</v>
      </c>
      <c r="E456" t="s">
        <v>1411</v>
      </c>
      <c r="F456" t="s">
        <v>1301</v>
      </c>
      <c r="G456" t="s">
        <v>1327</v>
      </c>
      <c r="H456" t="s">
        <v>1216</v>
      </c>
      <c r="I456" t="s">
        <v>1195</v>
      </c>
      <c r="J456" t="s">
        <v>916</v>
      </c>
      <c r="K456" t="s">
        <v>1130</v>
      </c>
      <c r="L456" t="s">
        <v>1177</v>
      </c>
      <c r="M456" t="s">
        <v>1061</v>
      </c>
      <c r="N456" s="34">
        <v>14103</v>
      </c>
    </row>
    <row r="457" spans="1:14" x14ac:dyDescent="0.25">
      <c r="A457">
        <v>2025</v>
      </c>
      <c r="B457">
        <v>1</v>
      </c>
      <c r="C457">
        <v>6</v>
      </c>
      <c r="D457">
        <v>450</v>
      </c>
      <c r="E457" t="s">
        <v>1411</v>
      </c>
      <c r="F457" t="s">
        <v>1301</v>
      </c>
      <c r="G457" t="s">
        <v>1327</v>
      </c>
      <c r="H457" t="s">
        <v>1216</v>
      </c>
      <c r="I457" t="s">
        <v>1195</v>
      </c>
      <c r="J457" t="s">
        <v>918</v>
      </c>
      <c r="K457" t="s">
        <v>1130</v>
      </c>
      <c r="L457" t="s">
        <v>1177</v>
      </c>
      <c r="M457" t="s">
        <v>1061</v>
      </c>
      <c r="N457" s="34">
        <v>4926</v>
      </c>
    </row>
    <row r="458" spans="1:14" x14ac:dyDescent="0.25">
      <c r="A458">
        <v>2025</v>
      </c>
      <c r="B458">
        <v>1</v>
      </c>
      <c r="C458">
        <v>6</v>
      </c>
      <c r="D458">
        <v>451</v>
      </c>
      <c r="E458" t="s">
        <v>1411</v>
      </c>
      <c r="F458" t="s">
        <v>1301</v>
      </c>
      <c r="G458" t="s">
        <v>1327</v>
      </c>
      <c r="H458" t="s">
        <v>1216</v>
      </c>
      <c r="I458" t="s">
        <v>1195</v>
      </c>
      <c r="J458" t="s">
        <v>917</v>
      </c>
      <c r="K458" t="s">
        <v>1130</v>
      </c>
      <c r="L458" t="s">
        <v>1177</v>
      </c>
      <c r="M458" t="s">
        <v>1061</v>
      </c>
      <c r="N458" s="34">
        <v>4768</v>
      </c>
    </row>
    <row r="459" spans="1:14" x14ac:dyDescent="0.25">
      <c r="A459">
        <v>2025</v>
      </c>
      <c r="B459">
        <v>1</v>
      </c>
      <c r="C459">
        <v>6</v>
      </c>
      <c r="D459">
        <v>452</v>
      </c>
      <c r="E459" t="s">
        <v>1411</v>
      </c>
      <c r="F459" t="s">
        <v>1301</v>
      </c>
      <c r="G459" t="s">
        <v>1327</v>
      </c>
      <c r="H459" t="s">
        <v>1216</v>
      </c>
      <c r="I459" t="s">
        <v>1195</v>
      </c>
      <c r="J459" t="s">
        <v>952</v>
      </c>
      <c r="K459" t="s">
        <v>1130</v>
      </c>
      <c r="L459" t="s">
        <v>1156</v>
      </c>
      <c r="M459" t="s">
        <v>1062</v>
      </c>
      <c r="N459" s="34">
        <v>190951</v>
      </c>
    </row>
    <row r="460" spans="1:14" x14ac:dyDescent="0.25">
      <c r="A460">
        <v>2025</v>
      </c>
      <c r="B460">
        <v>1</v>
      </c>
      <c r="C460">
        <v>6</v>
      </c>
      <c r="D460">
        <v>453</v>
      </c>
      <c r="E460" t="s">
        <v>1411</v>
      </c>
      <c r="F460" t="s">
        <v>1301</v>
      </c>
      <c r="G460" t="s">
        <v>1327</v>
      </c>
      <c r="H460" t="s">
        <v>1216</v>
      </c>
      <c r="I460" t="s">
        <v>1195</v>
      </c>
      <c r="J460" t="s">
        <v>953</v>
      </c>
      <c r="K460" t="s">
        <v>1130</v>
      </c>
      <c r="L460" t="s">
        <v>1156</v>
      </c>
      <c r="M460" t="s">
        <v>1062</v>
      </c>
      <c r="N460" s="34">
        <v>83209</v>
      </c>
    </row>
    <row r="461" spans="1:14" x14ac:dyDescent="0.25">
      <c r="A461">
        <v>2025</v>
      </c>
      <c r="B461">
        <v>1</v>
      </c>
      <c r="C461">
        <v>6</v>
      </c>
      <c r="D461">
        <v>454</v>
      </c>
      <c r="E461" t="s">
        <v>1411</v>
      </c>
      <c r="F461" t="s">
        <v>1301</v>
      </c>
      <c r="G461" t="s">
        <v>1327</v>
      </c>
      <c r="H461" t="s">
        <v>1216</v>
      </c>
      <c r="I461" t="s">
        <v>1195</v>
      </c>
      <c r="J461" t="s">
        <v>954</v>
      </c>
      <c r="K461" t="s">
        <v>1130</v>
      </c>
      <c r="L461" t="s">
        <v>1156</v>
      </c>
      <c r="M461" t="s">
        <v>1062</v>
      </c>
      <c r="N461" s="34">
        <v>195422</v>
      </c>
    </row>
    <row r="462" spans="1:14" x14ac:dyDescent="0.25">
      <c r="A462">
        <v>2025</v>
      </c>
      <c r="B462">
        <v>1</v>
      </c>
      <c r="C462">
        <v>6</v>
      </c>
      <c r="D462">
        <v>455</v>
      </c>
      <c r="E462" t="s">
        <v>1411</v>
      </c>
      <c r="F462" t="s">
        <v>1301</v>
      </c>
      <c r="G462" t="s">
        <v>1327</v>
      </c>
      <c r="H462" t="s">
        <v>1216</v>
      </c>
      <c r="I462" t="s">
        <v>1195</v>
      </c>
      <c r="J462" t="s">
        <v>989</v>
      </c>
      <c r="K462" t="s">
        <v>1130</v>
      </c>
      <c r="L462" t="s">
        <v>1179</v>
      </c>
      <c r="M462" t="s">
        <v>1063</v>
      </c>
      <c r="N462" s="34">
        <v>5771</v>
      </c>
    </row>
    <row r="463" spans="1:14" x14ac:dyDescent="0.25">
      <c r="A463">
        <v>2025</v>
      </c>
      <c r="B463">
        <v>1</v>
      </c>
      <c r="C463">
        <v>6</v>
      </c>
      <c r="D463">
        <v>456</v>
      </c>
      <c r="E463" t="s">
        <v>1411</v>
      </c>
      <c r="F463" t="s">
        <v>1301</v>
      </c>
      <c r="G463" t="s">
        <v>1327</v>
      </c>
      <c r="H463" t="s">
        <v>1216</v>
      </c>
      <c r="I463" t="s">
        <v>1195</v>
      </c>
      <c r="J463" t="s">
        <v>990</v>
      </c>
      <c r="K463" t="s">
        <v>1130</v>
      </c>
      <c r="L463" t="s">
        <v>1179</v>
      </c>
      <c r="M463" t="s">
        <v>1063</v>
      </c>
      <c r="N463" s="34">
        <v>37026</v>
      </c>
    </row>
    <row r="464" spans="1:14" x14ac:dyDescent="0.25">
      <c r="A464">
        <v>2025</v>
      </c>
      <c r="B464">
        <v>1</v>
      </c>
      <c r="C464">
        <v>6</v>
      </c>
      <c r="D464">
        <v>457</v>
      </c>
      <c r="E464" t="s">
        <v>1411</v>
      </c>
      <c r="F464" t="s">
        <v>1301</v>
      </c>
      <c r="G464" t="s">
        <v>1327</v>
      </c>
      <c r="H464" t="s">
        <v>1216</v>
      </c>
      <c r="I464" t="s">
        <v>1195</v>
      </c>
      <c r="J464" t="s">
        <v>988</v>
      </c>
      <c r="K464" t="s">
        <v>1130</v>
      </c>
      <c r="L464" t="s">
        <v>1179</v>
      </c>
      <c r="M464" t="s">
        <v>1063</v>
      </c>
      <c r="N464" s="34">
        <v>16217</v>
      </c>
    </row>
    <row r="465" spans="1:14" x14ac:dyDescent="0.25">
      <c r="A465">
        <v>2025</v>
      </c>
      <c r="B465">
        <v>1</v>
      </c>
      <c r="C465">
        <v>6</v>
      </c>
      <c r="D465">
        <v>458</v>
      </c>
      <c r="E465" t="s">
        <v>1447</v>
      </c>
      <c r="F465" t="s">
        <v>1444</v>
      </c>
      <c r="G465" t="s">
        <v>1308</v>
      </c>
      <c r="H465" t="s">
        <v>1224</v>
      </c>
      <c r="I465" t="s">
        <v>1204</v>
      </c>
      <c r="J465" t="s">
        <v>80</v>
      </c>
      <c r="K465" t="s">
        <v>1136</v>
      </c>
      <c r="L465" t="s">
        <v>1157</v>
      </c>
      <c r="M465" t="s">
        <v>1047</v>
      </c>
      <c r="N465" s="34">
        <v>107268</v>
      </c>
    </row>
    <row r="466" spans="1:14" x14ac:dyDescent="0.25">
      <c r="A466">
        <v>2025</v>
      </c>
      <c r="B466">
        <v>1</v>
      </c>
      <c r="C466">
        <v>6</v>
      </c>
      <c r="D466">
        <v>459</v>
      </c>
      <c r="E466" t="s">
        <v>1447</v>
      </c>
      <c r="F466" t="s">
        <v>1444</v>
      </c>
      <c r="G466" t="s">
        <v>1308</v>
      </c>
      <c r="H466" t="s">
        <v>1224</v>
      </c>
      <c r="I466" t="s">
        <v>1204</v>
      </c>
      <c r="J466" t="s">
        <v>79</v>
      </c>
      <c r="K466" t="s">
        <v>1136</v>
      </c>
      <c r="L466" t="s">
        <v>1157</v>
      </c>
      <c r="M466" t="s">
        <v>1047</v>
      </c>
      <c r="N466" s="34">
        <v>151117</v>
      </c>
    </row>
    <row r="467" spans="1:14" x14ac:dyDescent="0.25">
      <c r="A467">
        <v>2025</v>
      </c>
      <c r="B467">
        <v>1</v>
      </c>
      <c r="C467">
        <v>6</v>
      </c>
      <c r="D467">
        <v>460</v>
      </c>
      <c r="E467" t="s">
        <v>1447</v>
      </c>
      <c r="F467" t="s">
        <v>1444</v>
      </c>
      <c r="G467" t="s">
        <v>1308</v>
      </c>
      <c r="H467" t="s">
        <v>1224</v>
      </c>
      <c r="I467" t="s">
        <v>1204</v>
      </c>
      <c r="J467" t="s">
        <v>81</v>
      </c>
      <c r="K467" t="s">
        <v>1136</v>
      </c>
      <c r="L467" t="s">
        <v>1157</v>
      </c>
      <c r="M467" t="s">
        <v>1047</v>
      </c>
      <c r="N467" s="34">
        <v>476679</v>
      </c>
    </row>
    <row r="468" spans="1:14" x14ac:dyDescent="0.25">
      <c r="A468">
        <v>2025</v>
      </c>
      <c r="B468">
        <v>1</v>
      </c>
      <c r="C468">
        <v>6</v>
      </c>
      <c r="D468">
        <v>461</v>
      </c>
      <c r="E468" t="s">
        <v>1447</v>
      </c>
      <c r="F468" t="s">
        <v>1444</v>
      </c>
      <c r="G468" t="s">
        <v>1308</v>
      </c>
      <c r="H468" t="s">
        <v>1224</v>
      </c>
      <c r="I468" t="s">
        <v>1204</v>
      </c>
      <c r="J468" t="s">
        <v>655</v>
      </c>
      <c r="K468" t="s">
        <v>1136</v>
      </c>
      <c r="L468" t="s">
        <v>1158</v>
      </c>
      <c r="M468" t="s">
        <v>1065</v>
      </c>
      <c r="N468" s="34">
        <v>33980</v>
      </c>
    </row>
    <row r="469" spans="1:14" x14ac:dyDescent="0.25">
      <c r="A469">
        <v>2025</v>
      </c>
      <c r="B469">
        <v>1</v>
      </c>
      <c r="C469">
        <v>6</v>
      </c>
      <c r="D469">
        <v>462</v>
      </c>
      <c r="E469" t="s">
        <v>1447</v>
      </c>
      <c r="F469" t="s">
        <v>1444</v>
      </c>
      <c r="G469" t="s">
        <v>1308</v>
      </c>
      <c r="H469" t="s">
        <v>1224</v>
      </c>
      <c r="I469" t="s">
        <v>1204</v>
      </c>
      <c r="J469" t="s">
        <v>657</v>
      </c>
      <c r="K469" t="s">
        <v>1136</v>
      </c>
      <c r="L469" t="s">
        <v>1158</v>
      </c>
      <c r="M469" t="s">
        <v>1065</v>
      </c>
      <c r="N469" s="34">
        <v>70639</v>
      </c>
    </row>
    <row r="470" spans="1:14" x14ac:dyDescent="0.25">
      <c r="A470">
        <v>2025</v>
      </c>
      <c r="B470">
        <v>1</v>
      </c>
      <c r="C470">
        <v>6</v>
      </c>
      <c r="D470">
        <v>463</v>
      </c>
      <c r="E470" t="s">
        <v>1447</v>
      </c>
      <c r="F470" t="s">
        <v>1444</v>
      </c>
      <c r="G470" t="s">
        <v>1308</v>
      </c>
      <c r="H470" t="s">
        <v>1224</v>
      </c>
      <c r="I470" t="s">
        <v>1204</v>
      </c>
      <c r="J470" t="s">
        <v>656</v>
      </c>
      <c r="K470" t="s">
        <v>1136</v>
      </c>
      <c r="L470" t="s">
        <v>1158</v>
      </c>
      <c r="M470" t="s">
        <v>1065</v>
      </c>
      <c r="N470" s="34">
        <v>23945</v>
      </c>
    </row>
    <row r="471" spans="1:14" x14ac:dyDescent="0.25">
      <c r="A471">
        <v>2025</v>
      </c>
      <c r="B471">
        <v>1</v>
      </c>
      <c r="C471">
        <v>6</v>
      </c>
      <c r="D471">
        <v>464</v>
      </c>
      <c r="E471" t="s">
        <v>1447</v>
      </c>
      <c r="F471" t="s">
        <v>1444</v>
      </c>
      <c r="G471" t="s">
        <v>1308</v>
      </c>
      <c r="H471" t="s">
        <v>1224</v>
      </c>
      <c r="I471" t="s">
        <v>1204</v>
      </c>
      <c r="J471" t="s">
        <v>712</v>
      </c>
      <c r="K471" t="s">
        <v>1136</v>
      </c>
      <c r="L471" t="s">
        <v>1158</v>
      </c>
      <c r="M471" t="s">
        <v>1065</v>
      </c>
      <c r="N471" s="34">
        <v>880559</v>
      </c>
    </row>
    <row r="472" spans="1:14" x14ac:dyDescent="0.25">
      <c r="A472">
        <v>2025</v>
      </c>
      <c r="B472">
        <v>1</v>
      </c>
      <c r="C472">
        <v>6</v>
      </c>
      <c r="D472">
        <v>465</v>
      </c>
      <c r="E472" t="s">
        <v>1447</v>
      </c>
      <c r="F472" t="s">
        <v>1444</v>
      </c>
      <c r="G472" t="s">
        <v>1308</v>
      </c>
      <c r="H472" t="s">
        <v>1224</v>
      </c>
      <c r="I472" t="s">
        <v>1204</v>
      </c>
      <c r="J472" t="s">
        <v>714</v>
      </c>
      <c r="K472" t="s">
        <v>1136</v>
      </c>
      <c r="L472" t="s">
        <v>1158</v>
      </c>
      <c r="M472" t="s">
        <v>1065</v>
      </c>
      <c r="N472" s="34">
        <v>2260602</v>
      </c>
    </row>
    <row r="473" spans="1:14" x14ac:dyDescent="0.25">
      <c r="A473">
        <v>2025</v>
      </c>
      <c r="B473">
        <v>1</v>
      </c>
      <c r="C473">
        <v>6</v>
      </c>
      <c r="D473">
        <v>466</v>
      </c>
      <c r="E473" t="s">
        <v>1447</v>
      </c>
      <c r="F473" t="s">
        <v>1444</v>
      </c>
      <c r="G473" t="s">
        <v>1308</v>
      </c>
      <c r="H473" t="s">
        <v>1224</v>
      </c>
      <c r="I473" t="s">
        <v>1204</v>
      </c>
      <c r="J473" t="s">
        <v>713</v>
      </c>
      <c r="K473" t="s">
        <v>1136</v>
      </c>
      <c r="L473" t="s">
        <v>1158</v>
      </c>
      <c r="M473" t="s">
        <v>1065</v>
      </c>
      <c r="N473" s="34">
        <v>620686</v>
      </c>
    </row>
    <row r="474" spans="1:14" x14ac:dyDescent="0.25">
      <c r="A474">
        <v>2025</v>
      </c>
      <c r="B474">
        <v>1</v>
      </c>
      <c r="C474">
        <v>6</v>
      </c>
      <c r="D474">
        <v>467</v>
      </c>
      <c r="E474" t="s">
        <v>1447</v>
      </c>
      <c r="F474" t="s">
        <v>1444</v>
      </c>
      <c r="G474" t="s">
        <v>1308</v>
      </c>
      <c r="H474" t="s">
        <v>1224</v>
      </c>
      <c r="I474" t="s">
        <v>1204</v>
      </c>
      <c r="J474" t="s">
        <v>347</v>
      </c>
      <c r="K474" t="s">
        <v>1136</v>
      </c>
      <c r="L474" t="s">
        <v>1158</v>
      </c>
      <c r="M474" t="s">
        <v>1065</v>
      </c>
      <c r="N474" s="34">
        <v>46420</v>
      </c>
    </row>
    <row r="475" spans="1:14" x14ac:dyDescent="0.25">
      <c r="A475">
        <v>2025</v>
      </c>
      <c r="B475">
        <v>1</v>
      </c>
      <c r="C475">
        <v>6</v>
      </c>
      <c r="D475">
        <v>468</v>
      </c>
      <c r="E475" t="s">
        <v>1447</v>
      </c>
      <c r="F475" t="s">
        <v>1444</v>
      </c>
      <c r="G475" t="s">
        <v>1308</v>
      </c>
      <c r="H475" t="s">
        <v>1224</v>
      </c>
      <c r="I475" t="s">
        <v>1204</v>
      </c>
      <c r="J475" t="s">
        <v>171</v>
      </c>
      <c r="K475" t="s">
        <v>1136</v>
      </c>
      <c r="L475" t="s">
        <v>1158</v>
      </c>
      <c r="M475" t="s">
        <v>1065</v>
      </c>
      <c r="N475" s="34">
        <v>27776</v>
      </c>
    </row>
    <row r="476" spans="1:14" x14ac:dyDescent="0.25">
      <c r="A476">
        <v>2025</v>
      </c>
      <c r="B476">
        <v>1</v>
      </c>
      <c r="C476">
        <v>6</v>
      </c>
      <c r="D476">
        <v>469</v>
      </c>
      <c r="E476" t="s">
        <v>1447</v>
      </c>
      <c r="F476" t="s">
        <v>1444</v>
      </c>
      <c r="G476" t="s">
        <v>1308</v>
      </c>
      <c r="H476" t="s">
        <v>1224</v>
      </c>
      <c r="I476" t="s">
        <v>1204</v>
      </c>
      <c r="J476" t="s">
        <v>349</v>
      </c>
      <c r="K476" t="s">
        <v>1136</v>
      </c>
      <c r="L476" t="s">
        <v>1158</v>
      </c>
      <c r="M476" t="s">
        <v>1065</v>
      </c>
      <c r="N476" s="34">
        <v>5359818</v>
      </c>
    </row>
    <row r="477" spans="1:14" x14ac:dyDescent="0.25">
      <c r="A477">
        <v>2025</v>
      </c>
      <c r="B477">
        <v>1</v>
      </c>
      <c r="C477">
        <v>6</v>
      </c>
      <c r="D477">
        <v>470</v>
      </c>
      <c r="E477" t="s">
        <v>1447</v>
      </c>
      <c r="F477" t="s">
        <v>1444</v>
      </c>
      <c r="G477" t="s">
        <v>1308</v>
      </c>
      <c r="H477" t="s">
        <v>1224</v>
      </c>
      <c r="I477" t="s">
        <v>1204</v>
      </c>
      <c r="J477" t="s">
        <v>348</v>
      </c>
      <c r="K477" t="s">
        <v>1136</v>
      </c>
      <c r="L477" t="s">
        <v>1158</v>
      </c>
      <c r="M477" t="s">
        <v>1065</v>
      </c>
      <c r="N477" s="34">
        <v>6031101</v>
      </c>
    </row>
    <row r="478" spans="1:14" x14ac:dyDescent="0.25">
      <c r="A478">
        <v>2025</v>
      </c>
      <c r="B478">
        <v>1</v>
      </c>
      <c r="C478">
        <v>6</v>
      </c>
      <c r="D478">
        <v>471</v>
      </c>
      <c r="E478" t="s">
        <v>1447</v>
      </c>
      <c r="F478" t="s">
        <v>1444</v>
      </c>
      <c r="G478" t="s">
        <v>1308</v>
      </c>
      <c r="H478" t="s">
        <v>1224</v>
      </c>
      <c r="I478" t="s">
        <v>1204</v>
      </c>
      <c r="J478" t="s">
        <v>172</v>
      </c>
      <c r="K478" t="s">
        <v>1136</v>
      </c>
      <c r="L478" t="s">
        <v>1158</v>
      </c>
      <c r="M478" t="s">
        <v>1065</v>
      </c>
      <c r="N478" s="34">
        <v>898579</v>
      </c>
    </row>
    <row r="479" spans="1:14" x14ac:dyDescent="0.25">
      <c r="A479">
        <v>2025</v>
      </c>
      <c r="B479">
        <v>1</v>
      </c>
      <c r="C479">
        <v>6</v>
      </c>
      <c r="D479">
        <v>472</v>
      </c>
      <c r="E479" t="s">
        <v>1447</v>
      </c>
      <c r="F479" t="s">
        <v>1444</v>
      </c>
      <c r="G479" t="s">
        <v>1308</v>
      </c>
      <c r="H479" t="s">
        <v>1224</v>
      </c>
      <c r="I479" t="s">
        <v>1204</v>
      </c>
      <c r="J479" t="s">
        <v>346</v>
      </c>
      <c r="K479" t="s">
        <v>1136</v>
      </c>
      <c r="L479" t="s">
        <v>1158</v>
      </c>
      <c r="M479" t="s">
        <v>1065</v>
      </c>
      <c r="N479" s="34">
        <v>7397</v>
      </c>
    </row>
    <row r="480" spans="1:14" x14ac:dyDescent="0.25">
      <c r="A480">
        <v>2025</v>
      </c>
      <c r="B480">
        <v>1</v>
      </c>
      <c r="C480">
        <v>6</v>
      </c>
      <c r="D480">
        <v>473</v>
      </c>
      <c r="E480" t="s">
        <v>1447</v>
      </c>
      <c r="F480" t="s">
        <v>1444</v>
      </c>
      <c r="G480" t="s">
        <v>1308</v>
      </c>
      <c r="H480" t="s">
        <v>1224</v>
      </c>
      <c r="I480" t="s">
        <v>1204</v>
      </c>
      <c r="J480" t="s">
        <v>345</v>
      </c>
      <c r="K480" t="s">
        <v>1136</v>
      </c>
      <c r="L480" t="s">
        <v>1158</v>
      </c>
      <c r="M480" t="s">
        <v>1065</v>
      </c>
      <c r="N480" s="34">
        <v>13744</v>
      </c>
    </row>
    <row r="481" spans="1:14" x14ac:dyDescent="0.25">
      <c r="A481">
        <v>2025</v>
      </c>
      <c r="B481">
        <v>1</v>
      </c>
      <c r="C481">
        <v>6</v>
      </c>
      <c r="D481">
        <v>474</v>
      </c>
      <c r="E481" t="s">
        <v>1447</v>
      </c>
      <c r="F481" t="s">
        <v>1444</v>
      </c>
      <c r="G481" t="s">
        <v>1308</v>
      </c>
      <c r="H481" t="s">
        <v>1224</v>
      </c>
      <c r="I481" t="s">
        <v>1204</v>
      </c>
      <c r="J481" t="s">
        <v>174</v>
      </c>
      <c r="K481" t="s">
        <v>1136</v>
      </c>
      <c r="L481" t="s">
        <v>1158</v>
      </c>
      <c r="M481" t="s">
        <v>1065</v>
      </c>
      <c r="N481" s="34">
        <v>10162491</v>
      </c>
    </row>
    <row r="482" spans="1:14" x14ac:dyDescent="0.25">
      <c r="A482">
        <v>2025</v>
      </c>
      <c r="B482">
        <v>1</v>
      </c>
      <c r="C482">
        <v>6</v>
      </c>
      <c r="D482">
        <v>475</v>
      </c>
      <c r="E482" t="s">
        <v>1447</v>
      </c>
      <c r="F482" t="s">
        <v>1444</v>
      </c>
      <c r="G482" t="s">
        <v>1308</v>
      </c>
      <c r="H482" t="s">
        <v>1224</v>
      </c>
      <c r="I482" t="s">
        <v>1204</v>
      </c>
      <c r="J482" t="s">
        <v>175</v>
      </c>
      <c r="K482" t="s">
        <v>1136</v>
      </c>
      <c r="L482" t="s">
        <v>1158</v>
      </c>
      <c r="M482" t="s">
        <v>1065</v>
      </c>
      <c r="N482" s="34">
        <v>37454842</v>
      </c>
    </row>
    <row r="483" spans="1:14" x14ac:dyDescent="0.25">
      <c r="A483">
        <v>2025</v>
      </c>
      <c r="B483">
        <v>1</v>
      </c>
      <c r="C483">
        <v>6</v>
      </c>
      <c r="D483">
        <v>476</v>
      </c>
      <c r="E483" t="s">
        <v>1447</v>
      </c>
      <c r="F483" t="s">
        <v>1444</v>
      </c>
      <c r="G483" t="s">
        <v>1308</v>
      </c>
      <c r="H483" t="s">
        <v>1224</v>
      </c>
      <c r="I483" t="s">
        <v>1204</v>
      </c>
      <c r="J483" t="s">
        <v>168</v>
      </c>
      <c r="K483" t="s">
        <v>1136</v>
      </c>
      <c r="L483" t="s">
        <v>1158</v>
      </c>
      <c r="M483" t="s">
        <v>1065</v>
      </c>
      <c r="N483" s="34">
        <v>1979197</v>
      </c>
    </row>
    <row r="484" spans="1:14" x14ac:dyDescent="0.25">
      <c r="A484">
        <v>2025</v>
      </c>
      <c r="B484">
        <v>1</v>
      </c>
      <c r="C484">
        <v>6</v>
      </c>
      <c r="D484">
        <v>477</v>
      </c>
      <c r="E484" t="s">
        <v>1447</v>
      </c>
      <c r="F484" t="s">
        <v>1444</v>
      </c>
      <c r="G484" t="s">
        <v>1308</v>
      </c>
      <c r="H484" t="s">
        <v>1224</v>
      </c>
      <c r="I484" t="s">
        <v>1204</v>
      </c>
      <c r="J484" t="s">
        <v>169</v>
      </c>
      <c r="K484" t="s">
        <v>1136</v>
      </c>
      <c r="L484" t="s">
        <v>1158</v>
      </c>
      <c r="M484" t="s">
        <v>1065</v>
      </c>
      <c r="N484" s="34">
        <v>7538591</v>
      </c>
    </row>
    <row r="485" spans="1:14" x14ac:dyDescent="0.25">
      <c r="A485">
        <v>2025</v>
      </c>
      <c r="B485">
        <v>1</v>
      </c>
      <c r="C485">
        <v>6</v>
      </c>
      <c r="D485">
        <v>478</v>
      </c>
      <c r="E485" t="s">
        <v>1447</v>
      </c>
      <c r="F485" t="s">
        <v>1444</v>
      </c>
      <c r="G485" t="s">
        <v>1308</v>
      </c>
      <c r="H485" t="s">
        <v>1224</v>
      </c>
      <c r="I485" t="s">
        <v>1204</v>
      </c>
      <c r="J485" t="s">
        <v>173</v>
      </c>
      <c r="K485" t="s">
        <v>1136</v>
      </c>
      <c r="L485" t="s">
        <v>1158</v>
      </c>
      <c r="M485" t="s">
        <v>1065</v>
      </c>
      <c r="N485" s="34">
        <v>10955526</v>
      </c>
    </row>
    <row r="486" spans="1:14" x14ac:dyDescent="0.25">
      <c r="A486">
        <v>2025</v>
      </c>
      <c r="B486">
        <v>1</v>
      </c>
      <c r="C486">
        <v>6</v>
      </c>
      <c r="D486">
        <v>479</v>
      </c>
      <c r="E486" t="s">
        <v>1447</v>
      </c>
      <c r="F486" t="s">
        <v>1444</v>
      </c>
      <c r="G486" t="s">
        <v>1308</v>
      </c>
      <c r="H486" t="s">
        <v>1224</v>
      </c>
      <c r="I486" t="s">
        <v>1204</v>
      </c>
      <c r="J486" t="s">
        <v>167</v>
      </c>
      <c r="K486" t="s">
        <v>1136</v>
      </c>
      <c r="L486" t="s">
        <v>1158</v>
      </c>
      <c r="M486" t="s">
        <v>1065</v>
      </c>
      <c r="N486" s="34">
        <v>2367601</v>
      </c>
    </row>
    <row r="487" spans="1:14" x14ac:dyDescent="0.25">
      <c r="A487">
        <v>2025</v>
      </c>
      <c r="B487">
        <v>1</v>
      </c>
      <c r="C487">
        <v>6</v>
      </c>
      <c r="D487">
        <v>480</v>
      </c>
      <c r="E487" t="s">
        <v>1447</v>
      </c>
      <c r="F487" t="s">
        <v>1444</v>
      </c>
      <c r="G487" t="s">
        <v>1308</v>
      </c>
      <c r="H487" t="s">
        <v>1224</v>
      </c>
      <c r="I487" t="s">
        <v>1204</v>
      </c>
      <c r="J487" t="s">
        <v>350</v>
      </c>
      <c r="K487" t="s">
        <v>1136</v>
      </c>
      <c r="L487" t="s">
        <v>1158</v>
      </c>
      <c r="M487" t="s">
        <v>1065</v>
      </c>
      <c r="N487" s="34">
        <v>19497134</v>
      </c>
    </row>
    <row r="488" spans="1:14" x14ac:dyDescent="0.25">
      <c r="A488">
        <v>2025</v>
      </c>
      <c r="B488">
        <v>1</v>
      </c>
      <c r="C488">
        <v>6</v>
      </c>
      <c r="D488">
        <v>481</v>
      </c>
      <c r="E488" t="s">
        <v>1447</v>
      </c>
      <c r="F488" t="s">
        <v>1444</v>
      </c>
      <c r="G488" t="s">
        <v>1308</v>
      </c>
      <c r="H488" t="s">
        <v>1224</v>
      </c>
      <c r="I488" t="s">
        <v>1204</v>
      </c>
      <c r="J488" t="s">
        <v>170</v>
      </c>
      <c r="K488" t="s">
        <v>1136</v>
      </c>
      <c r="L488" t="s">
        <v>1158</v>
      </c>
      <c r="M488" t="s">
        <v>1065</v>
      </c>
      <c r="N488" s="34">
        <v>410213</v>
      </c>
    </row>
    <row r="489" spans="1:14" x14ac:dyDescent="0.25">
      <c r="A489">
        <v>2025</v>
      </c>
      <c r="B489">
        <v>1</v>
      </c>
      <c r="C489">
        <v>6</v>
      </c>
      <c r="D489">
        <v>482</v>
      </c>
      <c r="E489" t="s">
        <v>1447</v>
      </c>
      <c r="F489" t="s">
        <v>1444</v>
      </c>
      <c r="G489" t="s">
        <v>1308</v>
      </c>
      <c r="H489" t="s">
        <v>1224</v>
      </c>
      <c r="I489" t="s">
        <v>1204</v>
      </c>
      <c r="J489" t="s">
        <v>223</v>
      </c>
      <c r="K489" t="s">
        <v>1136</v>
      </c>
      <c r="L489" t="s">
        <v>1159</v>
      </c>
      <c r="M489" t="s">
        <v>1066</v>
      </c>
      <c r="N489" s="34">
        <v>616068</v>
      </c>
    </row>
    <row r="490" spans="1:14" x14ac:dyDescent="0.25">
      <c r="A490">
        <v>2025</v>
      </c>
      <c r="B490">
        <v>1</v>
      </c>
      <c r="C490">
        <v>6</v>
      </c>
      <c r="D490">
        <v>483</v>
      </c>
      <c r="E490" t="s">
        <v>1447</v>
      </c>
      <c r="F490" t="s">
        <v>1444</v>
      </c>
      <c r="G490" t="s">
        <v>1308</v>
      </c>
      <c r="H490" t="s">
        <v>1224</v>
      </c>
      <c r="I490" t="s">
        <v>1204</v>
      </c>
      <c r="J490" t="s">
        <v>224</v>
      </c>
      <c r="K490" t="s">
        <v>1136</v>
      </c>
      <c r="L490" t="s">
        <v>1159</v>
      </c>
      <c r="M490" t="s">
        <v>1066</v>
      </c>
      <c r="N490" s="34">
        <v>3330019</v>
      </c>
    </row>
    <row r="491" spans="1:14" x14ac:dyDescent="0.25">
      <c r="A491">
        <v>2025</v>
      </c>
      <c r="B491">
        <v>1</v>
      </c>
      <c r="C491">
        <v>6</v>
      </c>
      <c r="D491">
        <v>484</v>
      </c>
      <c r="E491" t="s">
        <v>1447</v>
      </c>
      <c r="F491" t="s">
        <v>1444</v>
      </c>
      <c r="G491" t="s">
        <v>1308</v>
      </c>
      <c r="H491" t="s">
        <v>1224</v>
      </c>
      <c r="I491" t="s">
        <v>1204</v>
      </c>
      <c r="J491" t="s">
        <v>222</v>
      </c>
      <c r="K491" t="s">
        <v>1136</v>
      </c>
      <c r="L491" t="s">
        <v>1159</v>
      </c>
      <c r="M491" t="s">
        <v>1066</v>
      </c>
      <c r="N491" s="34">
        <v>875258</v>
      </c>
    </row>
    <row r="492" spans="1:14" x14ac:dyDescent="0.25">
      <c r="A492">
        <v>2025</v>
      </c>
      <c r="B492">
        <v>1</v>
      </c>
      <c r="C492">
        <v>6</v>
      </c>
      <c r="D492">
        <v>485</v>
      </c>
      <c r="E492" t="s">
        <v>1447</v>
      </c>
      <c r="F492" t="s">
        <v>1444</v>
      </c>
      <c r="G492" t="s">
        <v>1308</v>
      </c>
      <c r="H492" t="s">
        <v>1224</v>
      </c>
      <c r="I492" t="s">
        <v>1204</v>
      </c>
      <c r="J492" t="s">
        <v>257</v>
      </c>
      <c r="K492" t="s">
        <v>1136</v>
      </c>
      <c r="L492" t="s">
        <v>1160</v>
      </c>
      <c r="M492" t="s">
        <v>1048</v>
      </c>
      <c r="N492" s="34">
        <v>189435</v>
      </c>
    </row>
    <row r="493" spans="1:14" x14ac:dyDescent="0.25">
      <c r="A493">
        <v>2025</v>
      </c>
      <c r="B493">
        <v>1</v>
      </c>
      <c r="C493">
        <v>6</v>
      </c>
      <c r="D493">
        <v>486</v>
      </c>
      <c r="E493" t="s">
        <v>1447</v>
      </c>
      <c r="F493" t="s">
        <v>1444</v>
      </c>
      <c r="G493" t="s">
        <v>1308</v>
      </c>
      <c r="H493" t="s">
        <v>1224</v>
      </c>
      <c r="I493" t="s">
        <v>1204</v>
      </c>
      <c r="J493" t="s">
        <v>259</v>
      </c>
      <c r="K493" t="s">
        <v>1136</v>
      </c>
      <c r="L493" t="s">
        <v>1160</v>
      </c>
      <c r="M493" t="s">
        <v>1048</v>
      </c>
      <c r="N493" s="34">
        <v>47800</v>
      </c>
    </row>
    <row r="494" spans="1:14" x14ac:dyDescent="0.25">
      <c r="A494">
        <v>2025</v>
      </c>
      <c r="B494">
        <v>1</v>
      </c>
      <c r="C494">
        <v>6</v>
      </c>
      <c r="D494">
        <v>487</v>
      </c>
      <c r="E494" t="s">
        <v>1447</v>
      </c>
      <c r="F494" t="s">
        <v>1444</v>
      </c>
      <c r="G494" t="s">
        <v>1308</v>
      </c>
      <c r="H494" t="s">
        <v>1224</v>
      </c>
      <c r="I494" t="s">
        <v>1204</v>
      </c>
      <c r="J494" t="s">
        <v>258</v>
      </c>
      <c r="K494" t="s">
        <v>1136</v>
      </c>
      <c r="L494" t="s">
        <v>1160</v>
      </c>
      <c r="M494" t="s">
        <v>1048</v>
      </c>
      <c r="N494" s="34">
        <v>55048</v>
      </c>
    </row>
    <row r="495" spans="1:14" x14ac:dyDescent="0.25">
      <c r="A495">
        <v>2025</v>
      </c>
      <c r="B495">
        <v>1</v>
      </c>
      <c r="C495">
        <v>6</v>
      </c>
      <c r="D495">
        <v>488</v>
      </c>
      <c r="E495" t="s">
        <v>1447</v>
      </c>
      <c r="F495" t="s">
        <v>1444</v>
      </c>
      <c r="G495" t="s">
        <v>1308</v>
      </c>
      <c r="H495" t="s">
        <v>1224</v>
      </c>
      <c r="I495" t="s">
        <v>1204</v>
      </c>
      <c r="J495" t="s">
        <v>294</v>
      </c>
      <c r="K495" t="s">
        <v>1136</v>
      </c>
      <c r="L495" t="s">
        <v>1161</v>
      </c>
      <c r="M495" t="s">
        <v>1049</v>
      </c>
      <c r="N495" s="34">
        <v>122486</v>
      </c>
    </row>
    <row r="496" spans="1:14" x14ac:dyDescent="0.25">
      <c r="A496">
        <v>2025</v>
      </c>
      <c r="B496">
        <v>1</v>
      </c>
      <c r="C496">
        <v>6</v>
      </c>
      <c r="D496">
        <v>489</v>
      </c>
      <c r="E496" t="s">
        <v>1447</v>
      </c>
      <c r="F496" t="s">
        <v>1444</v>
      </c>
      <c r="G496" t="s">
        <v>1308</v>
      </c>
      <c r="H496" t="s">
        <v>1224</v>
      </c>
      <c r="I496" t="s">
        <v>1204</v>
      </c>
      <c r="J496" t="s">
        <v>295</v>
      </c>
      <c r="K496" t="s">
        <v>1136</v>
      </c>
      <c r="L496" t="s">
        <v>1161</v>
      </c>
      <c r="M496" t="s">
        <v>1049</v>
      </c>
      <c r="N496" s="34">
        <v>438100</v>
      </c>
    </row>
    <row r="497" spans="1:14" x14ac:dyDescent="0.25">
      <c r="A497">
        <v>2025</v>
      </c>
      <c r="B497">
        <v>1</v>
      </c>
      <c r="C497">
        <v>6</v>
      </c>
      <c r="D497">
        <v>490</v>
      </c>
      <c r="E497" t="s">
        <v>1447</v>
      </c>
      <c r="F497" t="s">
        <v>1444</v>
      </c>
      <c r="G497" t="s">
        <v>1308</v>
      </c>
      <c r="H497" t="s">
        <v>1224</v>
      </c>
      <c r="I497" t="s">
        <v>1204</v>
      </c>
      <c r="J497" t="s">
        <v>293</v>
      </c>
      <c r="K497" t="s">
        <v>1136</v>
      </c>
      <c r="L497" t="s">
        <v>1161</v>
      </c>
      <c r="M497" t="s">
        <v>1049</v>
      </c>
      <c r="N497" s="34">
        <v>155747</v>
      </c>
    </row>
    <row r="498" spans="1:14" x14ac:dyDescent="0.25">
      <c r="A498">
        <v>2025</v>
      </c>
      <c r="B498">
        <v>1</v>
      </c>
      <c r="C498">
        <v>6</v>
      </c>
      <c r="D498">
        <v>491</v>
      </c>
      <c r="E498" t="s">
        <v>1447</v>
      </c>
      <c r="F498" t="s">
        <v>1444</v>
      </c>
      <c r="G498" t="s">
        <v>1308</v>
      </c>
      <c r="H498" t="s">
        <v>1224</v>
      </c>
      <c r="I498" t="s">
        <v>1204</v>
      </c>
      <c r="J498" t="s">
        <v>386</v>
      </c>
      <c r="K498" t="s">
        <v>1136</v>
      </c>
      <c r="L498" t="s">
        <v>1163</v>
      </c>
      <c r="M498" t="s">
        <v>1050</v>
      </c>
      <c r="N498" s="34">
        <v>91462</v>
      </c>
    </row>
    <row r="499" spans="1:14" x14ac:dyDescent="0.25">
      <c r="A499">
        <v>2025</v>
      </c>
      <c r="B499">
        <v>1</v>
      </c>
      <c r="C499">
        <v>6</v>
      </c>
      <c r="D499">
        <v>492</v>
      </c>
      <c r="E499" t="s">
        <v>1447</v>
      </c>
      <c r="F499" t="s">
        <v>1444</v>
      </c>
      <c r="G499" t="s">
        <v>1308</v>
      </c>
      <c r="H499" t="s">
        <v>1224</v>
      </c>
      <c r="I499" t="s">
        <v>1204</v>
      </c>
      <c r="J499" t="s">
        <v>385</v>
      </c>
      <c r="K499" t="s">
        <v>1136</v>
      </c>
      <c r="L499" t="s">
        <v>1163</v>
      </c>
      <c r="M499" t="s">
        <v>1050</v>
      </c>
      <c r="N499" s="34">
        <v>147176</v>
      </c>
    </row>
    <row r="500" spans="1:14" x14ac:dyDescent="0.25">
      <c r="A500">
        <v>2025</v>
      </c>
      <c r="B500">
        <v>1</v>
      </c>
      <c r="C500">
        <v>6</v>
      </c>
      <c r="D500">
        <v>493</v>
      </c>
      <c r="E500" t="s">
        <v>1447</v>
      </c>
      <c r="F500" t="s">
        <v>1444</v>
      </c>
      <c r="G500" t="s">
        <v>1308</v>
      </c>
      <c r="H500" t="s">
        <v>1224</v>
      </c>
      <c r="I500" t="s">
        <v>1204</v>
      </c>
      <c r="J500" t="s">
        <v>387</v>
      </c>
      <c r="K500" t="s">
        <v>1136</v>
      </c>
      <c r="L500" t="s">
        <v>1163</v>
      </c>
      <c r="M500" t="s">
        <v>1050</v>
      </c>
      <c r="N500" s="34">
        <v>224979</v>
      </c>
    </row>
    <row r="501" spans="1:14" x14ac:dyDescent="0.25">
      <c r="A501">
        <v>2025</v>
      </c>
      <c r="B501">
        <v>1</v>
      </c>
      <c r="C501">
        <v>6</v>
      </c>
      <c r="D501">
        <v>494</v>
      </c>
      <c r="E501" t="s">
        <v>1447</v>
      </c>
      <c r="F501" t="s">
        <v>1444</v>
      </c>
      <c r="G501" t="s">
        <v>1308</v>
      </c>
      <c r="H501" t="s">
        <v>1224</v>
      </c>
      <c r="I501" t="s">
        <v>1204</v>
      </c>
      <c r="J501" t="s">
        <v>422</v>
      </c>
      <c r="K501" t="s">
        <v>1136</v>
      </c>
      <c r="L501" t="s">
        <v>1165</v>
      </c>
      <c r="M501" t="s">
        <v>1052</v>
      </c>
      <c r="N501" s="34">
        <v>49314</v>
      </c>
    </row>
    <row r="502" spans="1:14" x14ac:dyDescent="0.25">
      <c r="A502">
        <v>2025</v>
      </c>
      <c r="B502">
        <v>1</v>
      </c>
      <c r="C502">
        <v>6</v>
      </c>
      <c r="D502">
        <v>495</v>
      </c>
      <c r="E502" t="s">
        <v>1447</v>
      </c>
      <c r="F502" t="s">
        <v>1444</v>
      </c>
      <c r="G502" t="s">
        <v>1308</v>
      </c>
      <c r="H502" t="s">
        <v>1224</v>
      </c>
      <c r="I502" t="s">
        <v>1204</v>
      </c>
      <c r="J502" t="s">
        <v>421</v>
      </c>
      <c r="K502" t="s">
        <v>1136</v>
      </c>
      <c r="L502" t="s">
        <v>1165</v>
      </c>
      <c r="M502" t="s">
        <v>1052</v>
      </c>
      <c r="N502" s="34">
        <v>41802</v>
      </c>
    </row>
    <row r="503" spans="1:14" x14ac:dyDescent="0.25">
      <c r="A503">
        <v>2025</v>
      </c>
      <c r="B503">
        <v>1</v>
      </c>
      <c r="C503">
        <v>6</v>
      </c>
      <c r="D503">
        <v>496</v>
      </c>
      <c r="E503" t="s">
        <v>1447</v>
      </c>
      <c r="F503" t="s">
        <v>1444</v>
      </c>
      <c r="G503" t="s">
        <v>1308</v>
      </c>
      <c r="H503" t="s">
        <v>1224</v>
      </c>
      <c r="I503" t="s">
        <v>1204</v>
      </c>
      <c r="J503" t="s">
        <v>423</v>
      </c>
      <c r="K503" t="s">
        <v>1136</v>
      </c>
      <c r="L503" t="s">
        <v>1165</v>
      </c>
      <c r="M503" t="s">
        <v>1052</v>
      </c>
      <c r="N503" s="34">
        <v>141026</v>
      </c>
    </row>
    <row r="504" spans="1:14" x14ac:dyDescent="0.25">
      <c r="A504">
        <v>2025</v>
      </c>
      <c r="B504">
        <v>1</v>
      </c>
      <c r="C504">
        <v>6</v>
      </c>
      <c r="D504">
        <v>497</v>
      </c>
      <c r="E504" t="s">
        <v>1447</v>
      </c>
      <c r="F504" t="s">
        <v>1444</v>
      </c>
      <c r="G504" t="s">
        <v>1308</v>
      </c>
      <c r="H504" t="s">
        <v>1224</v>
      </c>
      <c r="I504" t="s">
        <v>1204</v>
      </c>
      <c r="J504" t="s">
        <v>460</v>
      </c>
      <c r="K504" t="s">
        <v>1136</v>
      </c>
      <c r="L504" t="s">
        <v>1166</v>
      </c>
      <c r="M504" t="s">
        <v>1053</v>
      </c>
      <c r="N504" s="34">
        <v>339445</v>
      </c>
    </row>
    <row r="505" spans="1:14" x14ac:dyDescent="0.25">
      <c r="A505">
        <v>2025</v>
      </c>
      <c r="B505">
        <v>1</v>
      </c>
      <c r="C505">
        <v>6</v>
      </c>
      <c r="D505">
        <v>498</v>
      </c>
      <c r="E505" t="s">
        <v>1447</v>
      </c>
      <c r="F505" t="s">
        <v>1444</v>
      </c>
      <c r="G505" t="s">
        <v>1308</v>
      </c>
      <c r="H505" t="s">
        <v>1224</v>
      </c>
      <c r="I505" t="s">
        <v>1204</v>
      </c>
      <c r="J505" t="s">
        <v>459</v>
      </c>
      <c r="K505" t="s">
        <v>1136</v>
      </c>
      <c r="L505" t="s">
        <v>1166</v>
      </c>
      <c r="M505" t="s">
        <v>1053</v>
      </c>
      <c r="N505" s="34">
        <v>406380</v>
      </c>
    </row>
    <row r="506" spans="1:14" x14ac:dyDescent="0.25">
      <c r="A506">
        <v>2025</v>
      </c>
      <c r="B506">
        <v>1</v>
      </c>
      <c r="C506">
        <v>6</v>
      </c>
      <c r="D506">
        <v>499</v>
      </c>
      <c r="E506" t="s">
        <v>1447</v>
      </c>
      <c r="F506" t="s">
        <v>1444</v>
      </c>
      <c r="G506" t="s">
        <v>1308</v>
      </c>
      <c r="H506" t="s">
        <v>1224</v>
      </c>
      <c r="I506" t="s">
        <v>1204</v>
      </c>
      <c r="J506" t="s">
        <v>461</v>
      </c>
      <c r="K506" t="s">
        <v>1136</v>
      </c>
      <c r="L506" t="s">
        <v>1166</v>
      </c>
      <c r="M506" t="s">
        <v>1053</v>
      </c>
      <c r="N506" s="34">
        <v>1386507</v>
      </c>
    </row>
    <row r="507" spans="1:14" x14ac:dyDescent="0.25">
      <c r="A507">
        <v>2025</v>
      </c>
      <c r="B507">
        <v>1</v>
      </c>
      <c r="C507">
        <v>6</v>
      </c>
      <c r="D507">
        <v>500</v>
      </c>
      <c r="E507" t="s">
        <v>1447</v>
      </c>
      <c r="F507" t="s">
        <v>1444</v>
      </c>
      <c r="G507" t="s">
        <v>1308</v>
      </c>
      <c r="H507" t="s">
        <v>1224</v>
      </c>
      <c r="I507" t="s">
        <v>1204</v>
      </c>
      <c r="J507" t="s">
        <v>496</v>
      </c>
      <c r="K507" t="s">
        <v>1136</v>
      </c>
      <c r="L507" t="s">
        <v>1167</v>
      </c>
      <c r="M507" t="s">
        <v>1054</v>
      </c>
      <c r="N507" s="34">
        <v>282959</v>
      </c>
    </row>
    <row r="508" spans="1:14" x14ac:dyDescent="0.25">
      <c r="A508">
        <v>2025</v>
      </c>
      <c r="B508">
        <v>1</v>
      </c>
      <c r="C508">
        <v>6</v>
      </c>
      <c r="D508">
        <v>501</v>
      </c>
      <c r="E508" t="s">
        <v>1447</v>
      </c>
      <c r="F508" t="s">
        <v>1444</v>
      </c>
      <c r="G508" t="s">
        <v>1308</v>
      </c>
      <c r="H508" t="s">
        <v>1224</v>
      </c>
      <c r="I508" t="s">
        <v>1204</v>
      </c>
      <c r="J508" t="s">
        <v>495</v>
      </c>
      <c r="K508" t="s">
        <v>1136</v>
      </c>
      <c r="L508" t="s">
        <v>1167</v>
      </c>
      <c r="M508" t="s">
        <v>1054</v>
      </c>
      <c r="N508" s="34">
        <v>145328</v>
      </c>
    </row>
    <row r="509" spans="1:14" x14ac:dyDescent="0.25">
      <c r="A509">
        <v>2025</v>
      </c>
      <c r="B509">
        <v>1</v>
      </c>
      <c r="C509">
        <v>6</v>
      </c>
      <c r="D509">
        <v>502</v>
      </c>
      <c r="E509" t="s">
        <v>1447</v>
      </c>
      <c r="F509" t="s">
        <v>1444</v>
      </c>
      <c r="G509" t="s">
        <v>1308</v>
      </c>
      <c r="H509" t="s">
        <v>1224</v>
      </c>
      <c r="I509" t="s">
        <v>1204</v>
      </c>
      <c r="J509" t="s">
        <v>494</v>
      </c>
      <c r="K509" t="s">
        <v>1136</v>
      </c>
      <c r="L509" t="s">
        <v>1167</v>
      </c>
      <c r="M509" t="s">
        <v>1054</v>
      </c>
      <c r="N509" s="34">
        <v>177338</v>
      </c>
    </row>
    <row r="510" spans="1:14" x14ac:dyDescent="0.25">
      <c r="A510">
        <v>2025</v>
      </c>
      <c r="B510">
        <v>1</v>
      </c>
      <c r="C510">
        <v>6</v>
      </c>
      <c r="D510">
        <v>503</v>
      </c>
      <c r="E510" t="s">
        <v>1447</v>
      </c>
      <c r="F510" t="s">
        <v>1444</v>
      </c>
      <c r="G510" t="s">
        <v>1308</v>
      </c>
      <c r="H510" t="s">
        <v>1224</v>
      </c>
      <c r="I510" t="s">
        <v>1204</v>
      </c>
      <c r="J510" t="s">
        <v>526</v>
      </c>
      <c r="K510" t="s">
        <v>1136</v>
      </c>
      <c r="L510" t="s">
        <v>1168</v>
      </c>
      <c r="M510" t="s">
        <v>1055</v>
      </c>
      <c r="N510" s="34">
        <v>14036</v>
      </c>
    </row>
    <row r="511" spans="1:14" x14ac:dyDescent="0.25">
      <c r="A511">
        <v>2025</v>
      </c>
      <c r="B511">
        <v>1</v>
      </c>
      <c r="C511">
        <v>6</v>
      </c>
      <c r="D511">
        <v>504</v>
      </c>
      <c r="E511" t="s">
        <v>1447</v>
      </c>
      <c r="F511" t="s">
        <v>1444</v>
      </c>
      <c r="G511" t="s">
        <v>1308</v>
      </c>
      <c r="H511" t="s">
        <v>1224</v>
      </c>
      <c r="I511" t="s">
        <v>1204</v>
      </c>
      <c r="J511" t="s">
        <v>525</v>
      </c>
      <c r="K511" t="s">
        <v>1136</v>
      </c>
      <c r="L511" t="s">
        <v>1168</v>
      </c>
      <c r="M511" t="s">
        <v>1055</v>
      </c>
      <c r="N511" s="34">
        <v>29336</v>
      </c>
    </row>
    <row r="512" spans="1:14" x14ac:dyDescent="0.25">
      <c r="A512">
        <v>2025</v>
      </c>
      <c r="B512">
        <v>1</v>
      </c>
      <c r="C512">
        <v>6</v>
      </c>
      <c r="D512">
        <v>505</v>
      </c>
      <c r="E512" t="s">
        <v>1447</v>
      </c>
      <c r="F512" t="s">
        <v>1444</v>
      </c>
      <c r="G512" t="s">
        <v>1308</v>
      </c>
      <c r="H512" t="s">
        <v>1224</v>
      </c>
      <c r="I512" t="s">
        <v>1204</v>
      </c>
      <c r="J512" t="s">
        <v>527</v>
      </c>
      <c r="K512" t="s">
        <v>1136</v>
      </c>
      <c r="L512" t="s">
        <v>1168</v>
      </c>
      <c r="M512" t="s">
        <v>1055</v>
      </c>
      <c r="N512" s="34">
        <v>90931</v>
      </c>
    </row>
    <row r="513" spans="1:14" x14ac:dyDescent="0.25">
      <c r="A513">
        <v>2025</v>
      </c>
      <c r="B513">
        <v>1</v>
      </c>
      <c r="C513">
        <v>6</v>
      </c>
      <c r="D513">
        <v>506</v>
      </c>
      <c r="E513" t="s">
        <v>1447</v>
      </c>
      <c r="F513" t="s">
        <v>1444</v>
      </c>
      <c r="G513" t="s">
        <v>1308</v>
      </c>
      <c r="H513" t="s">
        <v>1224</v>
      </c>
      <c r="I513" t="s">
        <v>1204</v>
      </c>
      <c r="J513" t="s">
        <v>570</v>
      </c>
      <c r="K513" t="s">
        <v>1136</v>
      </c>
      <c r="L513" t="s">
        <v>1172</v>
      </c>
      <c r="M513" t="s">
        <v>1068</v>
      </c>
      <c r="N513" s="34">
        <v>27006382</v>
      </c>
    </row>
    <row r="514" spans="1:14" x14ac:dyDescent="0.25">
      <c r="A514">
        <v>2025</v>
      </c>
      <c r="B514">
        <v>1</v>
      </c>
      <c r="C514">
        <v>6</v>
      </c>
      <c r="D514">
        <v>507</v>
      </c>
      <c r="E514" t="s">
        <v>1447</v>
      </c>
      <c r="F514" t="s">
        <v>1444</v>
      </c>
      <c r="G514" t="s">
        <v>1308</v>
      </c>
      <c r="H514" t="s">
        <v>1224</v>
      </c>
      <c r="I514" t="s">
        <v>1204</v>
      </c>
      <c r="J514" t="s">
        <v>568</v>
      </c>
      <c r="K514" t="s">
        <v>1136</v>
      </c>
      <c r="L514" t="s">
        <v>1172</v>
      </c>
      <c r="M514" t="s">
        <v>1068</v>
      </c>
      <c r="N514" s="34">
        <v>7797901</v>
      </c>
    </row>
    <row r="515" spans="1:14" x14ac:dyDescent="0.25">
      <c r="A515">
        <v>2025</v>
      </c>
      <c r="B515">
        <v>1</v>
      </c>
      <c r="C515">
        <v>6</v>
      </c>
      <c r="D515">
        <v>508</v>
      </c>
      <c r="E515" t="s">
        <v>1447</v>
      </c>
      <c r="F515" t="s">
        <v>1444</v>
      </c>
      <c r="G515" t="s">
        <v>1308</v>
      </c>
      <c r="H515" t="s">
        <v>1224</v>
      </c>
      <c r="I515" t="s">
        <v>1204</v>
      </c>
      <c r="J515" t="s">
        <v>569</v>
      </c>
      <c r="K515" t="s">
        <v>1136</v>
      </c>
      <c r="L515" t="s">
        <v>1172</v>
      </c>
      <c r="M515" t="s">
        <v>1068</v>
      </c>
      <c r="N515" s="34">
        <v>5070683</v>
      </c>
    </row>
    <row r="516" spans="1:14" x14ac:dyDescent="0.25">
      <c r="A516">
        <v>2025</v>
      </c>
      <c r="B516">
        <v>1</v>
      </c>
      <c r="C516">
        <v>6</v>
      </c>
      <c r="D516">
        <v>509</v>
      </c>
      <c r="E516" t="s">
        <v>1447</v>
      </c>
      <c r="F516" t="s">
        <v>1444</v>
      </c>
      <c r="G516" t="s">
        <v>1308</v>
      </c>
      <c r="H516" t="s">
        <v>1224</v>
      </c>
      <c r="I516" t="s">
        <v>1204</v>
      </c>
      <c r="J516" t="s">
        <v>774</v>
      </c>
      <c r="K516" t="s">
        <v>1136</v>
      </c>
      <c r="L516" t="s">
        <v>1173</v>
      </c>
      <c r="M516" t="s">
        <v>1057</v>
      </c>
      <c r="N516" s="34">
        <v>800253</v>
      </c>
    </row>
    <row r="517" spans="1:14" x14ac:dyDescent="0.25">
      <c r="A517">
        <v>2025</v>
      </c>
      <c r="B517">
        <v>1</v>
      </c>
      <c r="C517">
        <v>6</v>
      </c>
      <c r="D517">
        <v>510</v>
      </c>
      <c r="E517" t="s">
        <v>1447</v>
      </c>
      <c r="F517" t="s">
        <v>1444</v>
      </c>
      <c r="G517" t="s">
        <v>1308</v>
      </c>
      <c r="H517" t="s">
        <v>1224</v>
      </c>
      <c r="I517" t="s">
        <v>1204</v>
      </c>
      <c r="J517" t="s">
        <v>776</v>
      </c>
      <c r="K517" t="s">
        <v>1136</v>
      </c>
      <c r="L517" t="s">
        <v>1173</v>
      </c>
      <c r="M517" t="s">
        <v>1057</v>
      </c>
      <c r="N517" s="34">
        <v>2691347</v>
      </c>
    </row>
    <row r="518" spans="1:14" x14ac:dyDescent="0.25">
      <c r="A518">
        <v>2025</v>
      </c>
      <c r="B518">
        <v>1</v>
      </c>
      <c r="C518">
        <v>6</v>
      </c>
      <c r="D518">
        <v>511</v>
      </c>
      <c r="E518" t="s">
        <v>1447</v>
      </c>
      <c r="F518" t="s">
        <v>1444</v>
      </c>
      <c r="G518" t="s">
        <v>1308</v>
      </c>
      <c r="H518" t="s">
        <v>1224</v>
      </c>
      <c r="I518" t="s">
        <v>1204</v>
      </c>
      <c r="J518" t="s">
        <v>775</v>
      </c>
      <c r="K518" t="s">
        <v>1136</v>
      </c>
      <c r="L518" t="s">
        <v>1173</v>
      </c>
      <c r="M518" t="s">
        <v>1057</v>
      </c>
      <c r="N518" s="34">
        <v>2338344</v>
      </c>
    </row>
    <row r="519" spans="1:14" x14ac:dyDescent="0.25">
      <c r="A519">
        <v>2025</v>
      </c>
      <c r="B519">
        <v>1</v>
      </c>
      <c r="C519">
        <v>6</v>
      </c>
      <c r="D519">
        <v>512</v>
      </c>
      <c r="E519" t="s">
        <v>1447</v>
      </c>
      <c r="F519" t="s">
        <v>1444</v>
      </c>
      <c r="G519" t="s">
        <v>1308</v>
      </c>
      <c r="H519" t="s">
        <v>1224</v>
      </c>
      <c r="I519" t="s">
        <v>1204</v>
      </c>
      <c r="J519" t="s">
        <v>819</v>
      </c>
      <c r="K519" t="s">
        <v>1136</v>
      </c>
      <c r="L519" t="s">
        <v>1174</v>
      </c>
      <c r="M519" t="s">
        <v>1058</v>
      </c>
      <c r="N519" s="34">
        <v>59826</v>
      </c>
    </row>
    <row r="520" spans="1:14" x14ac:dyDescent="0.25">
      <c r="A520">
        <v>2025</v>
      </c>
      <c r="B520">
        <v>1</v>
      </c>
      <c r="C520">
        <v>6</v>
      </c>
      <c r="D520">
        <v>513</v>
      </c>
      <c r="E520" t="s">
        <v>1447</v>
      </c>
      <c r="F520" t="s">
        <v>1444</v>
      </c>
      <c r="G520" t="s">
        <v>1308</v>
      </c>
      <c r="H520" t="s">
        <v>1224</v>
      </c>
      <c r="I520" t="s">
        <v>1204</v>
      </c>
      <c r="J520" t="s">
        <v>821</v>
      </c>
      <c r="K520" t="s">
        <v>1136</v>
      </c>
      <c r="L520" t="s">
        <v>1174</v>
      </c>
      <c r="M520" t="s">
        <v>1058</v>
      </c>
      <c r="N520" s="34">
        <v>230274</v>
      </c>
    </row>
    <row r="521" spans="1:14" x14ac:dyDescent="0.25">
      <c r="A521">
        <v>2025</v>
      </c>
      <c r="B521">
        <v>1</v>
      </c>
      <c r="C521">
        <v>6</v>
      </c>
      <c r="D521">
        <v>514</v>
      </c>
      <c r="E521" t="s">
        <v>1447</v>
      </c>
      <c r="F521" t="s">
        <v>1444</v>
      </c>
      <c r="G521" t="s">
        <v>1308</v>
      </c>
      <c r="H521" t="s">
        <v>1224</v>
      </c>
      <c r="I521" t="s">
        <v>1204</v>
      </c>
      <c r="J521" t="s">
        <v>820</v>
      </c>
      <c r="K521" t="s">
        <v>1136</v>
      </c>
      <c r="L521" t="s">
        <v>1174</v>
      </c>
      <c r="M521" t="s">
        <v>1058</v>
      </c>
      <c r="N521" s="34">
        <v>42281</v>
      </c>
    </row>
    <row r="522" spans="1:14" x14ac:dyDescent="0.25">
      <c r="A522">
        <v>2025</v>
      </c>
      <c r="B522">
        <v>1</v>
      </c>
      <c r="C522">
        <v>6</v>
      </c>
      <c r="D522">
        <v>515</v>
      </c>
      <c r="E522" t="s">
        <v>1447</v>
      </c>
      <c r="F522" t="s">
        <v>1444</v>
      </c>
      <c r="G522" t="s">
        <v>1308</v>
      </c>
      <c r="H522" t="s">
        <v>1224</v>
      </c>
      <c r="I522" t="s">
        <v>1204</v>
      </c>
      <c r="J522" t="s">
        <v>894</v>
      </c>
      <c r="K522" t="s">
        <v>1136</v>
      </c>
      <c r="L522" t="s">
        <v>1176</v>
      </c>
      <c r="M522" t="s">
        <v>1060</v>
      </c>
      <c r="N522" s="34">
        <v>80011</v>
      </c>
    </row>
    <row r="523" spans="1:14" x14ac:dyDescent="0.25">
      <c r="A523">
        <v>2025</v>
      </c>
      <c r="B523">
        <v>1</v>
      </c>
      <c r="C523">
        <v>6</v>
      </c>
      <c r="D523">
        <v>516</v>
      </c>
      <c r="E523" t="s">
        <v>1447</v>
      </c>
      <c r="F523" t="s">
        <v>1444</v>
      </c>
      <c r="G523" t="s">
        <v>1308</v>
      </c>
      <c r="H523" t="s">
        <v>1224</v>
      </c>
      <c r="I523" t="s">
        <v>1204</v>
      </c>
      <c r="J523" t="s">
        <v>893</v>
      </c>
      <c r="K523" t="s">
        <v>1136</v>
      </c>
      <c r="L523" t="s">
        <v>1176</v>
      </c>
      <c r="M523" t="s">
        <v>1060</v>
      </c>
      <c r="N523" s="34">
        <v>106507</v>
      </c>
    </row>
    <row r="524" spans="1:14" x14ac:dyDescent="0.25">
      <c r="A524">
        <v>2025</v>
      </c>
      <c r="B524">
        <v>1</v>
      </c>
      <c r="C524">
        <v>6</v>
      </c>
      <c r="D524">
        <v>517</v>
      </c>
      <c r="E524" t="s">
        <v>1447</v>
      </c>
      <c r="F524" t="s">
        <v>1444</v>
      </c>
      <c r="G524" t="s">
        <v>1308</v>
      </c>
      <c r="H524" t="s">
        <v>1224</v>
      </c>
      <c r="I524" t="s">
        <v>1204</v>
      </c>
      <c r="J524" t="s">
        <v>895</v>
      </c>
      <c r="K524" t="s">
        <v>1136</v>
      </c>
      <c r="L524" t="s">
        <v>1176</v>
      </c>
      <c r="M524" t="s">
        <v>1060</v>
      </c>
      <c r="N524" s="34">
        <v>402895</v>
      </c>
    </row>
    <row r="525" spans="1:14" x14ac:dyDescent="0.25">
      <c r="A525">
        <v>2025</v>
      </c>
      <c r="B525">
        <v>1</v>
      </c>
      <c r="C525">
        <v>6</v>
      </c>
      <c r="D525">
        <v>518</v>
      </c>
      <c r="E525" t="s">
        <v>1447</v>
      </c>
      <c r="F525" t="s">
        <v>1444</v>
      </c>
      <c r="G525" t="s">
        <v>1308</v>
      </c>
      <c r="H525" t="s">
        <v>1224</v>
      </c>
      <c r="I525" t="s">
        <v>1204</v>
      </c>
      <c r="J525" t="s">
        <v>857</v>
      </c>
      <c r="K525" t="s">
        <v>1136</v>
      </c>
      <c r="L525" t="s">
        <v>1175</v>
      </c>
      <c r="M525" t="s">
        <v>1059</v>
      </c>
      <c r="N525" s="34">
        <v>172997</v>
      </c>
    </row>
    <row r="526" spans="1:14" x14ac:dyDescent="0.25">
      <c r="A526">
        <v>2025</v>
      </c>
      <c r="B526">
        <v>1</v>
      </c>
      <c r="C526">
        <v>6</v>
      </c>
      <c r="D526">
        <v>519</v>
      </c>
      <c r="E526" t="s">
        <v>1447</v>
      </c>
      <c r="F526" t="s">
        <v>1444</v>
      </c>
      <c r="G526" t="s">
        <v>1308</v>
      </c>
      <c r="H526" t="s">
        <v>1224</v>
      </c>
      <c r="I526" t="s">
        <v>1204</v>
      </c>
      <c r="J526" t="s">
        <v>856</v>
      </c>
      <c r="K526" t="s">
        <v>1136</v>
      </c>
      <c r="L526" t="s">
        <v>1175</v>
      </c>
      <c r="M526" t="s">
        <v>1059</v>
      </c>
      <c r="N526" s="34">
        <v>76603</v>
      </c>
    </row>
    <row r="527" spans="1:14" x14ac:dyDescent="0.25">
      <c r="A527">
        <v>2025</v>
      </c>
      <c r="B527">
        <v>1</v>
      </c>
      <c r="C527">
        <v>6</v>
      </c>
      <c r="D527">
        <v>520</v>
      </c>
      <c r="E527" t="s">
        <v>1447</v>
      </c>
      <c r="F527" t="s">
        <v>1444</v>
      </c>
      <c r="G527" t="s">
        <v>1308</v>
      </c>
      <c r="H527" t="s">
        <v>1224</v>
      </c>
      <c r="I527" t="s">
        <v>1204</v>
      </c>
      <c r="J527" t="s">
        <v>858</v>
      </c>
      <c r="K527" t="s">
        <v>1136</v>
      </c>
      <c r="L527" t="s">
        <v>1175</v>
      </c>
      <c r="M527" t="s">
        <v>1059</v>
      </c>
      <c r="N527" s="34">
        <v>96434</v>
      </c>
    </row>
    <row r="528" spans="1:14" x14ac:dyDescent="0.25">
      <c r="A528">
        <v>2025</v>
      </c>
      <c r="B528">
        <v>1</v>
      </c>
      <c r="C528">
        <v>6</v>
      </c>
      <c r="D528">
        <v>521</v>
      </c>
      <c r="E528" t="s">
        <v>1447</v>
      </c>
      <c r="F528" t="s">
        <v>1444</v>
      </c>
      <c r="G528" t="s">
        <v>1308</v>
      </c>
      <c r="H528" t="s">
        <v>1224</v>
      </c>
      <c r="I528" t="s">
        <v>1204</v>
      </c>
      <c r="J528" t="s">
        <v>931</v>
      </c>
      <c r="K528" t="s">
        <v>1136</v>
      </c>
      <c r="L528" t="s">
        <v>1177</v>
      </c>
      <c r="M528" t="s">
        <v>1061</v>
      </c>
      <c r="N528" s="34">
        <v>19486</v>
      </c>
    </row>
    <row r="529" spans="1:14" x14ac:dyDescent="0.25">
      <c r="A529">
        <v>2025</v>
      </c>
      <c r="B529">
        <v>1</v>
      </c>
      <c r="C529">
        <v>6</v>
      </c>
      <c r="D529">
        <v>522</v>
      </c>
      <c r="E529" t="s">
        <v>1447</v>
      </c>
      <c r="F529" t="s">
        <v>1444</v>
      </c>
      <c r="G529" t="s">
        <v>1308</v>
      </c>
      <c r="H529" t="s">
        <v>1224</v>
      </c>
      <c r="I529" t="s">
        <v>1204</v>
      </c>
      <c r="J529" t="s">
        <v>932</v>
      </c>
      <c r="K529" t="s">
        <v>1136</v>
      </c>
      <c r="L529" t="s">
        <v>1177</v>
      </c>
      <c r="M529" t="s">
        <v>1061</v>
      </c>
      <c r="N529" s="34">
        <v>109560</v>
      </c>
    </row>
    <row r="530" spans="1:14" x14ac:dyDescent="0.25">
      <c r="A530">
        <v>2025</v>
      </c>
      <c r="B530">
        <v>1</v>
      </c>
      <c r="C530">
        <v>6</v>
      </c>
      <c r="D530">
        <v>523</v>
      </c>
      <c r="E530" t="s">
        <v>1447</v>
      </c>
      <c r="F530" t="s">
        <v>1444</v>
      </c>
      <c r="G530" t="s">
        <v>1308</v>
      </c>
      <c r="H530" t="s">
        <v>1224</v>
      </c>
      <c r="I530" t="s">
        <v>1204</v>
      </c>
      <c r="J530" t="s">
        <v>930</v>
      </c>
      <c r="K530" t="s">
        <v>1136</v>
      </c>
      <c r="L530" t="s">
        <v>1177</v>
      </c>
      <c r="M530" t="s">
        <v>1061</v>
      </c>
      <c r="N530" s="34">
        <v>24328</v>
      </c>
    </row>
    <row r="531" spans="1:14" x14ac:dyDescent="0.25">
      <c r="A531">
        <v>2025</v>
      </c>
      <c r="B531">
        <v>1</v>
      </c>
      <c r="C531">
        <v>6</v>
      </c>
      <c r="D531">
        <v>524</v>
      </c>
      <c r="E531" t="s">
        <v>1447</v>
      </c>
      <c r="F531" t="s">
        <v>1444</v>
      </c>
      <c r="G531" t="s">
        <v>1308</v>
      </c>
      <c r="H531" t="s">
        <v>1224</v>
      </c>
      <c r="I531" t="s">
        <v>1204</v>
      </c>
      <c r="J531" t="s">
        <v>293</v>
      </c>
      <c r="K531" t="s">
        <v>1136</v>
      </c>
      <c r="L531" t="s">
        <v>1178</v>
      </c>
      <c r="M531" t="s">
        <v>1069</v>
      </c>
      <c r="N531" s="34">
        <v>0</v>
      </c>
    </row>
    <row r="532" spans="1:14" x14ac:dyDescent="0.25">
      <c r="A532">
        <v>2025</v>
      </c>
      <c r="B532">
        <v>1</v>
      </c>
      <c r="C532">
        <v>6</v>
      </c>
      <c r="D532">
        <v>525</v>
      </c>
      <c r="E532" t="s">
        <v>1447</v>
      </c>
      <c r="F532" t="s">
        <v>1444</v>
      </c>
      <c r="G532" t="s">
        <v>1308</v>
      </c>
      <c r="H532" t="s">
        <v>1224</v>
      </c>
      <c r="I532" t="s">
        <v>1204</v>
      </c>
      <c r="J532" t="s">
        <v>967</v>
      </c>
      <c r="K532" t="s">
        <v>1136</v>
      </c>
      <c r="L532" t="s">
        <v>1156</v>
      </c>
      <c r="M532" t="s">
        <v>1062</v>
      </c>
      <c r="N532" s="34">
        <v>2657724</v>
      </c>
    </row>
    <row r="533" spans="1:14" x14ac:dyDescent="0.25">
      <c r="A533">
        <v>2025</v>
      </c>
      <c r="B533">
        <v>1</v>
      </c>
      <c r="C533">
        <v>6</v>
      </c>
      <c r="D533">
        <v>526</v>
      </c>
      <c r="E533" t="s">
        <v>1447</v>
      </c>
      <c r="F533" t="s">
        <v>1444</v>
      </c>
      <c r="G533" t="s">
        <v>1308</v>
      </c>
      <c r="H533" t="s">
        <v>1224</v>
      </c>
      <c r="I533" t="s">
        <v>1204</v>
      </c>
      <c r="J533" t="s">
        <v>968</v>
      </c>
      <c r="K533" t="s">
        <v>1136</v>
      </c>
      <c r="L533" t="s">
        <v>1156</v>
      </c>
      <c r="M533" t="s">
        <v>1062</v>
      </c>
      <c r="N533" s="34">
        <v>1230374</v>
      </c>
    </row>
    <row r="534" spans="1:14" x14ac:dyDescent="0.25">
      <c r="A534">
        <v>2025</v>
      </c>
      <c r="B534">
        <v>1</v>
      </c>
      <c r="C534">
        <v>6</v>
      </c>
      <c r="D534">
        <v>527</v>
      </c>
      <c r="E534" t="s">
        <v>1447</v>
      </c>
      <c r="F534" t="s">
        <v>1444</v>
      </c>
      <c r="G534" t="s">
        <v>1308</v>
      </c>
      <c r="H534" t="s">
        <v>1224</v>
      </c>
      <c r="I534" t="s">
        <v>1204</v>
      </c>
      <c r="J534" t="s">
        <v>966</v>
      </c>
      <c r="K534" t="s">
        <v>1136</v>
      </c>
      <c r="L534" t="s">
        <v>1156</v>
      </c>
      <c r="M534" t="s">
        <v>1062</v>
      </c>
      <c r="N534" s="34">
        <v>334972</v>
      </c>
    </row>
    <row r="535" spans="1:14" x14ac:dyDescent="0.25">
      <c r="A535">
        <v>2025</v>
      </c>
      <c r="B535">
        <v>1</v>
      </c>
      <c r="C535">
        <v>6</v>
      </c>
      <c r="D535">
        <v>528</v>
      </c>
      <c r="E535" t="s">
        <v>1447</v>
      </c>
      <c r="F535" t="s">
        <v>1444</v>
      </c>
      <c r="G535" t="s">
        <v>1308</v>
      </c>
      <c r="H535" t="s">
        <v>1224</v>
      </c>
      <c r="I535" t="s">
        <v>1204</v>
      </c>
      <c r="J535" t="s">
        <v>1001</v>
      </c>
      <c r="K535" t="s">
        <v>1136</v>
      </c>
      <c r="L535" t="s">
        <v>1179</v>
      </c>
      <c r="M535" t="s">
        <v>1063</v>
      </c>
      <c r="N535" s="34">
        <v>144782</v>
      </c>
    </row>
    <row r="536" spans="1:14" x14ac:dyDescent="0.25">
      <c r="A536">
        <v>2025</v>
      </c>
      <c r="B536">
        <v>1</v>
      </c>
      <c r="C536">
        <v>6</v>
      </c>
      <c r="D536">
        <v>529</v>
      </c>
      <c r="E536" t="s">
        <v>1447</v>
      </c>
      <c r="F536" t="s">
        <v>1444</v>
      </c>
      <c r="G536" t="s">
        <v>1308</v>
      </c>
      <c r="H536" t="s">
        <v>1224</v>
      </c>
      <c r="I536" t="s">
        <v>1204</v>
      </c>
      <c r="J536" t="s">
        <v>999</v>
      </c>
      <c r="K536" t="s">
        <v>1136</v>
      </c>
      <c r="L536" t="s">
        <v>1179</v>
      </c>
      <c r="M536" t="s">
        <v>1063</v>
      </c>
      <c r="N536" s="34">
        <v>28335</v>
      </c>
    </row>
    <row r="537" spans="1:14" x14ac:dyDescent="0.25">
      <c r="A537">
        <v>2025</v>
      </c>
      <c r="B537">
        <v>1</v>
      </c>
      <c r="C537">
        <v>6</v>
      </c>
      <c r="D537">
        <v>530</v>
      </c>
      <c r="E537" t="s">
        <v>1447</v>
      </c>
      <c r="F537" t="s">
        <v>1444</v>
      </c>
      <c r="G537" t="s">
        <v>1308</v>
      </c>
      <c r="H537" t="s">
        <v>1224</v>
      </c>
      <c r="I537" t="s">
        <v>1204</v>
      </c>
      <c r="J537" t="s">
        <v>1000</v>
      </c>
      <c r="K537" t="s">
        <v>1136</v>
      </c>
      <c r="L537" t="s">
        <v>1179</v>
      </c>
      <c r="M537" t="s">
        <v>1063</v>
      </c>
      <c r="N537" s="34">
        <v>192930</v>
      </c>
    </row>
    <row r="538" spans="1:14" x14ac:dyDescent="0.25">
      <c r="A538">
        <v>2025</v>
      </c>
      <c r="B538">
        <v>1</v>
      </c>
      <c r="C538">
        <v>6</v>
      </c>
      <c r="D538">
        <v>531</v>
      </c>
      <c r="E538" t="s">
        <v>1314</v>
      </c>
      <c r="F538" t="s">
        <v>1301</v>
      </c>
      <c r="G538" t="s">
        <v>1327</v>
      </c>
      <c r="H538" t="s">
        <v>1299</v>
      </c>
      <c r="I538" t="s">
        <v>1300</v>
      </c>
      <c r="J538" t="s">
        <v>305</v>
      </c>
      <c r="K538" t="s">
        <v>1122</v>
      </c>
      <c r="L538" t="s">
        <v>1158</v>
      </c>
      <c r="M538" t="s">
        <v>1065</v>
      </c>
      <c r="N538" s="34">
        <v>33857315</v>
      </c>
    </row>
    <row r="539" spans="1:14" x14ac:dyDescent="0.25">
      <c r="A539">
        <v>2025</v>
      </c>
      <c r="B539">
        <v>1</v>
      </c>
      <c r="C539">
        <v>6</v>
      </c>
      <c r="D539">
        <v>532</v>
      </c>
      <c r="E539" t="s">
        <v>1314</v>
      </c>
      <c r="F539" t="s">
        <v>1301</v>
      </c>
      <c r="G539" t="s">
        <v>1327</v>
      </c>
      <c r="H539" t="s">
        <v>1299</v>
      </c>
      <c r="I539" t="s">
        <v>1300</v>
      </c>
      <c r="J539" t="s">
        <v>622</v>
      </c>
      <c r="K539" t="s">
        <v>1122</v>
      </c>
      <c r="L539" t="s">
        <v>1158</v>
      </c>
      <c r="M539" t="s">
        <v>1065</v>
      </c>
      <c r="N539" s="34">
        <v>143962</v>
      </c>
    </row>
    <row r="540" spans="1:14" x14ac:dyDescent="0.25">
      <c r="A540">
        <v>2025</v>
      </c>
      <c r="B540">
        <v>1</v>
      </c>
      <c r="C540">
        <v>6</v>
      </c>
      <c r="D540">
        <v>533</v>
      </c>
      <c r="E540" t="s">
        <v>1314</v>
      </c>
      <c r="F540" t="s">
        <v>1301</v>
      </c>
      <c r="G540" t="s">
        <v>1327</v>
      </c>
      <c r="H540" t="s">
        <v>1299</v>
      </c>
      <c r="I540" t="s">
        <v>1300</v>
      </c>
      <c r="J540" t="s">
        <v>303</v>
      </c>
      <c r="K540" t="s">
        <v>1122</v>
      </c>
      <c r="L540" t="s">
        <v>1158</v>
      </c>
      <c r="M540" t="s">
        <v>1065</v>
      </c>
      <c r="N540" s="34">
        <v>24390477</v>
      </c>
    </row>
    <row r="541" spans="1:14" x14ac:dyDescent="0.25">
      <c r="A541">
        <v>2025</v>
      </c>
      <c r="B541">
        <v>1</v>
      </c>
      <c r="C541">
        <v>6</v>
      </c>
      <c r="D541">
        <v>534</v>
      </c>
      <c r="E541" t="s">
        <v>1314</v>
      </c>
      <c r="F541" t="s">
        <v>1301</v>
      </c>
      <c r="G541" t="s">
        <v>1327</v>
      </c>
      <c r="H541" t="s">
        <v>1299</v>
      </c>
      <c r="I541" t="s">
        <v>1300</v>
      </c>
      <c r="J541" t="s">
        <v>304</v>
      </c>
      <c r="K541" t="s">
        <v>1122</v>
      </c>
      <c r="L541" t="s">
        <v>1158</v>
      </c>
      <c r="M541" t="s">
        <v>1065</v>
      </c>
      <c r="N541" s="34">
        <v>71402574</v>
      </c>
    </row>
    <row r="542" spans="1:14" x14ac:dyDescent="0.25">
      <c r="A542">
        <v>2025</v>
      </c>
      <c r="B542">
        <v>1</v>
      </c>
      <c r="C542">
        <v>6</v>
      </c>
      <c r="D542">
        <v>535</v>
      </c>
      <c r="E542" t="s">
        <v>1314</v>
      </c>
      <c r="F542" t="s">
        <v>1301</v>
      </c>
      <c r="G542" t="s">
        <v>1327</v>
      </c>
      <c r="H542" t="s">
        <v>1299</v>
      </c>
      <c r="I542" t="s">
        <v>1300</v>
      </c>
      <c r="J542" t="s">
        <v>674</v>
      </c>
      <c r="K542" t="s">
        <v>1122</v>
      </c>
      <c r="L542" t="s">
        <v>1158</v>
      </c>
      <c r="M542" t="s">
        <v>1065</v>
      </c>
      <c r="N542" s="34">
        <v>2977693</v>
      </c>
    </row>
    <row r="543" spans="1:14" x14ac:dyDescent="0.25">
      <c r="A543">
        <v>2025</v>
      </c>
      <c r="B543">
        <v>1</v>
      </c>
      <c r="C543">
        <v>6</v>
      </c>
      <c r="D543">
        <v>536</v>
      </c>
      <c r="E543" t="s">
        <v>1314</v>
      </c>
      <c r="F543" t="s">
        <v>1301</v>
      </c>
      <c r="G543" t="s">
        <v>1327</v>
      </c>
      <c r="H543" t="s">
        <v>1299</v>
      </c>
      <c r="I543" t="s">
        <v>1300</v>
      </c>
      <c r="J543" t="s">
        <v>675</v>
      </c>
      <c r="K543" t="s">
        <v>1122</v>
      </c>
      <c r="L543" t="s">
        <v>1158</v>
      </c>
      <c r="M543" t="s">
        <v>1065</v>
      </c>
      <c r="N543" s="34">
        <v>13303</v>
      </c>
    </row>
    <row r="544" spans="1:14" x14ac:dyDescent="0.25">
      <c r="A544">
        <v>2025</v>
      </c>
      <c r="B544">
        <v>1</v>
      </c>
      <c r="C544">
        <v>6</v>
      </c>
      <c r="D544">
        <v>537</v>
      </c>
      <c r="E544" t="s">
        <v>1314</v>
      </c>
      <c r="F544" t="s">
        <v>1301</v>
      </c>
      <c r="G544" t="s">
        <v>1327</v>
      </c>
      <c r="H544" t="s">
        <v>1299</v>
      </c>
      <c r="I544" t="s">
        <v>1300</v>
      </c>
      <c r="J544" t="s">
        <v>623</v>
      </c>
      <c r="K544" t="s">
        <v>1122</v>
      </c>
      <c r="L544" t="s">
        <v>1158</v>
      </c>
      <c r="M544" t="s">
        <v>1065</v>
      </c>
      <c r="N544" s="34">
        <v>363296</v>
      </c>
    </row>
    <row r="545" spans="1:14" x14ac:dyDescent="0.25">
      <c r="A545">
        <v>2025</v>
      </c>
      <c r="B545">
        <v>1</v>
      </c>
      <c r="C545">
        <v>6</v>
      </c>
      <c r="D545">
        <v>538</v>
      </c>
      <c r="E545" t="s">
        <v>1314</v>
      </c>
      <c r="F545" t="s">
        <v>1301</v>
      </c>
      <c r="G545" t="s">
        <v>1327</v>
      </c>
      <c r="H545" t="s">
        <v>1299</v>
      </c>
      <c r="I545" t="s">
        <v>1300</v>
      </c>
      <c r="J545" t="s">
        <v>624</v>
      </c>
      <c r="K545" t="s">
        <v>1122</v>
      </c>
      <c r="L545" t="s">
        <v>1158</v>
      </c>
      <c r="M545" t="s">
        <v>1065</v>
      </c>
      <c r="N545" s="34">
        <v>406593</v>
      </c>
    </row>
    <row r="546" spans="1:14" x14ac:dyDescent="0.25">
      <c r="A546">
        <v>2025</v>
      </c>
      <c r="B546">
        <v>1</v>
      </c>
      <c r="C546">
        <v>6</v>
      </c>
      <c r="D546">
        <v>539</v>
      </c>
      <c r="E546" t="s">
        <v>1314</v>
      </c>
      <c r="F546" t="s">
        <v>1301</v>
      </c>
      <c r="G546" t="s">
        <v>1327</v>
      </c>
      <c r="H546" t="s">
        <v>1299</v>
      </c>
      <c r="I546" t="s">
        <v>1300</v>
      </c>
      <c r="J546" t="s">
        <v>93</v>
      </c>
      <c r="K546" t="s">
        <v>1122</v>
      </c>
      <c r="L546" t="s">
        <v>1158</v>
      </c>
      <c r="M546" t="s">
        <v>1065</v>
      </c>
      <c r="N546" s="34">
        <v>15628577</v>
      </c>
    </row>
    <row r="547" spans="1:14" x14ac:dyDescent="0.25">
      <c r="A547">
        <v>2025</v>
      </c>
      <c r="B547">
        <v>1</v>
      </c>
      <c r="C547">
        <v>6</v>
      </c>
      <c r="D547">
        <v>540</v>
      </c>
      <c r="E547" t="s">
        <v>1314</v>
      </c>
      <c r="F547" t="s">
        <v>1301</v>
      </c>
      <c r="G547" t="s">
        <v>1327</v>
      </c>
      <c r="H547" t="s">
        <v>1299</v>
      </c>
      <c r="I547" t="s">
        <v>1300</v>
      </c>
      <c r="J547" t="s">
        <v>92</v>
      </c>
      <c r="K547" t="s">
        <v>1122</v>
      </c>
      <c r="L547" t="s">
        <v>1158</v>
      </c>
      <c r="M547" t="s">
        <v>1065</v>
      </c>
      <c r="N547" s="34">
        <v>15398264</v>
      </c>
    </row>
    <row r="548" spans="1:14" x14ac:dyDescent="0.25">
      <c r="A548">
        <v>2025</v>
      </c>
      <c r="B548">
        <v>1</v>
      </c>
      <c r="C548">
        <v>6</v>
      </c>
      <c r="D548">
        <v>541</v>
      </c>
      <c r="E548" t="s">
        <v>1314</v>
      </c>
      <c r="F548" t="s">
        <v>1301</v>
      </c>
      <c r="G548" t="s">
        <v>1327</v>
      </c>
      <c r="H548" t="s">
        <v>1299</v>
      </c>
      <c r="I548" t="s">
        <v>1300</v>
      </c>
      <c r="J548" t="s">
        <v>91</v>
      </c>
      <c r="K548" t="s">
        <v>1122</v>
      </c>
      <c r="L548" t="s">
        <v>1158</v>
      </c>
      <c r="M548" t="s">
        <v>1065</v>
      </c>
      <c r="N548" s="34">
        <v>10186428</v>
      </c>
    </row>
    <row r="549" spans="1:14" x14ac:dyDescent="0.25">
      <c r="A549">
        <v>2025</v>
      </c>
      <c r="B549">
        <v>1</v>
      </c>
      <c r="C549">
        <v>6</v>
      </c>
      <c r="D549">
        <v>542</v>
      </c>
      <c r="E549" t="s">
        <v>1314</v>
      </c>
      <c r="F549" t="s">
        <v>1301</v>
      </c>
      <c r="G549" t="s">
        <v>1327</v>
      </c>
      <c r="H549" t="s">
        <v>1299</v>
      </c>
      <c r="I549" t="s">
        <v>1300</v>
      </c>
      <c r="J549" t="s">
        <v>185</v>
      </c>
      <c r="K549" t="s">
        <v>1122</v>
      </c>
      <c r="L549" t="s">
        <v>1159</v>
      </c>
      <c r="M549" t="s">
        <v>1066</v>
      </c>
      <c r="N549" s="34">
        <v>2813221</v>
      </c>
    </row>
    <row r="550" spans="1:14" x14ac:dyDescent="0.25">
      <c r="A550">
        <v>2025</v>
      </c>
      <c r="B550">
        <v>1</v>
      </c>
      <c r="C550">
        <v>6</v>
      </c>
      <c r="D550">
        <v>543</v>
      </c>
      <c r="E550" t="s">
        <v>1314</v>
      </c>
      <c r="F550" t="s">
        <v>1301</v>
      </c>
      <c r="G550" t="s">
        <v>1327</v>
      </c>
      <c r="H550" t="s">
        <v>1299</v>
      </c>
      <c r="I550" t="s">
        <v>1300</v>
      </c>
      <c r="J550" t="s">
        <v>187</v>
      </c>
      <c r="K550" t="s">
        <v>1122</v>
      </c>
      <c r="L550" t="s">
        <v>1159</v>
      </c>
      <c r="M550" t="s">
        <v>1066</v>
      </c>
      <c r="N550" s="34">
        <v>3264956</v>
      </c>
    </row>
    <row r="551" spans="1:14" x14ac:dyDescent="0.25">
      <c r="A551">
        <v>2025</v>
      </c>
      <c r="B551">
        <v>1</v>
      </c>
      <c r="C551">
        <v>6</v>
      </c>
      <c r="D551">
        <v>544</v>
      </c>
      <c r="E551" t="s">
        <v>1314</v>
      </c>
      <c r="F551" t="s">
        <v>1301</v>
      </c>
      <c r="G551" t="s">
        <v>1327</v>
      </c>
      <c r="H551" t="s">
        <v>1299</v>
      </c>
      <c r="I551" t="s">
        <v>1300</v>
      </c>
      <c r="J551" t="s">
        <v>186</v>
      </c>
      <c r="K551" t="s">
        <v>1122</v>
      </c>
      <c r="L551" t="s">
        <v>1159</v>
      </c>
      <c r="M551" t="s">
        <v>1066</v>
      </c>
      <c r="N551" s="34">
        <v>4098344</v>
      </c>
    </row>
    <row r="552" spans="1:14" x14ac:dyDescent="0.25">
      <c r="A552">
        <v>2025</v>
      </c>
      <c r="B552">
        <v>1</v>
      </c>
      <c r="C552">
        <v>6</v>
      </c>
      <c r="D552">
        <v>545</v>
      </c>
      <c r="E552" t="s">
        <v>1314</v>
      </c>
      <c r="F552" t="s">
        <v>1301</v>
      </c>
      <c r="G552" t="s">
        <v>1327</v>
      </c>
      <c r="H552" t="s">
        <v>1299</v>
      </c>
      <c r="I552" t="s">
        <v>1300</v>
      </c>
      <c r="J552" t="s">
        <v>230</v>
      </c>
      <c r="K552" t="s">
        <v>1122</v>
      </c>
      <c r="L552" t="s">
        <v>1160</v>
      </c>
      <c r="M552" t="s">
        <v>1048</v>
      </c>
      <c r="N552" s="34">
        <v>46260</v>
      </c>
    </row>
    <row r="553" spans="1:14" x14ac:dyDescent="0.25">
      <c r="A553">
        <v>2025</v>
      </c>
      <c r="B553">
        <v>1</v>
      </c>
      <c r="C553">
        <v>6</v>
      </c>
      <c r="D553">
        <v>546</v>
      </c>
      <c r="E553" t="s">
        <v>1314</v>
      </c>
      <c r="F553" t="s">
        <v>1301</v>
      </c>
      <c r="G553" t="s">
        <v>1327</v>
      </c>
      <c r="H553" t="s">
        <v>1299</v>
      </c>
      <c r="I553" t="s">
        <v>1300</v>
      </c>
      <c r="J553" t="s">
        <v>231</v>
      </c>
      <c r="K553" t="s">
        <v>1122</v>
      </c>
      <c r="L553" t="s">
        <v>1160</v>
      </c>
      <c r="M553" t="s">
        <v>1048</v>
      </c>
      <c r="N553" s="34">
        <v>81240</v>
      </c>
    </row>
    <row r="554" spans="1:14" x14ac:dyDescent="0.25">
      <c r="A554">
        <v>2025</v>
      </c>
      <c r="B554">
        <v>1</v>
      </c>
      <c r="C554">
        <v>6</v>
      </c>
      <c r="D554">
        <v>547</v>
      </c>
      <c r="E554" t="s">
        <v>1314</v>
      </c>
      <c r="F554" t="s">
        <v>1301</v>
      </c>
      <c r="G554" t="s">
        <v>1327</v>
      </c>
      <c r="H554" t="s">
        <v>1299</v>
      </c>
      <c r="I554" t="s">
        <v>1300</v>
      </c>
      <c r="J554" t="s">
        <v>232</v>
      </c>
      <c r="K554" t="s">
        <v>1122</v>
      </c>
      <c r="L554" t="s">
        <v>1160</v>
      </c>
      <c r="M554" t="s">
        <v>1048</v>
      </c>
      <c r="N554" s="34">
        <v>52333</v>
      </c>
    </row>
    <row r="555" spans="1:14" x14ac:dyDescent="0.25">
      <c r="A555">
        <v>2025</v>
      </c>
      <c r="B555">
        <v>1</v>
      </c>
      <c r="C555">
        <v>6</v>
      </c>
      <c r="D555">
        <v>548</v>
      </c>
      <c r="E555" t="s">
        <v>1314</v>
      </c>
      <c r="F555" t="s">
        <v>1301</v>
      </c>
      <c r="G555" t="s">
        <v>1327</v>
      </c>
      <c r="H555" t="s">
        <v>1299</v>
      </c>
      <c r="I555" t="s">
        <v>1300</v>
      </c>
      <c r="J555" t="s">
        <v>359</v>
      </c>
      <c r="K555" t="s">
        <v>1122</v>
      </c>
      <c r="L555" t="s">
        <v>1163</v>
      </c>
      <c r="M555" t="s">
        <v>1050</v>
      </c>
      <c r="N555" s="34">
        <v>151092</v>
      </c>
    </row>
    <row r="556" spans="1:14" x14ac:dyDescent="0.25">
      <c r="A556">
        <v>2025</v>
      </c>
      <c r="B556">
        <v>1</v>
      </c>
      <c r="C556">
        <v>6</v>
      </c>
      <c r="D556">
        <v>549</v>
      </c>
      <c r="E556" t="s">
        <v>1314</v>
      </c>
      <c r="F556" t="s">
        <v>1301</v>
      </c>
      <c r="G556" t="s">
        <v>1327</v>
      </c>
      <c r="H556" t="s">
        <v>1299</v>
      </c>
      <c r="I556" t="s">
        <v>1300</v>
      </c>
      <c r="J556" t="s">
        <v>358</v>
      </c>
      <c r="K556" t="s">
        <v>1122</v>
      </c>
      <c r="L556" t="s">
        <v>1163</v>
      </c>
      <c r="M556" t="s">
        <v>1050</v>
      </c>
      <c r="N556" s="34">
        <v>118109</v>
      </c>
    </row>
    <row r="557" spans="1:14" x14ac:dyDescent="0.25">
      <c r="A557">
        <v>2025</v>
      </c>
      <c r="B557">
        <v>1</v>
      </c>
      <c r="C557">
        <v>6</v>
      </c>
      <c r="D557">
        <v>550</v>
      </c>
      <c r="E557" t="s">
        <v>1314</v>
      </c>
      <c r="F557" t="s">
        <v>1301</v>
      </c>
      <c r="G557" t="s">
        <v>1327</v>
      </c>
      <c r="H557" t="s">
        <v>1299</v>
      </c>
      <c r="I557" t="s">
        <v>1300</v>
      </c>
      <c r="J557" t="s">
        <v>360</v>
      </c>
      <c r="K557" t="s">
        <v>1122</v>
      </c>
      <c r="L557" t="s">
        <v>1163</v>
      </c>
      <c r="M557" t="s">
        <v>1050</v>
      </c>
      <c r="N557" s="34">
        <v>99109</v>
      </c>
    </row>
    <row r="558" spans="1:14" x14ac:dyDescent="0.25">
      <c r="A558">
        <v>2025</v>
      </c>
      <c r="B558">
        <v>1</v>
      </c>
      <c r="C558">
        <v>6</v>
      </c>
      <c r="D558">
        <v>551</v>
      </c>
      <c r="E558" t="s">
        <v>1314</v>
      </c>
      <c r="F558" t="s">
        <v>1301</v>
      </c>
      <c r="G558" t="s">
        <v>1327</v>
      </c>
      <c r="H558" t="s">
        <v>1299</v>
      </c>
      <c r="I558" t="s">
        <v>1300</v>
      </c>
      <c r="J558" t="s">
        <v>430</v>
      </c>
      <c r="K558" t="s">
        <v>1122</v>
      </c>
      <c r="L558" t="s">
        <v>1166</v>
      </c>
      <c r="M558" t="s">
        <v>1053</v>
      </c>
      <c r="N558" s="34">
        <v>2247066</v>
      </c>
    </row>
    <row r="559" spans="1:14" x14ac:dyDescent="0.25">
      <c r="A559">
        <v>2025</v>
      </c>
      <c r="B559">
        <v>1</v>
      </c>
      <c r="C559">
        <v>6</v>
      </c>
      <c r="D559">
        <v>552</v>
      </c>
      <c r="E559" t="s">
        <v>1314</v>
      </c>
      <c r="F559" t="s">
        <v>1301</v>
      </c>
      <c r="G559" t="s">
        <v>1327</v>
      </c>
      <c r="H559" t="s">
        <v>1299</v>
      </c>
      <c r="I559" t="s">
        <v>1300</v>
      </c>
      <c r="J559" t="s">
        <v>429</v>
      </c>
      <c r="K559" t="s">
        <v>1122</v>
      </c>
      <c r="L559" t="s">
        <v>1166</v>
      </c>
      <c r="M559" t="s">
        <v>1053</v>
      </c>
      <c r="N559" s="34">
        <v>1379455</v>
      </c>
    </row>
    <row r="560" spans="1:14" x14ac:dyDescent="0.25">
      <c r="A560">
        <v>2025</v>
      </c>
      <c r="B560">
        <v>1</v>
      </c>
      <c r="C560">
        <v>6</v>
      </c>
      <c r="D560">
        <v>553</v>
      </c>
      <c r="E560" t="s">
        <v>1314</v>
      </c>
      <c r="F560" t="s">
        <v>1301</v>
      </c>
      <c r="G560" t="s">
        <v>1327</v>
      </c>
      <c r="H560" t="s">
        <v>1299</v>
      </c>
      <c r="I560" t="s">
        <v>1300</v>
      </c>
      <c r="J560" t="s">
        <v>431</v>
      </c>
      <c r="K560" t="s">
        <v>1122</v>
      </c>
      <c r="L560" t="s">
        <v>1166</v>
      </c>
      <c r="M560" t="s">
        <v>1053</v>
      </c>
      <c r="N560" s="34">
        <v>2150864</v>
      </c>
    </row>
    <row r="561" spans="1:14" x14ac:dyDescent="0.25">
      <c r="A561">
        <v>2025</v>
      </c>
      <c r="B561">
        <v>1</v>
      </c>
      <c r="C561">
        <v>6</v>
      </c>
      <c r="D561">
        <v>554</v>
      </c>
      <c r="E561" t="s">
        <v>1314</v>
      </c>
      <c r="F561" t="s">
        <v>1301</v>
      </c>
      <c r="G561" t="s">
        <v>1327</v>
      </c>
      <c r="H561" t="s">
        <v>1299</v>
      </c>
      <c r="I561" t="s">
        <v>1300</v>
      </c>
      <c r="J561" t="s">
        <v>532</v>
      </c>
      <c r="K561" t="s">
        <v>1122</v>
      </c>
      <c r="L561" t="s">
        <v>1172</v>
      </c>
      <c r="M561" t="s">
        <v>1068</v>
      </c>
      <c r="N561" s="34">
        <v>9661469</v>
      </c>
    </row>
    <row r="562" spans="1:14" x14ac:dyDescent="0.25">
      <c r="A562">
        <v>2025</v>
      </c>
      <c r="B562">
        <v>1</v>
      </c>
      <c r="C562">
        <v>6</v>
      </c>
      <c r="D562">
        <v>555</v>
      </c>
      <c r="E562" t="s">
        <v>1314</v>
      </c>
      <c r="F562" t="s">
        <v>1301</v>
      </c>
      <c r="G562" t="s">
        <v>1327</v>
      </c>
      <c r="H562" t="s">
        <v>1299</v>
      </c>
      <c r="I562" t="s">
        <v>1300</v>
      </c>
      <c r="J562" t="s">
        <v>533</v>
      </c>
      <c r="K562" t="s">
        <v>1122</v>
      </c>
      <c r="L562" t="s">
        <v>1172</v>
      </c>
      <c r="M562" t="s">
        <v>1068</v>
      </c>
      <c r="N562" s="34">
        <v>17141547</v>
      </c>
    </row>
    <row r="563" spans="1:14" x14ac:dyDescent="0.25">
      <c r="A563">
        <v>2025</v>
      </c>
      <c r="B563">
        <v>1</v>
      </c>
      <c r="C563">
        <v>6</v>
      </c>
      <c r="D563">
        <v>556</v>
      </c>
      <c r="E563" t="s">
        <v>1314</v>
      </c>
      <c r="F563" t="s">
        <v>1301</v>
      </c>
      <c r="G563" t="s">
        <v>1327</v>
      </c>
      <c r="H563" t="s">
        <v>1299</v>
      </c>
      <c r="I563" t="s">
        <v>1300</v>
      </c>
      <c r="J563" t="s">
        <v>534</v>
      </c>
      <c r="K563" t="s">
        <v>1122</v>
      </c>
      <c r="L563" t="s">
        <v>1172</v>
      </c>
      <c r="M563" t="s">
        <v>1068</v>
      </c>
      <c r="N563" s="34">
        <v>12637374</v>
      </c>
    </row>
    <row r="564" spans="1:14" x14ac:dyDescent="0.25">
      <c r="A564">
        <v>2025</v>
      </c>
      <c r="B564">
        <v>1</v>
      </c>
      <c r="C564">
        <v>6</v>
      </c>
      <c r="D564">
        <v>557</v>
      </c>
      <c r="E564" t="s">
        <v>1314</v>
      </c>
      <c r="F564" t="s">
        <v>1301</v>
      </c>
      <c r="G564" t="s">
        <v>1327</v>
      </c>
      <c r="H564" t="s">
        <v>1299</v>
      </c>
      <c r="I564" t="s">
        <v>1300</v>
      </c>
      <c r="J564" t="s">
        <v>748</v>
      </c>
      <c r="K564" t="s">
        <v>1122</v>
      </c>
      <c r="L564" t="s">
        <v>1173</v>
      </c>
      <c r="M564" t="s">
        <v>1057</v>
      </c>
      <c r="N564" s="34">
        <v>1322759</v>
      </c>
    </row>
    <row r="565" spans="1:14" x14ac:dyDescent="0.25">
      <c r="A565">
        <v>2025</v>
      </c>
      <c r="B565">
        <v>1</v>
      </c>
      <c r="C565">
        <v>6</v>
      </c>
      <c r="D565">
        <v>558</v>
      </c>
      <c r="E565" t="s">
        <v>1314</v>
      </c>
      <c r="F565" t="s">
        <v>1301</v>
      </c>
      <c r="G565" t="s">
        <v>1327</v>
      </c>
      <c r="H565" t="s">
        <v>1299</v>
      </c>
      <c r="I565" t="s">
        <v>1300</v>
      </c>
      <c r="J565" t="s">
        <v>747</v>
      </c>
      <c r="K565" t="s">
        <v>1122</v>
      </c>
      <c r="L565" t="s">
        <v>1173</v>
      </c>
      <c r="M565" t="s">
        <v>1057</v>
      </c>
      <c r="N565" s="34">
        <v>841000</v>
      </c>
    </row>
    <row r="566" spans="1:14" x14ac:dyDescent="0.25">
      <c r="A566">
        <v>2025</v>
      </c>
      <c r="B566">
        <v>1</v>
      </c>
      <c r="C566">
        <v>6</v>
      </c>
      <c r="D566">
        <v>559</v>
      </c>
      <c r="E566" t="s">
        <v>1314</v>
      </c>
      <c r="F566" t="s">
        <v>1301</v>
      </c>
      <c r="G566" t="s">
        <v>1327</v>
      </c>
      <c r="H566" t="s">
        <v>1299</v>
      </c>
      <c r="I566" t="s">
        <v>1300</v>
      </c>
      <c r="J566" t="s">
        <v>749</v>
      </c>
      <c r="K566" t="s">
        <v>1122</v>
      </c>
      <c r="L566" t="s">
        <v>1173</v>
      </c>
      <c r="M566" t="s">
        <v>1057</v>
      </c>
      <c r="N566" s="34">
        <v>1575581</v>
      </c>
    </row>
    <row r="567" spans="1:14" x14ac:dyDescent="0.25">
      <c r="A567">
        <v>2025</v>
      </c>
      <c r="B567">
        <v>1</v>
      </c>
      <c r="C567">
        <v>6</v>
      </c>
      <c r="D567">
        <v>560</v>
      </c>
      <c r="E567" t="s">
        <v>1314</v>
      </c>
      <c r="F567" t="s">
        <v>1301</v>
      </c>
      <c r="G567" t="s">
        <v>1327</v>
      </c>
      <c r="H567" t="s">
        <v>1299</v>
      </c>
      <c r="I567" t="s">
        <v>1300</v>
      </c>
      <c r="J567" t="s">
        <v>782</v>
      </c>
      <c r="K567" t="s">
        <v>1122</v>
      </c>
      <c r="L567" t="s">
        <v>1174</v>
      </c>
      <c r="M567" t="s">
        <v>1058</v>
      </c>
      <c r="N567" s="34">
        <v>247776</v>
      </c>
    </row>
    <row r="568" spans="1:14" x14ac:dyDescent="0.25">
      <c r="A568">
        <v>2025</v>
      </c>
      <c r="B568">
        <v>1</v>
      </c>
      <c r="C568">
        <v>6</v>
      </c>
      <c r="D568">
        <v>561</v>
      </c>
      <c r="E568" t="s">
        <v>1314</v>
      </c>
      <c r="F568" t="s">
        <v>1301</v>
      </c>
      <c r="G568" t="s">
        <v>1327</v>
      </c>
      <c r="H568" t="s">
        <v>1299</v>
      </c>
      <c r="I568" t="s">
        <v>1300</v>
      </c>
      <c r="J568" t="s">
        <v>784</v>
      </c>
      <c r="K568" t="s">
        <v>1122</v>
      </c>
      <c r="L568" t="s">
        <v>1174</v>
      </c>
      <c r="M568" t="s">
        <v>1058</v>
      </c>
      <c r="N568" s="34">
        <v>316246</v>
      </c>
    </row>
    <row r="569" spans="1:14" x14ac:dyDescent="0.25">
      <c r="A569">
        <v>2025</v>
      </c>
      <c r="B569">
        <v>1</v>
      </c>
      <c r="C569">
        <v>6</v>
      </c>
      <c r="D569">
        <v>562</v>
      </c>
      <c r="E569" t="s">
        <v>1314</v>
      </c>
      <c r="F569" t="s">
        <v>1301</v>
      </c>
      <c r="G569" t="s">
        <v>1327</v>
      </c>
      <c r="H569" t="s">
        <v>1299</v>
      </c>
      <c r="I569" t="s">
        <v>1300</v>
      </c>
      <c r="J569" t="s">
        <v>783</v>
      </c>
      <c r="K569" t="s">
        <v>1122</v>
      </c>
      <c r="L569" t="s">
        <v>1174</v>
      </c>
      <c r="M569" t="s">
        <v>1058</v>
      </c>
      <c r="N569" s="34">
        <v>301938</v>
      </c>
    </row>
    <row r="570" spans="1:14" x14ac:dyDescent="0.25">
      <c r="A570">
        <v>2025</v>
      </c>
      <c r="B570">
        <v>1</v>
      </c>
      <c r="C570">
        <v>6</v>
      </c>
      <c r="D570">
        <v>563</v>
      </c>
      <c r="E570" t="s">
        <v>1314</v>
      </c>
      <c r="F570" t="s">
        <v>1301</v>
      </c>
      <c r="G570" t="s">
        <v>1327</v>
      </c>
      <c r="H570" t="s">
        <v>1299</v>
      </c>
      <c r="I570" t="s">
        <v>1300</v>
      </c>
      <c r="J570" t="s">
        <v>864</v>
      </c>
      <c r="K570" t="s">
        <v>1122</v>
      </c>
      <c r="L570" t="s">
        <v>1176</v>
      </c>
      <c r="M570" t="s">
        <v>1060</v>
      </c>
      <c r="N570" s="34">
        <v>710585</v>
      </c>
    </row>
    <row r="571" spans="1:14" x14ac:dyDescent="0.25">
      <c r="A571">
        <v>2025</v>
      </c>
      <c r="B571">
        <v>1</v>
      </c>
      <c r="C571">
        <v>6</v>
      </c>
      <c r="D571">
        <v>564</v>
      </c>
      <c r="E571" t="s">
        <v>1314</v>
      </c>
      <c r="F571" t="s">
        <v>1301</v>
      </c>
      <c r="G571" t="s">
        <v>1327</v>
      </c>
      <c r="H571" t="s">
        <v>1299</v>
      </c>
      <c r="I571" t="s">
        <v>1300</v>
      </c>
      <c r="J571" t="s">
        <v>865</v>
      </c>
      <c r="K571" t="s">
        <v>1122</v>
      </c>
      <c r="L571" t="s">
        <v>1176</v>
      </c>
      <c r="M571" t="s">
        <v>1060</v>
      </c>
      <c r="N571" s="34">
        <v>1427610</v>
      </c>
    </row>
    <row r="572" spans="1:14" x14ac:dyDescent="0.25">
      <c r="A572">
        <v>2025</v>
      </c>
      <c r="B572">
        <v>1</v>
      </c>
      <c r="C572">
        <v>6</v>
      </c>
      <c r="D572">
        <v>565</v>
      </c>
      <c r="E572" t="s">
        <v>1314</v>
      </c>
      <c r="F572" t="s">
        <v>1301</v>
      </c>
      <c r="G572" t="s">
        <v>1327</v>
      </c>
      <c r="H572" t="s">
        <v>1299</v>
      </c>
      <c r="I572" t="s">
        <v>1300</v>
      </c>
      <c r="J572" t="s">
        <v>866</v>
      </c>
      <c r="K572" t="s">
        <v>1122</v>
      </c>
      <c r="L572" t="s">
        <v>1176</v>
      </c>
      <c r="M572" t="s">
        <v>1060</v>
      </c>
      <c r="N572" s="34">
        <v>784346</v>
      </c>
    </row>
    <row r="573" spans="1:14" x14ac:dyDescent="0.25">
      <c r="A573">
        <v>2025</v>
      </c>
      <c r="B573">
        <v>1</v>
      </c>
      <c r="C573">
        <v>6</v>
      </c>
      <c r="D573">
        <v>566</v>
      </c>
      <c r="E573" t="s">
        <v>1314</v>
      </c>
      <c r="F573" t="s">
        <v>1301</v>
      </c>
      <c r="G573" t="s">
        <v>1327</v>
      </c>
      <c r="H573" t="s">
        <v>1299</v>
      </c>
      <c r="I573" t="s">
        <v>1300</v>
      </c>
      <c r="J573" t="s">
        <v>829</v>
      </c>
      <c r="K573" t="s">
        <v>1122</v>
      </c>
      <c r="L573" t="s">
        <v>1175</v>
      </c>
      <c r="M573" t="s">
        <v>1059</v>
      </c>
      <c r="N573" s="34">
        <v>155534</v>
      </c>
    </row>
    <row r="574" spans="1:14" x14ac:dyDescent="0.25">
      <c r="A574">
        <v>2025</v>
      </c>
      <c r="B574">
        <v>1</v>
      </c>
      <c r="C574">
        <v>6</v>
      </c>
      <c r="D574">
        <v>567</v>
      </c>
      <c r="E574" t="s">
        <v>1314</v>
      </c>
      <c r="F574" t="s">
        <v>1301</v>
      </c>
      <c r="G574" t="s">
        <v>1327</v>
      </c>
      <c r="H574" t="s">
        <v>1299</v>
      </c>
      <c r="I574" t="s">
        <v>1300</v>
      </c>
      <c r="J574" t="s">
        <v>828</v>
      </c>
      <c r="K574" t="s">
        <v>1122</v>
      </c>
      <c r="L574" t="s">
        <v>1175</v>
      </c>
      <c r="M574" t="s">
        <v>1059</v>
      </c>
      <c r="N574" s="34">
        <v>48938</v>
      </c>
    </row>
    <row r="575" spans="1:14" x14ac:dyDescent="0.25">
      <c r="A575">
        <v>2025</v>
      </c>
      <c r="B575">
        <v>1</v>
      </c>
      <c r="C575">
        <v>6</v>
      </c>
      <c r="D575">
        <v>568</v>
      </c>
      <c r="E575" t="s">
        <v>1314</v>
      </c>
      <c r="F575" t="s">
        <v>1301</v>
      </c>
      <c r="G575" t="s">
        <v>1327</v>
      </c>
      <c r="H575" t="s">
        <v>1299</v>
      </c>
      <c r="I575" t="s">
        <v>1300</v>
      </c>
      <c r="J575" t="s">
        <v>902</v>
      </c>
      <c r="K575" t="s">
        <v>1122</v>
      </c>
      <c r="L575" t="s">
        <v>1177</v>
      </c>
      <c r="M575" t="s">
        <v>1061</v>
      </c>
      <c r="N575" s="34">
        <v>1680005</v>
      </c>
    </row>
    <row r="576" spans="1:14" x14ac:dyDescent="0.25">
      <c r="A576">
        <v>2025</v>
      </c>
      <c r="B576">
        <v>1</v>
      </c>
      <c r="C576">
        <v>6</v>
      </c>
      <c r="D576">
        <v>569</v>
      </c>
      <c r="E576" t="s">
        <v>1314</v>
      </c>
      <c r="F576" t="s">
        <v>1301</v>
      </c>
      <c r="G576" t="s">
        <v>1327</v>
      </c>
      <c r="H576" t="s">
        <v>1299</v>
      </c>
      <c r="I576" t="s">
        <v>1300</v>
      </c>
      <c r="J576" t="s">
        <v>901</v>
      </c>
      <c r="K576" t="s">
        <v>1122</v>
      </c>
      <c r="L576" t="s">
        <v>1177</v>
      </c>
      <c r="M576" t="s">
        <v>1061</v>
      </c>
      <c r="N576" s="34">
        <v>749508</v>
      </c>
    </row>
    <row r="577" spans="1:14" x14ac:dyDescent="0.25">
      <c r="A577">
        <v>2025</v>
      </c>
      <c r="B577">
        <v>1</v>
      </c>
      <c r="C577">
        <v>6</v>
      </c>
      <c r="D577">
        <v>570</v>
      </c>
      <c r="E577" t="s">
        <v>1314</v>
      </c>
      <c r="F577" t="s">
        <v>1301</v>
      </c>
      <c r="G577" t="s">
        <v>1327</v>
      </c>
      <c r="H577" t="s">
        <v>1299</v>
      </c>
      <c r="I577" t="s">
        <v>1300</v>
      </c>
      <c r="J577" t="s">
        <v>903</v>
      </c>
      <c r="K577" t="s">
        <v>1122</v>
      </c>
      <c r="L577" t="s">
        <v>1177</v>
      </c>
      <c r="M577" t="s">
        <v>1061</v>
      </c>
      <c r="N577" s="34">
        <v>910896</v>
      </c>
    </row>
    <row r="578" spans="1:14" x14ac:dyDescent="0.25">
      <c r="A578">
        <v>2025</v>
      </c>
      <c r="B578">
        <v>1</v>
      </c>
      <c r="C578">
        <v>6</v>
      </c>
      <c r="D578">
        <v>571</v>
      </c>
      <c r="E578" t="s">
        <v>1314</v>
      </c>
      <c r="F578" t="s">
        <v>1301</v>
      </c>
      <c r="G578" t="s">
        <v>1327</v>
      </c>
      <c r="H578" t="s">
        <v>1299</v>
      </c>
      <c r="I578" t="s">
        <v>1300</v>
      </c>
      <c r="J578" t="s">
        <v>62</v>
      </c>
      <c r="K578" t="s">
        <v>1129</v>
      </c>
      <c r="L578" t="s">
        <v>1157</v>
      </c>
      <c r="M578" t="s">
        <v>1047</v>
      </c>
      <c r="N578" s="34">
        <v>22706</v>
      </c>
    </row>
    <row r="579" spans="1:14" x14ac:dyDescent="0.25">
      <c r="A579">
        <v>2025</v>
      </c>
      <c r="B579">
        <v>1</v>
      </c>
      <c r="C579">
        <v>6</v>
      </c>
      <c r="D579">
        <v>572</v>
      </c>
      <c r="E579" t="s">
        <v>1314</v>
      </c>
      <c r="F579" t="s">
        <v>1301</v>
      </c>
      <c r="G579" t="s">
        <v>1327</v>
      </c>
      <c r="H579" t="s">
        <v>1299</v>
      </c>
      <c r="I579" t="s">
        <v>1300</v>
      </c>
      <c r="J579" t="s">
        <v>64</v>
      </c>
      <c r="K579" t="s">
        <v>1129</v>
      </c>
      <c r="L579" t="s">
        <v>1157</v>
      </c>
      <c r="M579" t="s">
        <v>1047</v>
      </c>
      <c r="N579" s="34">
        <v>12703</v>
      </c>
    </row>
    <row r="580" spans="1:14" x14ac:dyDescent="0.25">
      <c r="A580">
        <v>2025</v>
      </c>
      <c r="B580">
        <v>1</v>
      </c>
      <c r="C580">
        <v>6</v>
      </c>
      <c r="D580">
        <v>573</v>
      </c>
      <c r="E580" t="s">
        <v>1314</v>
      </c>
      <c r="F580" t="s">
        <v>1301</v>
      </c>
      <c r="G580" t="s">
        <v>1327</v>
      </c>
      <c r="H580" t="s">
        <v>1299</v>
      </c>
      <c r="I580" t="s">
        <v>1300</v>
      </c>
      <c r="J580" t="s">
        <v>63</v>
      </c>
      <c r="K580" t="s">
        <v>1129</v>
      </c>
      <c r="L580" t="s">
        <v>1157</v>
      </c>
      <c r="M580" t="s">
        <v>1047</v>
      </c>
      <c r="N580" s="34">
        <v>18352</v>
      </c>
    </row>
    <row r="581" spans="1:14" x14ac:dyDescent="0.25">
      <c r="A581">
        <v>2025</v>
      </c>
      <c r="B581">
        <v>1</v>
      </c>
      <c r="C581">
        <v>6</v>
      </c>
      <c r="D581">
        <v>574</v>
      </c>
      <c r="E581" t="s">
        <v>1314</v>
      </c>
      <c r="F581" t="s">
        <v>1301</v>
      </c>
      <c r="G581" t="s">
        <v>1327</v>
      </c>
      <c r="H581" t="s">
        <v>1299</v>
      </c>
      <c r="I581" t="s">
        <v>1300</v>
      </c>
      <c r="J581" t="s">
        <v>65</v>
      </c>
      <c r="K581" t="s">
        <v>1129</v>
      </c>
      <c r="L581" t="s">
        <v>1157</v>
      </c>
      <c r="M581" t="s">
        <v>1047</v>
      </c>
      <c r="N581" s="34">
        <v>100751</v>
      </c>
    </row>
    <row r="582" spans="1:14" x14ac:dyDescent="0.25">
      <c r="A582">
        <v>2025</v>
      </c>
      <c r="B582">
        <v>1</v>
      </c>
      <c r="C582">
        <v>6</v>
      </c>
      <c r="D582">
        <v>575</v>
      </c>
      <c r="E582" t="s">
        <v>1314</v>
      </c>
      <c r="F582" t="s">
        <v>1301</v>
      </c>
      <c r="G582" t="s">
        <v>1327</v>
      </c>
      <c r="H582" t="s">
        <v>1299</v>
      </c>
      <c r="I582" t="s">
        <v>1300</v>
      </c>
      <c r="J582" t="s">
        <v>697</v>
      </c>
      <c r="K582" t="s">
        <v>1129</v>
      </c>
      <c r="L582" t="s">
        <v>1158</v>
      </c>
      <c r="M582" t="s">
        <v>1065</v>
      </c>
      <c r="N582" s="34">
        <v>78625</v>
      </c>
    </row>
    <row r="583" spans="1:14" x14ac:dyDescent="0.25">
      <c r="A583">
        <v>2025</v>
      </c>
      <c r="B583">
        <v>1</v>
      </c>
      <c r="C583">
        <v>6</v>
      </c>
      <c r="D583">
        <v>576</v>
      </c>
      <c r="E583" t="s">
        <v>1314</v>
      </c>
      <c r="F583" t="s">
        <v>1301</v>
      </c>
      <c r="G583" t="s">
        <v>1327</v>
      </c>
      <c r="H583" t="s">
        <v>1299</v>
      </c>
      <c r="I583" t="s">
        <v>1300</v>
      </c>
      <c r="J583" t="s">
        <v>639</v>
      </c>
      <c r="K583" t="s">
        <v>1129</v>
      </c>
      <c r="L583" t="s">
        <v>1158</v>
      </c>
      <c r="M583" t="s">
        <v>1065</v>
      </c>
      <c r="N583" s="34">
        <v>3058</v>
      </c>
    </row>
    <row r="584" spans="1:14" x14ac:dyDescent="0.25">
      <c r="A584">
        <v>2025</v>
      </c>
      <c r="B584">
        <v>1</v>
      </c>
      <c r="C584">
        <v>6</v>
      </c>
      <c r="D584">
        <v>577</v>
      </c>
      <c r="E584" t="s">
        <v>1314</v>
      </c>
      <c r="F584" t="s">
        <v>1301</v>
      </c>
      <c r="G584" t="s">
        <v>1327</v>
      </c>
      <c r="H584" t="s">
        <v>1299</v>
      </c>
      <c r="I584" t="s">
        <v>1300</v>
      </c>
      <c r="J584" t="s">
        <v>640</v>
      </c>
      <c r="K584" t="s">
        <v>1129</v>
      </c>
      <c r="L584" t="s">
        <v>1158</v>
      </c>
      <c r="M584" t="s">
        <v>1065</v>
      </c>
      <c r="N584" s="34">
        <v>13714</v>
      </c>
    </row>
    <row r="585" spans="1:14" x14ac:dyDescent="0.25">
      <c r="A585">
        <v>2025</v>
      </c>
      <c r="B585">
        <v>1</v>
      </c>
      <c r="C585">
        <v>6</v>
      </c>
      <c r="D585">
        <v>578</v>
      </c>
      <c r="E585" t="s">
        <v>1314</v>
      </c>
      <c r="F585" t="s">
        <v>1301</v>
      </c>
      <c r="G585" t="s">
        <v>1327</v>
      </c>
      <c r="H585" t="s">
        <v>1299</v>
      </c>
      <c r="I585" t="s">
        <v>1300</v>
      </c>
      <c r="J585" t="s">
        <v>696</v>
      </c>
      <c r="K585" t="s">
        <v>1129</v>
      </c>
      <c r="L585" t="s">
        <v>1158</v>
      </c>
      <c r="M585" t="s">
        <v>1065</v>
      </c>
      <c r="N585" s="34">
        <v>129815</v>
      </c>
    </row>
    <row r="586" spans="1:14" x14ac:dyDescent="0.25">
      <c r="A586">
        <v>2025</v>
      </c>
      <c r="B586">
        <v>1</v>
      </c>
      <c r="C586">
        <v>6</v>
      </c>
      <c r="D586">
        <v>579</v>
      </c>
      <c r="E586" t="s">
        <v>1314</v>
      </c>
      <c r="F586" t="s">
        <v>1301</v>
      </c>
      <c r="G586" t="s">
        <v>1327</v>
      </c>
      <c r="H586" t="s">
        <v>1299</v>
      </c>
      <c r="I586" t="s">
        <v>1300</v>
      </c>
      <c r="J586" t="s">
        <v>638</v>
      </c>
      <c r="K586" t="s">
        <v>1129</v>
      </c>
      <c r="L586" t="s">
        <v>1158</v>
      </c>
      <c r="M586" t="s">
        <v>1065</v>
      </c>
      <c r="N586" s="34">
        <v>1116</v>
      </c>
    </row>
    <row r="587" spans="1:14" x14ac:dyDescent="0.25">
      <c r="A587">
        <v>2025</v>
      </c>
      <c r="B587">
        <v>1</v>
      </c>
      <c r="C587">
        <v>6</v>
      </c>
      <c r="D587">
        <v>580</v>
      </c>
      <c r="E587" t="s">
        <v>1314</v>
      </c>
      <c r="F587" t="s">
        <v>1301</v>
      </c>
      <c r="G587" t="s">
        <v>1327</v>
      </c>
      <c r="H587" t="s">
        <v>1299</v>
      </c>
      <c r="I587" t="s">
        <v>1300</v>
      </c>
      <c r="J587" t="s">
        <v>637</v>
      </c>
      <c r="K587" t="s">
        <v>1129</v>
      </c>
      <c r="L587" t="s">
        <v>1158</v>
      </c>
      <c r="M587" t="s">
        <v>1065</v>
      </c>
      <c r="N587" s="34">
        <v>4804</v>
      </c>
    </row>
    <row r="588" spans="1:14" x14ac:dyDescent="0.25">
      <c r="A588">
        <v>2025</v>
      </c>
      <c r="B588">
        <v>1</v>
      </c>
      <c r="C588">
        <v>6</v>
      </c>
      <c r="D588">
        <v>581</v>
      </c>
      <c r="E588" t="s">
        <v>1314</v>
      </c>
      <c r="F588" t="s">
        <v>1301</v>
      </c>
      <c r="G588" t="s">
        <v>1327</v>
      </c>
      <c r="H588" t="s">
        <v>1299</v>
      </c>
      <c r="I588" t="s">
        <v>1300</v>
      </c>
      <c r="J588" t="s">
        <v>699</v>
      </c>
      <c r="K588" t="s">
        <v>1129</v>
      </c>
      <c r="L588" t="s">
        <v>1158</v>
      </c>
      <c r="M588" t="s">
        <v>1065</v>
      </c>
      <c r="N588" s="34">
        <v>475995</v>
      </c>
    </row>
    <row r="589" spans="1:14" x14ac:dyDescent="0.25">
      <c r="A589">
        <v>2025</v>
      </c>
      <c r="B589">
        <v>1</v>
      </c>
      <c r="C589">
        <v>6</v>
      </c>
      <c r="D589">
        <v>582</v>
      </c>
      <c r="E589" t="s">
        <v>1314</v>
      </c>
      <c r="F589" t="s">
        <v>1301</v>
      </c>
      <c r="G589" t="s">
        <v>1327</v>
      </c>
      <c r="H589" t="s">
        <v>1299</v>
      </c>
      <c r="I589" t="s">
        <v>1300</v>
      </c>
      <c r="J589" t="s">
        <v>698</v>
      </c>
      <c r="K589" t="s">
        <v>1129</v>
      </c>
      <c r="L589" t="s">
        <v>1158</v>
      </c>
      <c r="M589" t="s">
        <v>1065</v>
      </c>
      <c r="N589" s="34">
        <v>73431</v>
      </c>
    </row>
    <row r="590" spans="1:14" x14ac:dyDescent="0.25">
      <c r="A590">
        <v>2025</v>
      </c>
      <c r="B590">
        <v>1</v>
      </c>
      <c r="C590">
        <v>6</v>
      </c>
      <c r="D590">
        <v>583</v>
      </c>
      <c r="E590" t="s">
        <v>1314</v>
      </c>
      <c r="F590" t="s">
        <v>1301</v>
      </c>
      <c r="G590" t="s">
        <v>1327</v>
      </c>
      <c r="H590" t="s">
        <v>1299</v>
      </c>
      <c r="I590" t="s">
        <v>1300</v>
      </c>
      <c r="J590" t="s">
        <v>121</v>
      </c>
      <c r="K590" t="s">
        <v>1129</v>
      </c>
      <c r="L590" t="s">
        <v>1158</v>
      </c>
      <c r="M590" t="s">
        <v>1065</v>
      </c>
      <c r="N590" s="34">
        <v>1615289</v>
      </c>
    </row>
    <row r="591" spans="1:14" x14ac:dyDescent="0.25">
      <c r="A591">
        <v>2025</v>
      </c>
      <c r="B591">
        <v>1</v>
      </c>
      <c r="C591">
        <v>6</v>
      </c>
      <c r="D591">
        <v>584</v>
      </c>
      <c r="E591" t="s">
        <v>1314</v>
      </c>
      <c r="F591" t="s">
        <v>1301</v>
      </c>
      <c r="G591" t="s">
        <v>1327</v>
      </c>
      <c r="H591" t="s">
        <v>1299</v>
      </c>
      <c r="I591" t="s">
        <v>1300</v>
      </c>
      <c r="J591" t="s">
        <v>120</v>
      </c>
      <c r="K591" t="s">
        <v>1129</v>
      </c>
      <c r="L591" t="s">
        <v>1158</v>
      </c>
      <c r="M591" t="s">
        <v>1065</v>
      </c>
      <c r="N591" s="34">
        <v>188299</v>
      </c>
    </row>
    <row r="592" spans="1:14" x14ac:dyDescent="0.25">
      <c r="A592">
        <v>2025</v>
      </c>
      <c r="B592">
        <v>1</v>
      </c>
      <c r="C592">
        <v>6</v>
      </c>
      <c r="D592">
        <v>585</v>
      </c>
      <c r="E592" t="s">
        <v>1314</v>
      </c>
      <c r="F592" t="s">
        <v>1301</v>
      </c>
      <c r="G592" t="s">
        <v>1327</v>
      </c>
      <c r="H592" t="s">
        <v>1299</v>
      </c>
      <c r="I592" t="s">
        <v>1300</v>
      </c>
      <c r="J592" t="s">
        <v>316</v>
      </c>
      <c r="K592" t="s">
        <v>1129</v>
      </c>
      <c r="L592" t="s">
        <v>1158</v>
      </c>
      <c r="M592" t="s">
        <v>1065</v>
      </c>
      <c r="N592" s="34">
        <v>1751</v>
      </c>
    </row>
    <row r="593" spans="1:14" x14ac:dyDescent="0.25">
      <c r="A593">
        <v>2025</v>
      </c>
      <c r="B593">
        <v>1</v>
      </c>
      <c r="C593">
        <v>6</v>
      </c>
      <c r="D593">
        <v>586</v>
      </c>
      <c r="E593" t="s">
        <v>1314</v>
      </c>
      <c r="F593" t="s">
        <v>1301</v>
      </c>
      <c r="G593" t="s">
        <v>1327</v>
      </c>
      <c r="H593" t="s">
        <v>1299</v>
      </c>
      <c r="I593" t="s">
        <v>1300</v>
      </c>
      <c r="J593" t="s">
        <v>318</v>
      </c>
      <c r="K593" t="s">
        <v>1129</v>
      </c>
      <c r="L593" t="s">
        <v>1158</v>
      </c>
      <c r="M593" t="s">
        <v>1065</v>
      </c>
      <c r="N593" s="34">
        <v>1064</v>
      </c>
    </row>
    <row r="594" spans="1:14" x14ac:dyDescent="0.25">
      <c r="A594">
        <v>2025</v>
      </c>
      <c r="B594">
        <v>1</v>
      </c>
      <c r="C594">
        <v>6</v>
      </c>
      <c r="D594">
        <v>587</v>
      </c>
      <c r="E594" t="s">
        <v>1314</v>
      </c>
      <c r="F594" t="s">
        <v>1301</v>
      </c>
      <c r="G594" t="s">
        <v>1327</v>
      </c>
      <c r="H594" t="s">
        <v>1299</v>
      </c>
      <c r="I594" t="s">
        <v>1300</v>
      </c>
      <c r="J594" t="s">
        <v>317</v>
      </c>
      <c r="K594" t="s">
        <v>1129</v>
      </c>
      <c r="L594" t="s">
        <v>1158</v>
      </c>
      <c r="M594" t="s">
        <v>1065</v>
      </c>
      <c r="N594" s="34">
        <v>1176</v>
      </c>
    </row>
    <row r="595" spans="1:14" x14ac:dyDescent="0.25">
      <c r="A595">
        <v>2025</v>
      </c>
      <c r="B595">
        <v>1</v>
      </c>
      <c r="C595">
        <v>6</v>
      </c>
      <c r="D595">
        <v>588</v>
      </c>
      <c r="E595" t="s">
        <v>1314</v>
      </c>
      <c r="F595" t="s">
        <v>1301</v>
      </c>
      <c r="G595" t="s">
        <v>1327</v>
      </c>
      <c r="H595" t="s">
        <v>1299</v>
      </c>
      <c r="I595" t="s">
        <v>1300</v>
      </c>
      <c r="J595" t="s">
        <v>119</v>
      </c>
      <c r="K595" t="s">
        <v>1129</v>
      </c>
      <c r="L595" t="s">
        <v>1158</v>
      </c>
      <c r="M595" t="s">
        <v>1065</v>
      </c>
      <c r="N595" s="34">
        <v>3039</v>
      </c>
    </row>
    <row r="596" spans="1:14" x14ac:dyDescent="0.25">
      <c r="A596">
        <v>2025</v>
      </c>
      <c r="B596">
        <v>1</v>
      </c>
      <c r="C596">
        <v>6</v>
      </c>
      <c r="D596">
        <v>589</v>
      </c>
      <c r="E596" t="s">
        <v>1314</v>
      </c>
      <c r="F596" t="s">
        <v>1301</v>
      </c>
      <c r="G596" t="s">
        <v>1327</v>
      </c>
      <c r="H596" t="s">
        <v>1299</v>
      </c>
      <c r="I596" t="s">
        <v>1300</v>
      </c>
      <c r="J596" t="s">
        <v>115</v>
      </c>
      <c r="K596" t="s">
        <v>1129</v>
      </c>
      <c r="L596" t="s">
        <v>1158</v>
      </c>
      <c r="M596" t="s">
        <v>1065</v>
      </c>
      <c r="N596" s="34">
        <v>229607</v>
      </c>
    </row>
    <row r="597" spans="1:14" x14ac:dyDescent="0.25">
      <c r="A597">
        <v>2025</v>
      </c>
      <c r="B597">
        <v>1</v>
      </c>
      <c r="C597">
        <v>6</v>
      </c>
      <c r="D597">
        <v>590</v>
      </c>
      <c r="E597" t="s">
        <v>1314</v>
      </c>
      <c r="F597" t="s">
        <v>1301</v>
      </c>
      <c r="G597" t="s">
        <v>1327</v>
      </c>
      <c r="H597" t="s">
        <v>1299</v>
      </c>
      <c r="I597" t="s">
        <v>1300</v>
      </c>
      <c r="J597" t="s">
        <v>114</v>
      </c>
      <c r="K597" t="s">
        <v>1129</v>
      </c>
      <c r="L597" t="s">
        <v>1158</v>
      </c>
      <c r="M597" t="s">
        <v>1065</v>
      </c>
      <c r="N597" s="34">
        <v>340754</v>
      </c>
    </row>
    <row r="598" spans="1:14" x14ac:dyDescent="0.25">
      <c r="A598">
        <v>2025</v>
      </c>
      <c r="B598">
        <v>1</v>
      </c>
      <c r="C598">
        <v>6</v>
      </c>
      <c r="D598">
        <v>591</v>
      </c>
      <c r="E598" t="s">
        <v>1314</v>
      </c>
      <c r="F598" t="s">
        <v>1301</v>
      </c>
      <c r="G598" t="s">
        <v>1327</v>
      </c>
      <c r="H598" t="s">
        <v>1299</v>
      </c>
      <c r="I598" t="s">
        <v>1300</v>
      </c>
      <c r="J598" t="s">
        <v>116</v>
      </c>
      <c r="K598" t="s">
        <v>1129</v>
      </c>
      <c r="L598" t="s">
        <v>1158</v>
      </c>
      <c r="M598" t="s">
        <v>1065</v>
      </c>
      <c r="N598" s="34">
        <v>1569346</v>
      </c>
    </row>
    <row r="599" spans="1:14" x14ac:dyDescent="0.25">
      <c r="A599">
        <v>2025</v>
      </c>
      <c r="B599">
        <v>1</v>
      </c>
      <c r="C599">
        <v>6</v>
      </c>
      <c r="D599">
        <v>592</v>
      </c>
      <c r="E599" t="s">
        <v>1314</v>
      </c>
      <c r="F599" t="s">
        <v>1301</v>
      </c>
      <c r="G599" t="s">
        <v>1327</v>
      </c>
      <c r="H599" t="s">
        <v>1299</v>
      </c>
      <c r="I599" t="s">
        <v>1300</v>
      </c>
      <c r="J599" t="s">
        <v>118</v>
      </c>
      <c r="K599" t="s">
        <v>1129</v>
      </c>
      <c r="L599" t="s">
        <v>1158</v>
      </c>
      <c r="M599" t="s">
        <v>1065</v>
      </c>
      <c r="N599" s="34">
        <v>9597</v>
      </c>
    </row>
    <row r="600" spans="1:14" x14ac:dyDescent="0.25">
      <c r="A600">
        <v>2025</v>
      </c>
      <c r="B600">
        <v>1</v>
      </c>
      <c r="C600">
        <v>6</v>
      </c>
      <c r="D600">
        <v>593</v>
      </c>
      <c r="E600" t="s">
        <v>1314</v>
      </c>
      <c r="F600" t="s">
        <v>1301</v>
      </c>
      <c r="G600" t="s">
        <v>1327</v>
      </c>
      <c r="H600" t="s">
        <v>1299</v>
      </c>
      <c r="I600" t="s">
        <v>1300</v>
      </c>
      <c r="J600" t="s">
        <v>117</v>
      </c>
      <c r="K600" t="s">
        <v>1129</v>
      </c>
      <c r="L600" t="s">
        <v>1158</v>
      </c>
      <c r="M600" t="s">
        <v>1065</v>
      </c>
      <c r="N600" s="34">
        <v>86665</v>
      </c>
    </row>
    <row r="601" spans="1:14" x14ac:dyDescent="0.25">
      <c r="A601">
        <v>2025</v>
      </c>
      <c r="B601">
        <v>1</v>
      </c>
      <c r="C601">
        <v>6</v>
      </c>
      <c r="D601">
        <v>594</v>
      </c>
      <c r="E601" t="s">
        <v>1314</v>
      </c>
      <c r="F601" t="s">
        <v>1301</v>
      </c>
      <c r="G601" t="s">
        <v>1327</v>
      </c>
      <c r="H601" t="s">
        <v>1299</v>
      </c>
      <c r="I601" t="s">
        <v>1300</v>
      </c>
      <c r="J601" t="s">
        <v>113</v>
      </c>
      <c r="K601" t="s">
        <v>1129</v>
      </c>
      <c r="L601" t="s">
        <v>1158</v>
      </c>
      <c r="M601" t="s">
        <v>1065</v>
      </c>
      <c r="N601" s="34">
        <v>343105</v>
      </c>
    </row>
    <row r="602" spans="1:14" x14ac:dyDescent="0.25">
      <c r="A602">
        <v>2025</v>
      </c>
      <c r="B602">
        <v>1</v>
      </c>
      <c r="C602">
        <v>6</v>
      </c>
      <c r="D602">
        <v>595</v>
      </c>
      <c r="E602" t="s">
        <v>1314</v>
      </c>
      <c r="F602" t="s">
        <v>1301</v>
      </c>
      <c r="G602" t="s">
        <v>1327</v>
      </c>
      <c r="H602" t="s">
        <v>1299</v>
      </c>
      <c r="I602" t="s">
        <v>1300</v>
      </c>
      <c r="J602" t="s">
        <v>323</v>
      </c>
      <c r="K602" t="s">
        <v>1129</v>
      </c>
      <c r="L602" t="s">
        <v>1158</v>
      </c>
      <c r="M602" t="s">
        <v>1065</v>
      </c>
      <c r="N602" s="34">
        <v>4095383</v>
      </c>
    </row>
    <row r="603" spans="1:14" x14ac:dyDescent="0.25">
      <c r="A603">
        <v>2025</v>
      </c>
      <c r="B603">
        <v>1</v>
      </c>
      <c r="C603">
        <v>6</v>
      </c>
      <c r="D603">
        <v>596</v>
      </c>
      <c r="E603" t="s">
        <v>1314</v>
      </c>
      <c r="F603" t="s">
        <v>1301</v>
      </c>
      <c r="G603" t="s">
        <v>1327</v>
      </c>
      <c r="H603" t="s">
        <v>1299</v>
      </c>
      <c r="I603" t="s">
        <v>1300</v>
      </c>
      <c r="J603" t="s">
        <v>322</v>
      </c>
      <c r="K603" t="s">
        <v>1129</v>
      </c>
      <c r="L603" t="s">
        <v>1158</v>
      </c>
      <c r="M603" t="s">
        <v>1065</v>
      </c>
      <c r="N603" s="34">
        <v>631373</v>
      </c>
    </row>
    <row r="604" spans="1:14" x14ac:dyDescent="0.25">
      <c r="A604">
        <v>2025</v>
      </c>
      <c r="B604">
        <v>1</v>
      </c>
      <c r="C604">
        <v>6</v>
      </c>
      <c r="D604">
        <v>597</v>
      </c>
      <c r="E604" t="s">
        <v>1314</v>
      </c>
      <c r="F604" t="s">
        <v>1301</v>
      </c>
      <c r="G604" t="s">
        <v>1327</v>
      </c>
      <c r="H604" t="s">
        <v>1299</v>
      </c>
      <c r="I604" t="s">
        <v>1300</v>
      </c>
      <c r="J604" t="s">
        <v>319</v>
      </c>
      <c r="K604" t="s">
        <v>1129</v>
      </c>
      <c r="L604" t="s">
        <v>1158</v>
      </c>
      <c r="M604" t="s">
        <v>1065</v>
      </c>
      <c r="N604" s="34">
        <v>9575</v>
      </c>
    </row>
    <row r="605" spans="1:14" x14ac:dyDescent="0.25">
      <c r="A605">
        <v>2025</v>
      </c>
      <c r="B605">
        <v>1</v>
      </c>
      <c r="C605">
        <v>6</v>
      </c>
      <c r="D605">
        <v>598</v>
      </c>
      <c r="E605" t="s">
        <v>1314</v>
      </c>
      <c r="F605" t="s">
        <v>1301</v>
      </c>
      <c r="G605" t="s">
        <v>1327</v>
      </c>
      <c r="H605" t="s">
        <v>1299</v>
      </c>
      <c r="I605" t="s">
        <v>1300</v>
      </c>
      <c r="J605" t="s">
        <v>124</v>
      </c>
      <c r="K605" t="s">
        <v>1129</v>
      </c>
      <c r="L605" t="s">
        <v>1158</v>
      </c>
      <c r="M605" t="s">
        <v>1065</v>
      </c>
      <c r="N605" s="34">
        <v>7853793</v>
      </c>
    </row>
    <row r="606" spans="1:14" x14ac:dyDescent="0.25">
      <c r="A606">
        <v>2025</v>
      </c>
      <c r="B606">
        <v>1</v>
      </c>
      <c r="C606">
        <v>6</v>
      </c>
      <c r="D606">
        <v>599</v>
      </c>
      <c r="E606" t="s">
        <v>1314</v>
      </c>
      <c r="F606" t="s">
        <v>1301</v>
      </c>
      <c r="G606" t="s">
        <v>1327</v>
      </c>
      <c r="H606" t="s">
        <v>1299</v>
      </c>
      <c r="I606" t="s">
        <v>1300</v>
      </c>
      <c r="J606" t="s">
        <v>122</v>
      </c>
      <c r="K606" t="s">
        <v>1129</v>
      </c>
      <c r="L606" t="s">
        <v>1158</v>
      </c>
      <c r="M606" t="s">
        <v>1065</v>
      </c>
      <c r="N606" s="34">
        <v>1278804</v>
      </c>
    </row>
    <row r="607" spans="1:14" x14ac:dyDescent="0.25">
      <c r="A607">
        <v>2025</v>
      </c>
      <c r="B607">
        <v>1</v>
      </c>
      <c r="C607">
        <v>6</v>
      </c>
      <c r="D607">
        <v>600</v>
      </c>
      <c r="E607" t="s">
        <v>1314</v>
      </c>
      <c r="F607" t="s">
        <v>1301</v>
      </c>
      <c r="G607" t="s">
        <v>1327</v>
      </c>
      <c r="H607" t="s">
        <v>1299</v>
      </c>
      <c r="I607" t="s">
        <v>1300</v>
      </c>
      <c r="J607" t="s">
        <v>320</v>
      </c>
      <c r="K607" t="s">
        <v>1129</v>
      </c>
      <c r="L607" t="s">
        <v>1158</v>
      </c>
      <c r="M607" t="s">
        <v>1065</v>
      </c>
      <c r="N607" s="34">
        <v>882764</v>
      </c>
    </row>
    <row r="608" spans="1:14" x14ac:dyDescent="0.25">
      <c r="A608">
        <v>2025</v>
      </c>
      <c r="B608">
        <v>1</v>
      </c>
      <c r="C608">
        <v>6</v>
      </c>
      <c r="D608">
        <v>601</v>
      </c>
      <c r="E608" t="s">
        <v>1314</v>
      </c>
      <c r="F608" t="s">
        <v>1301</v>
      </c>
      <c r="G608" t="s">
        <v>1327</v>
      </c>
      <c r="H608" t="s">
        <v>1299</v>
      </c>
      <c r="I608" t="s">
        <v>1300</v>
      </c>
      <c r="J608" t="s">
        <v>321</v>
      </c>
      <c r="K608" t="s">
        <v>1129</v>
      </c>
      <c r="L608" t="s">
        <v>1158</v>
      </c>
      <c r="M608" t="s">
        <v>1065</v>
      </c>
      <c r="N608" s="34">
        <v>670251</v>
      </c>
    </row>
    <row r="609" spans="1:14" x14ac:dyDescent="0.25">
      <c r="A609">
        <v>2025</v>
      </c>
      <c r="B609">
        <v>1</v>
      </c>
      <c r="C609">
        <v>6</v>
      </c>
      <c r="D609">
        <v>602</v>
      </c>
      <c r="E609" t="s">
        <v>1314</v>
      </c>
      <c r="F609" t="s">
        <v>1301</v>
      </c>
      <c r="G609" t="s">
        <v>1327</v>
      </c>
      <c r="H609" t="s">
        <v>1299</v>
      </c>
      <c r="I609" t="s">
        <v>1300</v>
      </c>
      <c r="J609" t="s">
        <v>123</v>
      </c>
      <c r="K609" t="s">
        <v>1129</v>
      </c>
      <c r="L609" t="s">
        <v>1158</v>
      </c>
      <c r="M609" t="s">
        <v>1065</v>
      </c>
      <c r="N609" s="34">
        <v>1196130</v>
      </c>
    </row>
    <row r="610" spans="1:14" x14ac:dyDescent="0.25">
      <c r="A610">
        <v>2025</v>
      </c>
      <c r="B610">
        <v>1</v>
      </c>
      <c r="C610">
        <v>6</v>
      </c>
      <c r="D610">
        <v>603</v>
      </c>
      <c r="E610" t="s">
        <v>1314</v>
      </c>
      <c r="F610" t="s">
        <v>1301</v>
      </c>
      <c r="G610" t="s">
        <v>1327</v>
      </c>
      <c r="H610" t="s">
        <v>1299</v>
      </c>
      <c r="I610" t="s">
        <v>1300</v>
      </c>
      <c r="J610" t="s">
        <v>199</v>
      </c>
      <c r="K610" t="s">
        <v>1129</v>
      </c>
      <c r="L610" t="s">
        <v>1159</v>
      </c>
      <c r="M610" t="s">
        <v>1066</v>
      </c>
      <c r="N610" s="34">
        <v>699966</v>
      </c>
    </row>
    <row r="611" spans="1:14" x14ac:dyDescent="0.25">
      <c r="A611">
        <v>2025</v>
      </c>
      <c r="B611">
        <v>1</v>
      </c>
      <c r="C611">
        <v>6</v>
      </c>
      <c r="D611">
        <v>604</v>
      </c>
      <c r="E611" t="s">
        <v>1314</v>
      </c>
      <c r="F611" t="s">
        <v>1301</v>
      </c>
      <c r="G611" t="s">
        <v>1327</v>
      </c>
      <c r="H611" t="s">
        <v>1299</v>
      </c>
      <c r="I611" t="s">
        <v>1300</v>
      </c>
      <c r="J611" t="s">
        <v>198</v>
      </c>
      <c r="K611" t="s">
        <v>1129</v>
      </c>
      <c r="L611" t="s">
        <v>1159</v>
      </c>
      <c r="M611" t="s">
        <v>1066</v>
      </c>
      <c r="N611" s="34">
        <v>74221</v>
      </c>
    </row>
    <row r="612" spans="1:14" x14ac:dyDescent="0.25">
      <c r="A612">
        <v>2025</v>
      </c>
      <c r="B612">
        <v>1</v>
      </c>
      <c r="C612">
        <v>6</v>
      </c>
      <c r="D612">
        <v>605</v>
      </c>
      <c r="E612" t="s">
        <v>1314</v>
      </c>
      <c r="F612" t="s">
        <v>1301</v>
      </c>
      <c r="G612" t="s">
        <v>1327</v>
      </c>
      <c r="H612" t="s">
        <v>1299</v>
      </c>
      <c r="I612" t="s">
        <v>1300</v>
      </c>
      <c r="J612" t="s">
        <v>196</v>
      </c>
      <c r="K612" t="s">
        <v>1129</v>
      </c>
      <c r="L612" t="s">
        <v>1159</v>
      </c>
      <c r="M612" t="s">
        <v>1066</v>
      </c>
      <c r="N612" s="34">
        <v>128519</v>
      </c>
    </row>
    <row r="613" spans="1:14" x14ac:dyDescent="0.25">
      <c r="A613">
        <v>2025</v>
      </c>
      <c r="B613">
        <v>1</v>
      </c>
      <c r="C613">
        <v>6</v>
      </c>
      <c r="D613">
        <v>606</v>
      </c>
      <c r="E613" t="s">
        <v>1314</v>
      </c>
      <c r="F613" t="s">
        <v>1301</v>
      </c>
      <c r="G613" t="s">
        <v>1327</v>
      </c>
      <c r="H613" t="s">
        <v>1299</v>
      </c>
      <c r="I613" t="s">
        <v>1300</v>
      </c>
      <c r="J613" t="s">
        <v>197</v>
      </c>
      <c r="K613" t="s">
        <v>1129</v>
      </c>
      <c r="L613" t="s">
        <v>1159</v>
      </c>
      <c r="M613" t="s">
        <v>1066</v>
      </c>
      <c r="N613" s="34">
        <v>113919</v>
      </c>
    </row>
    <row r="614" spans="1:14" x14ac:dyDescent="0.25">
      <c r="A614">
        <v>2025</v>
      </c>
      <c r="B614">
        <v>1</v>
      </c>
      <c r="C614">
        <v>6</v>
      </c>
      <c r="D614">
        <v>607</v>
      </c>
      <c r="E614" t="s">
        <v>1314</v>
      </c>
      <c r="F614" t="s">
        <v>1301</v>
      </c>
      <c r="G614" t="s">
        <v>1327</v>
      </c>
      <c r="H614" t="s">
        <v>1299</v>
      </c>
      <c r="I614" t="s">
        <v>1300</v>
      </c>
      <c r="J614" t="s">
        <v>243</v>
      </c>
      <c r="K614" t="s">
        <v>1129</v>
      </c>
      <c r="L614" t="s">
        <v>1160</v>
      </c>
      <c r="M614" t="s">
        <v>1048</v>
      </c>
      <c r="N614" s="34">
        <v>6589</v>
      </c>
    </row>
    <row r="615" spans="1:14" x14ac:dyDescent="0.25">
      <c r="A615">
        <v>2025</v>
      </c>
      <c r="B615">
        <v>1</v>
      </c>
      <c r="C615">
        <v>6</v>
      </c>
      <c r="D615">
        <v>608</v>
      </c>
      <c r="E615" t="s">
        <v>1314</v>
      </c>
      <c r="F615" t="s">
        <v>1301</v>
      </c>
      <c r="G615" t="s">
        <v>1327</v>
      </c>
      <c r="H615" t="s">
        <v>1299</v>
      </c>
      <c r="I615" t="s">
        <v>1300</v>
      </c>
      <c r="J615" t="s">
        <v>241</v>
      </c>
      <c r="K615" t="s">
        <v>1129</v>
      </c>
      <c r="L615" t="s">
        <v>1160</v>
      </c>
      <c r="M615" t="s">
        <v>1048</v>
      </c>
      <c r="N615" s="34">
        <v>7645</v>
      </c>
    </row>
    <row r="616" spans="1:14" x14ac:dyDescent="0.25">
      <c r="A616">
        <v>2025</v>
      </c>
      <c r="B616">
        <v>1</v>
      </c>
      <c r="C616">
        <v>6</v>
      </c>
      <c r="D616">
        <v>609</v>
      </c>
      <c r="E616" t="s">
        <v>1314</v>
      </c>
      <c r="F616" t="s">
        <v>1301</v>
      </c>
      <c r="G616" t="s">
        <v>1327</v>
      </c>
      <c r="H616" t="s">
        <v>1299</v>
      </c>
      <c r="I616" t="s">
        <v>1300</v>
      </c>
      <c r="J616" t="s">
        <v>244</v>
      </c>
      <c r="K616" t="s">
        <v>1129</v>
      </c>
      <c r="L616" t="s">
        <v>1160</v>
      </c>
      <c r="M616" t="s">
        <v>1048</v>
      </c>
      <c r="N616" s="34">
        <v>41703</v>
      </c>
    </row>
    <row r="617" spans="1:14" x14ac:dyDescent="0.25">
      <c r="A617">
        <v>2025</v>
      </c>
      <c r="B617">
        <v>1</v>
      </c>
      <c r="C617">
        <v>6</v>
      </c>
      <c r="D617">
        <v>610</v>
      </c>
      <c r="E617" t="s">
        <v>1314</v>
      </c>
      <c r="F617" t="s">
        <v>1301</v>
      </c>
      <c r="G617" t="s">
        <v>1327</v>
      </c>
      <c r="H617" t="s">
        <v>1299</v>
      </c>
      <c r="I617" t="s">
        <v>1300</v>
      </c>
      <c r="J617" t="s">
        <v>242</v>
      </c>
      <c r="K617" t="s">
        <v>1129</v>
      </c>
      <c r="L617" t="s">
        <v>1160</v>
      </c>
      <c r="M617" t="s">
        <v>1048</v>
      </c>
      <c r="N617" s="34">
        <v>10975</v>
      </c>
    </row>
    <row r="618" spans="1:14" x14ac:dyDescent="0.25">
      <c r="A618">
        <v>2025</v>
      </c>
      <c r="B618">
        <v>1</v>
      </c>
      <c r="C618">
        <v>6</v>
      </c>
      <c r="D618">
        <v>611</v>
      </c>
      <c r="E618" t="s">
        <v>1314</v>
      </c>
      <c r="F618" t="s">
        <v>1301</v>
      </c>
      <c r="G618" t="s">
        <v>1327</v>
      </c>
      <c r="H618" t="s">
        <v>1299</v>
      </c>
      <c r="I618" t="s">
        <v>1300</v>
      </c>
      <c r="J618" t="s">
        <v>278</v>
      </c>
      <c r="K618" t="s">
        <v>1129</v>
      </c>
      <c r="L618" t="s">
        <v>1161</v>
      </c>
      <c r="M618" t="s">
        <v>1049</v>
      </c>
      <c r="N618" s="34">
        <v>91953</v>
      </c>
    </row>
    <row r="619" spans="1:14" x14ac:dyDescent="0.25">
      <c r="A619">
        <v>2025</v>
      </c>
      <c r="B619">
        <v>1</v>
      </c>
      <c r="C619">
        <v>6</v>
      </c>
      <c r="D619">
        <v>612</v>
      </c>
      <c r="E619" t="s">
        <v>1314</v>
      </c>
      <c r="F619" t="s">
        <v>1301</v>
      </c>
      <c r="G619" t="s">
        <v>1327</v>
      </c>
      <c r="H619" t="s">
        <v>1299</v>
      </c>
      <c r="I619" t="s">
        <v>1300</v>
      </c>
      <c r="J619" t="s">
        <v>277</v>
      </c>
      <c r="K619" t="s">
        <v>1129</v>
      </c>
      <c r="L619" t="s">
        <v>1161</v>
      </c>
      <c r="M619" t="s">
        <v>1049</v>
      </c>
      <c r="N619" s="34">
        <v>14329</v>
      </c>
    </row>
    <row r="620" spans="1:14" x14ac:dyDescent="0.25">
      <c r="A620">
        <v>2025</v>
      </c>
      <c r="B620">
        <v>1</v>
      </c>
      <c r="C620">
        <v>6</v>
      </c>
      <c r="D620">
        <v>613</v>
      </c>
      <c r="E620" t="s">
        <v>1314</v>
      </c>
      <c r="F620" t="s">
        <v>1301</v>
      </c>
      <c r="G620" t="s">
        <v>1327</v>
      </c>
      <c r="H620" t="s">
        <v>1299</v>
      </c>
      <c r="I620" t="s">
        <v>1300</v>
      </c>
      <c r="J620" t="s">
        <v>276</v>
      </c>
      <c r="K620" t="s">
        <v>1129</v>
      </c>
      <c r="L620" t="s">
        <v>1161</v>
      </c>
      <c r="M620" t="s">
        <v>1049</v>
      </c>
      <c r="N620" s="34">
        <v>16064</v>
      </c>
    </row>
    <row r="621" spans="1:14" x14ac:dyDescent="0.25">
      <c r="A621">
        <v>2025</v>
      </c>
      <c r="B621">
        <v>1</v>
      </c>
      <c r="C621">
        <v>6</v>
      </c>
      <c r="D621">
        <v>614</v>
      </c>
      <c r="E621" t="s">
        <v>1314</v>
      </c>
      <c r="F621" t="s">
        <v>1301</v>
      </c>
      <c r="G621" t="s">
        <v>1327</v>
      </c>
      <c r="H621" t="s">
        <v>1299</v>
      </c>
      <c r="I621" t="s">
        <v>1300</v>
      </c>
      <c r="J621" t="s">
        <v>275</v>
      </c>
      <c r="K621" t="s">
        <v>1129</v>
      </c>
      <c r="L621" t="s">
        <v>1161</v>
      </c>
      <c r="M621" t="s">
        <v>1049</v>
      </c>
      <c r="N621" s="34">
        <v>23095</v>
      </c>
    </row>
    <row r="622" spans="1:14" x14ac:dyDescent="0.25">
      <c r="A622">
        <v>2025</v>
      </c>
      <c r="B622">
        <v>1</v>
      </c>
      <c r="C622">
        <v>6</v>
      </c>
      <c r="D622">
        <v>615</v>
      </c>
      <c r="E622" t="s">
        <v>1314</v>
      </c>
      <c r="F622" t="s">
        <v>1301</v>
      </c>
      <c r="G622" t="s">
        <v>1327</v>
      </c>
      <c r="H622" t="s">
        <v>1299</v>
      </c>
      <c r="I622" t="s">
        <v>1300</v>
      </c>
      <c r="J622" t="s">
        <v>370</v>
      </c>
      <c r="K622" t="s">
        <v>1129</v>
      </c>
      <c r="L622" t="s">
        <v>1163</v>
      </c>
      <c r="M622" t="s">
        <v>1050</v>
      </c>
      <c r="N622" s="34">
        <v>22958</v>
      </c>
    </row>
    <row r="623" spans="1:14" x14ac:dyDescent="0.25">
      <c r="A623">
        <v>2025</v>
      </c>
      <c r="B623">
        <v>1</v>
      </c>
      <c r="C623">
        <v>6</v>
      </c>
      <c r="D623">
        <v>616</v>
      </c>
      <c r="E623" t="s">
        <v>1314</v>
      </c>
      <c r="F623" t="s">
        <v>1301</v>
      </c>
      <c r="G623" t="s">
        <v>1327</v>
      </c>
      <c r="H623" t="s">
        <v>1299</v>
      </c>
      <c r="I623" t="s">
        <v>1300</v>
      </c>
      <c r="J623" t="s">
        <v>369</v>
      </c>
      <c r="K623" t="s">
        <v>1129</v>
      </c>
      <c r="L623" t="s">
        <v>1163</v>
      </c>
      <c r="M623" t="s">
        <v>1050</v>
      </c>
      <c r="N623" s="34">
        <v>22316</v>
      </c>
    </row>
    <row r="624" spans="1:14" x14ac:dyDescent="0.25">
      <c r="A624">
        <v>2025</v>
      </c>
      <c r="B624">
        <v>1</v>
      </c>
      <c r="C624">
        <v>6</v>
      </c>
      <c r="D624">
        <v>617</v>
      </c>
      <c r="E624" t="s">
        <v>1314</v>
      </c>
      <c r="F624" t="s">
        <v>1301</v>
      </c>
      <c r="G624" t="s">
        <v>1327</v>
      </c>
      <c r="H624" t="s">
        <v>1299</v>
      </c>
      <c r="I624" t="s">
        <v>1300</v>
      </c>
      <c r="J624" t="s">
        <v>372</v>
      </c>
      <c r="K624" t="s">
        <v>1129</v>
      </c>
      <c r="L624" t="s">
        <v>1163</v>
      </c>
      <c r="M624" t="s">
        <v>1050</v>
      </c>
      <c r="N624" s="34">
        <v>103978</v>
      </c>
    </row>
    <row r="625" spans="1:14" x14ac:dyDescent="0.25">
      <c r="A625">
        <v>2025</v>
      </c>
      <c r="B625">
        <v>1</v>
      </c>
      <c r="C625">
        <v>6</v>
      </c>
      <c r="D625">
        <v>618</v>
      </c>
      <c r="E625" t="s">
        <v>1314</v>
      </c>
      <c r="F625" t="s">
        <v>1301</v>
      </c>
      <c r="G625" t="s">
        <v>1327</v>
      </c>
      <c r="H625" t="s">
        <v>1299</v>
      </c>
      <c r="I625" t="s">
        <v>1300</v>
      </c>
      <c r="J625" t="s">
        <v>371</v>
      </c>
      <c r="K625" t="s">
        <v>1129</v>
      </c>
      <c r="L625" t="s">
        <v>1163</v>
      </c>
      <c r="M625" t="s">
        <v>1050</v>
      </c>
      <c r="N625" s="34">
        <v>14800</v>
      </c>
    </row>
    <row r="626" spans="1:14" x14ac:dyDescent="0.25">
      <c r="A626">
        <v>2025</v>
      </c>
      <c r="B626">
        <v>1</v>
      </c>
      <c r="C626">
        <v>6</v>
      </c>
      <c r="D626">
        <v>619</v>
      </c>
      <c r="E626" t="s">
        <v>1314</v>
      </c>
      <c r="F626" t="s">
        <v>1301</v>
      </c>
      <c r="G626" t="s">
        <v>1327</v>
      </c>
      <c r="H626" t="s">
        <v>1299</v>
      </c>
      <c r="I626" t="s">
        <v>1300</v>
      </c>
      <c r="J626" t="s">
        <v>278</v>
      </c>
      <c r="K626" t="s">
        <v>1129</v>
      </c>
      <c r="L626" t="s">
        <v>1163</v>
      </c>
      <c r="M626" t="s">
        <v>1050</v>
      </c>
      <c r="N626" s="34">
        <v>0</v>
      </c>
    </row>
    <row r="627" spans="1:14" x14ac:dyDescent="0.25">
      <c r="A627">
        <v>2025</v>
      </c>
      <c r="B627">
        <v>1</v>
      </c>
      <c r="C627">
        <v>6</v>
      </c>
      <c r="D627">
        <v>620</v>
      </c>
      <c r="E627" t="s">
        <v>1314</v>
      </c>
      <c r="F627" t="s">
        <v>1301</v>
      </c>
      <c r="G627" t="s">
        <v>1327</v>
      </c>
      <c r="H627" t="s">
        <v>1299</v>
      </c>
      <c r="I627" t="s">
        <v>1300</v>
      </c>
      <c r="J627" t="s">
        <v>277</v>
      </c>
      <c r="K627" t="s">
        <v>1129</v>
      </c>
      <c r="L627" t="s">
        <v>1163</v>
      </c>
      <c r="M627" t="s">
        <v>1050</v>
      </c>
      <c r="N627" s="34">
        <v>0</v>
      </c>
    </row>
    <row r="628" spans="1:14" x14ac:dyDescent="0.25">
      <c r="A628">
        <v>2025</v>
      </c>
      <c r="B628">
        <v>1</v>
      </c>
      <c r="C628">
        <v>6</v>
      </c>
      <c r="D628">
        <v>621</v>
      </c>
      <c r="E628" t="s">
        <v>1314</v>
      </c>
      <c r="F628" t="s">
        <v>1301</v>
      </c>
      <c r="G628" t="s">
        <v>1327</v>
      </c>
      <c r="H628" t="s">
        <v>1299</v>
      </c>
      <c r="I628" t="s">
        <v>1300</v>
      </c>
      <c r="J628" t="s">
        <v>275</v>
      </c>
      <c r="K628" t="s">
        <v>1129</v>
      </c>
      <c r="L628" t="s">
        <v>1163</v>
      </c>
      <c r="M628" t="s">
        <v>1050</v>
      </c>
      <c r="N628" s="34">
        <v>0</v>
      </c>
    </row>
    <row r="629" spans="1:14" x14ac:dyDescent="0.25">
      <c r="A629">
        <v>2025</v>
      </c>
      <c r="B629">
        <v>1</v>
      </c>
      <c r="C629">
        <v>6</v>
      </c>
      <c r="D629">
        <v>622</v>
      </c>
      <c r="E629" t="s">
        <v>1314</v>
      </c>
      <c r="F629" t="s">
        <v>1301</v>
      </c>
      <c r="G629" t="s">
        <v>1327</v>
      </c>
      <c r="H629" t="s">
        <v>1299</v>
      </c>
      <c r="I629" t="s">
        <v>1300</v>
      </c>
      <c r="J629" t="s">
        <v>276</v>
      </c>
      <c r="K629" t="s">
        <v>1129</v>
      </c>
      <c r="L629" t="s">
        <v>1163</v>
      </c>
      <c r="M629" t="s">
        <v>1050</v>
      </c>
      <c r="N629" s="34">
        <v>0</v>
      </c>
    </row>
    <row r="630" spans="1:14" x14ac:dyDescent="0.25">
      <c r="A630">
        <v>2025</v>
      </c>
      <c r="B630">
        <v>1</v>
      </c>
      <c r="C630">
        <v>6</v>
      </c>
      <c r="D630">
        <v>623</v>
      </c>
      <c r="E630" t="s">
        <v>1314</v>
      </c>
      <c r="F630" t="s">
        <v>1301</v>
      </c>
      <c r="G630" t="s">
        <v>1327</v>
      </c>
      <c r="H630" t="s">
        <v>1299</v>
      </c>
      <c r="I630" t="s">
        <v>1300</v>
      </c>
      <c r="J630" t="s">
        <v>440</v>
      </c>
      <c r="K630" t="s">
        <v>1129</v>
      </c>
      <c r="L630" t="s">
        <v>1166</v>
      </c>
      <c r="M630" t="s">
        <v>1053</v>
      </c>
      <c r="N630" s="34">
        <v>59900</v>
      </c>
    </row>
    <row r="631" spans="1:14" x14ac:dyDescent="0.25">
      <c r="A631">
        <v>2025</v>
      </c>
      <c r="B631">
        <v>1</v>
      </c>
      <c r="C631">
        <v>6</v>
      </c>
      <c r="D631">
        <v>624</v>
      </c>
      <c r="E631" t="s">
        <v>1314</v>
      </c>
      <c r="F631" t="s">
        <v>1301</v>
      </c>
      <c r="G631" t="s">
        <v>1327</v>
      </c>
      <c r="H631" t="s">
        <v>1299</v>
      </c>
      <c r="I631" t="s">
        <v>1300</v>
      </c>
      <c r="J631" t="s">
        <v>442</v>
      </c>
      <c r="K631" t="s">
        <v>1129</v>
      </c>
      <c r="L631" t="s">
        <v>1166</v>
      </c>
      <c r="M631" t="s">
        <v>1053</v>
      </c>
      <c r="N631" s="34">
        <v>40361</v>
      </c>
    </row>
    <row r="632" spans="1:14" x14ac:dyDescent="0.25">
      <c r="A632">
        <v>2025</v>
      </c>
      <c r="B632">
        <v>1</v>
      </c>
      <c r="C632">
        <v>6</v>
      </c>
      <c r="D632">
        <v>625</v>
      </c>
      <c r="E632" t="s">
        <v>1314</v>
      </c>
      <c r="F632" t="s">
        <v>1301</v>
      </c>
      <c r="G632" t="s">
        <v>1327</v>
      </c>
      <c r="H632" t="s">
        <v>1299</v>
      </c>
      <c r="I632" t="s">
        <v>1300</v>
      </c>
      <c r="J632" t="s">
        <v>443</v>
      </c>
      <c r="K632" t="s">
        <v>1129</v>
      </c>
      <c r="L632" t="s">
        <v>1166</v>
      </c>
      <c r="M632" t="s">
        <v>1053</v>
      </c>
      <c r="N632" s="34">
        <v>290447</v>
      </c>
    </row>
    <row r="633" spans="1:14" x14ac:dyDescent="0.25">
      <c r="A633">
        <v>2025</v>
      </c>
      <c r="B633">
        <v>1</v>
      </c>
      <c r="C633">
        <v>6</v>
      </c>
      <c r="D633">
        <v>626</v>
      </c>
      <c r="E633" t="s">
        <v>1314</v>
      </c>
      <c r="F633" t="s">
        <v>1301</v>
      </c>
      <c r="G633" t="s">
        <v>1327</v>
      </c>
      <c r="H633" t="s">
        <v>1299</v>
      </c>
      <c r="I633" t="s">
        <v>1300</v>
      </c>
      <c r="J633" t="s">
        <v>441</v>
      </c>
      <c r="K633" t="s">
        <v>1129</v>
      </c>
      <c r="L633" t="s">
        <v>1166</v>
      </c>
      <c r="M633" t="s">
        <v>1053</v>
      </c>
      <c r="N633" s="34">
        <v>52238</v>
      </c>
    </row>
    <row r="634" spans="1:14" x14ac:dyDescent="0.25">
      <c r="A634">
        <v>2025</v>
      </c>
      <c r="B634">
        <v>1</v>
      </c>
      <c r="C634">
        <v>6</v>
      </c>
      <c r="D634">
        <v>627</v>
      </c>
      <c r="E634" t="s">
        <v>1314</v>
      </c>
      <c r="F634" t="s">
        <v>1301</v>
      </c>
      <c r="G634" t="s">
        <v>1327</v>
      </c>
      <c r="H634" t="s">
        <v>1299</v>
      </c>
      <c r="I634" t="s">
        <v>1300</v>
      </c>
      <c r="J634" t="s">
        <v>480</v>
      </c>
      <c r="K634" t="s">
        <v>1129</v>
      </c>
      <c r="L634" t="s">
        <v>1167</v>
      </c>
      <c r="M634" t="s">
        <v>1054</v>
      </c>
      <c r="N634" s="34">
        <v>16572</v>
      </c>
    </row>
    <row r="635" spans="1:14" x14ac:dyDescent="0.25">
      <c r="A635">
        <v>2025</v>
      </c>
      <c r="B635">
        <v>1</v>
      </c>
      <c r="C635">
        <v>6</v>
      </c>
      <c r="D635">
        <v>628</v>
      </c>
      <c r="E635" t="s">
        <v>1314</v>
      </c>
      <c r="F635" t="s">
        <v>1301</v>
      </c>
      <c r="G635" t="s">
        <v>1327</v>
      </c>
      <c r="H635" t="s">
        <v>1299</v>
      </c>
      <c r="I635" t="s">
        <v>1300</v>
      </c>
      <c r="J635" t="s">
        <v>481</v>
      </c>
      <c r="K635" t="s">
        <v>1129</v>
      </c>
      <c r="L635" t="s">
        <v>1167</v>
      </c>
      <c r="M635" t="s">
        <v>1054</v>
      </c>
      <c r="N635" s="34">
        <v>101111</v>
      </c>
    </row>
    <row r="636" spans="1:14" x14ac:dyDescent="0.25">
      <c r="A636">
        <v>2025</v>
      </c>
      <c r="B636">
        <v>1</v>
      </c>
      <c r="C636">
        <v>6</v>
      </c>
      <c r="D636">
        <v>629</v>
      </c>
      <c r="E636" t="s">
        <v>1314</v>
      </c>
      <c r="F636" t="s">
        <v>1301</v>
      </c>
      <c r="G636" t="s">
        <v>1327</v>
      </c>
      <c r="H636" t="s">
        <v>1299</v>
      </c>
      <c r="I636" t="s">
        <v>1300</v>
      </c>
      <c r="J636" t="s">
        <v>478</v>
      </c>
      <c r="K636" t="s">
        <v>1129</v>
      </c>
      <c r="L636" t="s">
        <v>1167</v>
      </c>
      <c r="M636" t="s">
        <v>1054</v>
      </c>
      <c r="N636" s="34">
        <v>15994</v>
      </c>
    </row>
    <row r="637" spans="1:14" x14ac:dyDescent="0.25">
      <c r="A637">
        <v>2025</v>
      </c>
      <c r="B637">
        <v>1</v>
      </c>
      <c r="C637">
        <v>6</v>
      </c>
      <c r="D637">
        <v>630</v>
      </c>
      <c r="E637" t="s">
        <v>1314</v>
      </c>
      <c r="F637" t="s">
        <v>1301</v>
      </c>
      <c r="G637" t="s">
        <v>1327</v>
      </c>
      <c r="H637" t="s">
        <v>1299</v>
      </c>
      <c r="I637" t="s">
        <v>1300</v>
      </c>
      <c r="J637" t="s">
        <v>479</v>
      </c>
      <c r="K637" t="s">
        <v>1129</v>
      </c>
      <c r="L637" t="s">
        <v>1167</v>
      </c>
      <c r="M637" t="s">
        <v>1054</v>
      </c>
      <c r="N637" s="34">
        <v>13596</v>
      </c>
    </row>
    <row r="638" spans="1:14" x14ac:dyDescent="0.25">
      <c r="A638">
        <v>2025</v>
      </c>
      <c r="B638">
        <v>1</v>
      </c>
      <c r="C638">
        <v>6</v>
      </c>
      <c r="D638">
        <v>631</v>
      </c>
      <c r="E638" t="s">
        <v>1314</v>
      </c>
      <c r="F638" t="s">
        <v>1301</v>
      </c>
      <c r="G638" t="s">
        <v>1327</v>
      </c>
      <c r="H638" t="s">
        <v>1299</v>
      </c>
      <c r="I638" t="s">
        <v>1300</v>
      </c>
      <c r="J638" t="s">
        <v>507</v>
      </c>
      <c r="K638" t="s">
        <v>1129</v>
      </c>
      <c r="L638" t="s">
        <v>1168</v>
      </c>
      <c r="M638" t="s">
        <v>1055</v>
      </c>
      <c r="N638" s="34">
        <v>4284</v>
      </c>
    </row>
    <row r="639" spans="1:14" x14ac:dyDescent="0.25">
      <c r="A639">
        <v>2025</v>
      </c>
      <c r="B639">
        <v>1</v>
      </c>
      <c r="C639">
        <v>6</v>
      </c>
      <c r="D639">
        <v>632</v>
      </c>
      <c r="E639" t="s">
        <v>1314</v>
      </c>
      <c r="F639" t="s">
        <v>1301</v>
      </c>
      <c r="G639" t="s">
        <v>1327</v>
      </c>
      <c r="H639" t="s">
        <v>1299</v>
      </c>
      <c r="I639" t="s">
        <v>1300</v>
      </c>
      <c r="J639" t="s">
        <v>508</v>
      </c>
      <c r="K639" t="s">
        <v>1129</v>
      </c>
      <c r="L639" t="s">
        <v>1168</v>
      </c>
      <c r="M639" t="s">
        <v>1055</v>
      </c>
      <c r="N639" s="34">
        <v>3373</v>
      </c>
    </row>
    <row r="640" spans="1:14" x14ac:dyDescent="0.25">
      <c r="A640">
        <v>2025</v>
      </c>
      <c r="B640">
        <v>1</v>
      </c>
      <c r="C640">
        <v>6</v>
      </c>
      <c r="D640">
        <v>633</v>
      </c>
      <c r="E640" t="s">
        <v>1314</v>
      </c>
      <c r="F640" t="s">
        <v>1301</v>
      </c>
      <c r="G640" t="s">
        <v>1327</v>
      </c>
      <c r="H640" t="s">
        <v>1299</v>
      </c>
      <c r="I640" t="s">
        <v>1300</v>
      </c>
      <c r="J640" t="s">
        <v>510</v>
      </c>
      <c r="K640" t="s">
        <v>1129</v>
      </c>
      <c r="L640" t="s">
        <v>1168</v>
      </c>
      <c r="M640" t="s">
        <v>1055</v>
      </c>
      <c r="N640" s="34">
        <v>19077</v>
      </c>
    </row>
    <row r="641" spans="1:14" x14ac:dyDescent="0.25">
      <c r="A641">
        <v>2025</v>
      </c>
      <c r="B641">
        <v>1</v>
      </c>
      <c r="C641">
        <v>6</v>
      </c>
      <c r="D641">
        <v>634</v>
      </c>
      <c r="E641" t="s">
        <v>1314</v>
      </c>
      <c r="F641" t="s">
        <v>1301</v>
      </c>
      <c r="G641" t="s">
        <v>1327</v>
      </c>
      <c r="H641" t="s">
        <v>1299</v>
      </c>
      <c r="I641" t="s">
        <v>1300</v>
      </c>
      <c r="J641" t="s">
        <v>509</v>
      </c>
      <c r="K641" t="s">
        <v>1129</v>
      </c>
      <c r="L641" t="s">
        <v>1168</v>
      </c>
      <c r="M641" t="s">
        <v>1055</v>
      </c>
      <c r="N641" s="34">
        <v>1678</v>
      </c>
    </row>
    <row r="642" spans="1:14" x14ac:dyDescent="0.25">
      <c r="A642">
        <v>2025</v>
      </c>
      <c r="B642">
        <v>1</v>
      </c>
      <c r="C642">
        <v>6</v>
      </c>
      <c r="D642">
        <v>635</v>
      </c>
      <c r="E642" t="s">
        <v>1314</v>
      </c>
      <c r="F642" t="s">
        <v>1301</v>
      </c>
      <c r="G642" t="s">
        <v>1327</v>
      </c>
      <c r="H642" t="s">
        <v>1299</v>
      </c>
      <c r="I642" t="s">
        <v>1300</v>
      </c>
      <c r="J642" t="s">
        <v>549</v>
      </c>
      <c r="K642" t="s">
        <v>1129</v>
      </c>
      <c r="L642" t="s">
        <v>1162</v>
      </c>
      <c r="M642" t="s">
        <v>1067</v>
      </c>
      <c r="N642" s="34">
        <v>0</v>
      </c>
    </row>
    <row r="643" spans="1:14" x14ac:dyDescent="0.25">
      <c r="A643">
        <v>2025</v>
      </c>
      <c r="B643">
        <v>1</v>
      </c>
      <c r="C643">
        <v>6</v>
      </c>
      <c r="D643">
        <v>636</v>
      </c>
      <c r="E643" t="s">
        <v>1314</v>
      </c>
      <c r="F643" t="s">
        <v>1301</v>
      </c>
      <c r="G643" t="s">
        <v>1327</v>
      </c>
      <c r="H643" t="s">
        <v>1299</v>
      </c>
      <c r="I643" t="s">
        <v>1300</v>
      </c>
      <c r="J643" t="s">
        <v>550</v>
      </c>
      <c r="K643" t="s">
        <v>1129</v>
      </c>
      <c r="L643" t="s">
        <v>1162</v>
      </c>
      <c r="M643" t="s">
        <v>1067</v>
      </c>
      <c r="N643" s="34">
        <v>0</v>
      </c>
    </row>
    <row r="644" spans="1:14" x14ac:dyDescent="0.25">
      <c r="A644">
        <v>2025</v>
      </c>
      <c r="B644">
        <v>1</v>
      </c>
      <c r="C644">
        <v>6</v>
      </c>
      <c r="D644">
        <v>637</v>
      </c>
      <c r="E644" t="s">
        <v>1314</v>
      </c>
      <c r="F644" t="s">
        <v>1301</v>
      </c>
      <c r="G644" t="s">
        <v>1327</v>
      </c>
      <c r="H644" t="s">
        <v>1299</v>
      </c>
      <c r="I644" t="s">
        <v>1300</v>
      </c>
      <c r="J644" t="s">
        <v>548</v>
      </c>
      <c r="K644" t="s">
        <v>1129</v>
      </c>
      <c r="L644" t="s">
        <v>1162</v>
      </c>
      <c r="M644" t="s">
        <v>1067</v>
      </c>
      <c r="N644" s="34">
        <v>0</v>
      </c>
    </row>
    <row r="645" spans="1:14" x14ac:dyDescent="0.25">
      <c r="A645">
        <v>2025</v>
      </c>
      <c r="B645">
        <v>1</v>
      </c>
      <c r="C645">
        <v>6</v>
      </c>
      <c r="D645">
        <v>638</v>
      </c>
      <c r="E645" t="s">
        <v>1314</v>
      </c>
      <c r="F645" t="s">
        <v>1301</v>
      </c>
      <c r="G645" t="s">
        <v>1327</v>
      </c>
      <c r="H645" t="s">
        <v>1299</v>
      </c>
      <c r="I645" t="s">
        <v>1300</v>
      </c>
      <c r="J645" t="s">
        <v>547</v>
      </c>
      <c r="K645" t="s">
        <v>1129</v>
      </c>
      <c r="L645" t="s">
        <v>1162</v>
      </c>
      <c r="M645" t="s">
        <v>1067</v>
      </c>
      <c r="N645" s="34">
        <v>0</v>
      </c>
    </row>
    <row r="646" spans="1:14" x14ac:dyDescent="0.25">
      <c r="A646">
        <v>2025</v>
      </c>
      <c r="B646">
        <v>1</v>
      </c>
      <c r="C646">
        <v>6</v>
      </c>
      <c r="D646">
        <v>639</v>
      </c>
      <c r="E646" t="s">
        <v>1314</v>
      </c>
      <c r="F646" t="s">
        <v>1301</v>
      </c>
      <c r="G646" t="s">
        <v>1327</v>
      </c>
      <c r="H646" t="s">
        <v>1299</v>
      </c>
      <c r="I646" t="s">
        <v>1300</v>
      </c>
      <c r="J646" t="s">
        <v>591</v>
      </c>
      <c r="K646" t="s">
        <v>1129</v>
      </c>
      <c r="L646" t="s">
        <v>1169</v>
      </c>
      <c r="M646" t="s">
        <v>1170</v>
      </c>
      <c r="N646" s="34">
        <v>0</v>
      </c>
    </row>
    <row r="647" spans="1:14" x14ac:dyDescent="0.25">
      <c r="A647">
        <v>2025</v>
      </c>
      <c r="B647">
        <v>1</v>
      </c>
      <c r="C647">
        <v>6</v>
      </c>
      <c r="D647">
        <v>640</v>
      </c>
      <c r="E647" t="s">
        <v>1314</v>
      </c>
      <c r="F647" t="s">
        <v>1301</v>
      </c>
      <c r="G647" t="s">
        <v>1327</v>
      </c>
      <c r="H647" t="s">
        <v>1299</v>
      </c>
      <c r="I647" t="s">
        <v>1300</v>
      </c>
      <c r="J647" t="s">
        <v>592</v>
      </c>
      <c r="K647" t="s">
        <v>1129</v>
      </c>
      <c r="L647" t="s">
        <v>1169</v>
      </c>
      <c r="M647" t="s">
        <v>1170</v>
      </c>
      <c r="N647" s="34">
        <v>0</v>
      </c>
    </row>
    <row r="648" spans="1:14" x14ac:dyDescent="0.25">
      <c r="A648">
        <v>2025</v>
      </c>
      <c r="B648">
        <v>1</v>
      </c>
      <c r="C648">
        <v>6</v>
      </c>
      <c r="D648">
        <v>641</v>
      </c>
      <c r="E648" t="s">
        <v>1314</v>
      </c>
      <c r="F648" t="s">
        <v>1301</v>
      </c>
      <c r="G648" t="s">
        <v>1327</v>
      </c>
      <c r="H648" t="s">
        <v>1299</v>
      </c>
      <c r="I648" t="s">
        <v>1300</v>
      </c>
      <c r="J648" t="s">
        <v>594</v>
      </c>
      <c r="K648" t="s">
        <v>1129</v>
      </c>
      <c r="L648" t="s">
        <v>1169</v>
      </c>
      <c r="M648" t="s">
        <v>1170</v>
      </c>
      <c r="N648" s="34">
        <v>0</v>
      </c>
    </row>
    <row r="649" spans="1:14" x14ac:dyDescent="0.25">
      <c r="A649">
        <v>2025</v>
      </c>
      <c r="B649">
        <v>1</v>
      </c>
      <c r="C649">
        <v>6</v>
      </c>
      <c r="D649">
        <v>642</v>
      </c>
      <c r="E649" t="s">
        <v>1314</v>
      </c>
      <c r="F649" t="s">
        <v>1301</v>
      </c>
      <c r="G649" t="s">
        <v>1327</v>
      </c>
      <c r="H649" t="s">
        <v>1299</v>
      </c>
      <c r="I649" t="s">
        <v>1300</v>
      </c>
      <c r="J649" t="s">
        <v>593</v>
      </c>
      <c r="K649" t="s">
        <v>1129</v>
      </c>
      <c r="L649" t="s">
        <v>1169</v>
      </c>
      <c r="M649" t="s">
        <v>1170</v>
      </c>
      <c r="N649" s="34">
        <v>0</v>
      </c>
    </row>
    <row r="650" spans="1:14" x14ac:dyDescent="0.25">
      <c r="A650">
        <v>2025</v>
      </c>
      <c r="B650">
        <v>1</v>
      </c>
      <c r="C650">
        <v>6</v>
      </c>
      <c r="D650">
        <v>643</v>
      </c>
      <c r="E650" t="s">
        <v>1314</v>
      </c>
      <c r="F650" t="s">
        <v>1301</v>
      </c>
      <c r="G650" t="s">
        <v>1327</v>
      </c>
      <c r="H650" t="s">
        <v>1299</v>
      </c>
      <c r="I650" t="s">
        <v>1300</v>
      </c>
      <c r="J650" t="s">
        <v>727</v>
      </c>
      <c r="K650" t="s">
        <v>1129</v>
      </c>
      <c r="L650" t="s">
        <v>1171</v>
      </c>
      <c r="M650" t="s">
        <v>1056</v>
      </c>
      <c r="N650" s="34">
        <v>0</v>
      </c>
    </row>
    <row r="651" spans="1:14" x14ac:dyDescent="0.25">
      <c r="A651">
        <v>2025</v>
      </c>
      <c r="B651">
        <v>1</v>
      </c>
      <c r="C651">
        <v>6</v>
      </c>
      <c r="D651">
        <v>644</v>
      </c>
      <c r="E651" t="s">
        <v>1314</v>
      </c>
      <c r="F651" t="s">
        <v>1301</v>
      </c>
      <c r="G651" t="s">
        <v>1327</v>
      </c>
      <c r="H651" t="s">
        <v>1299</v>
      </c>
      <c r="I651" t="s">
        <v>1300</v>
      </c>
      <c r="J651" t="s">
        <v>728</v>
      </c>
      <c r="K651" t="s">
        <v>1129</v>
      </c>
      <c r="L651" t="s">
        <v>1171</v>
      </c>
      <c r="M651" t="s">
        <v>1056</v>
      </c>
      <c r="N651" s="34">
        <v>0</v>
      </c>
    </row>
    <row r="652" spans="1:14" x14ac:dyDescent="0.25">
      <c r="A652">
        <v>2025</v>
      </c>
      <c r="B652">
        <v>1</v>
      </c>
      <c r="C652">
        <v>6</v>
      </c>
      <c r="D652">
        <v>645</v>
      </c>
      <c r="E652" t="s">
        <v>1314</v>
      </c>
      <c r="F652" t="s">
        <v>1301</v>
      </c>
      <c r="G652" t="s">
        <v>1327</v>
      </c>
      <c r="H652" t="s">
        <v>1299</v>
      </c>
      <c r="I652" t="s">
        <v>1300</v>
      </c>
      <c r="J652" t="s">
        <v>725</v>
      </c>
      <c r="K652" t="s">
        <v>1129</v>
      </c>
      <c r="L652" t="s">
        <v>1171</v>
      </c>
      <c r="M652" t="s">
        <v>1056</v>
      </c>
      <c r="N652" s="34">
        <v>0</v>
      </c>
    </row>
    <row r="653" spans="1:14" x14ac:dyDescent="0.25">
      <c r="A653">
        <v>2025</v>
      </c>
      <c r="B653">
        <v>1</v>
      </c>
      <c r="C653">
        <v>6</v>
      </c>
      <c r="D653">
        <v>646</v>
      </c>
      <c r="E653" t="s">
        <v>1314</v>
      </c>
      <c r="F653" t="s">
        <v>1301</v>
      </c>
      <c r="G653" t="s">
        <v>1327</v>
      </c>
      <c r="H653" t="s">
        <v>1299</v>
      </c>
      <c r="I653" t="s">
        <v>1300</v>
      </c>
      <c r="J653" t="s">
        <v>726</v>
      </c>
      <c r="K653" t="s">
        <v>1129</v>
      </c>
      <c r="L653" t="s">
        <v>1171</v>
      </c>
      <c r="M653" t="s">
        <v>1056</v>
      </c>
      <c r="N653" s="34">
        <v>0</v>
      </c>
    </row>
    <row r="654" spans="1:14" x14ac:dyDescent="0.25">
      <c r="A654">
        <v>2025</v>
      </c>
      <c r="B654">
        <v>1</v>
      </c>
      <c r="C654">
        <v>6</v>
      </c>
      <c r="D654">
        <v>647</v>
      </c>
      <c r="E654" t="s">
        <v>1314</v>
      </c>
      <c r="F654" t="s">
        <v>1301</v>
      </c>
      <c r="G654" t="s">
        <v>1327</v>
      </c>
      <c r="H654" t="s">
        <v>1299</v>
      </c>
      <c r="I654" t="s">
        <v>1300</v>
      </c>
      <c r="J654" t="s">
        <v>547</v>
      </c>
      <c r="K654" t="s">
        <v>1129</v>
      </c>
      <c r="L654" t="s">
        <v>1172</v>
      </c>
      <c r="M654" t="s">
        <v>1068</v>
      </c>
      <c r="N654" s="34">
        <v>1145711</v>
      </c>
    </row>
    <row r="655" spans="1:14" x14ac:dyDescent="0.25">
      <c r="A655">
        <v>2025</v>
      </c>
      <c r="B655">
        <v>1</v>
      </c>
      <c r="C655">
        <v>6</v>
      </c>
      <c r="D655">
        <v>648</v>
      </c>
      <c r="E655" t="s">
        <v>1314</v>
      </c>
      <c r="F655" t="s">
        <v>1301</v>
      </c>
      <c r="G655" t="s">
        <v>1327</v>
      </c>
      <c r="H655" t="s">
        <v>1299</v>
      </c>
      <c r="I655" t="s">
        <v>1300</v>
      </c>
      <c r="J655" t="s">
        <v>550</v>
      </c>
      <c r="K655" t="s">
        <v>1129</v>
      </c>
      <c r="L655" t="s">
        <v>1172</v>
      </c>
      <c r="M655" t="s">
        <v>1068</v>
      </c>
      <c r="N655" s="34">
        <v>5656815</v>
      </c>
    </row>
    <row r="656" spans="1:14" x14ac:dyDescent="0.25">
      <c r="A656">
        <v>2025</v>
      </c>
      <c r="B656">
        <v>1</v>
      </c>
      <c r="C656">
        <v>6</v>
      </c>
      <c r="D656">
        <v>649</v>
      </c>
      <c r="E656" t="s">
        <v>1314</v>
      </c>
      <c r="F656" t="s">
        <v>1301</v>
      </c>
      <c r="G656" t="s">
        <v>1327</v>
      </c>
      <c r="H656" t="s">
        <v>1299</v>
      </c>
      <c r="I656" t="s">
        <v>1300</v>
      </c>
      <c r="J656" t="s">
        <v>549</v>
      </c>
      <c r="K656" t="s">
        <v>1129</v>
      </c>
      <c r="L656" t="s">
        <v>1172</v>
      </c>
      <c r="M656" t="s">
        <v>1068</v>
      </c>
      <c r="N656" s="34">
        <v>608929</v>
      </c>
    </row>
    <row r="657" spans="1:14" x14ac:dyDescent="0.25">
      <c r="A657">
        <v>2025</v>
      </c>
      <c r="B657">
        <v>1</v>
      </c>
      <c r="C657">
        <v>6</v>
      </c>
      <c r="D657">
        <v>650</v>
      </c>
      <c r="E657" t="s">
        <v>1314</v>
      </c>
      <c r="F657" t="s">
        <v>1301</v>
      </c>
      <c r="G657" t="s">
        <v>1327</v>
      </c>
      <c r="H657" t="s">
        <v>1299</v>
      </c>
      <c r="I657" t="s">
        <v>1300</v>
      </c>
      <c r="J657" t="s">
        <v>548</v>
      </c>
      <c r="K657" t="s">
        <v>1129</v>
      </c>
      <c r="L657" t="s">
        <v>1172</v>
      </c>
      <c r="M657" t="s">
        <v>1068</v>
      </c>
      <c r="N657" s="34">
        <v>980293</v>
      </c>
    </row>
    <row r="658" spans="1:14" x14ac:dyDescent="0.25">
      <c r="A658">
        <v>2025</v>
      </c>
      <c r="B658">
        <v>1</v>
      </c>
      <c r="C658">
        <v>6</v>
      </c>
      <c r="D658">
        <v>651</v>
      </c>
      <c r="E658" t="s">
        <v>1314</v>
      </c>
      <c r="F658" t="s">
        <v>1301</v>
      </c>
      <c r="G658" t="s">
        <v>1327</v>
      </c>
      <c r="H658" t="s">
        <v>1299</v>
      </c>
      <c r="I658" t="s">
        <v>1300</v>
      </c>
      <c r="J658" t="s">
        <v>758</v>
      </c>
      <c r="K658" t="s">
        <v>1129</v>
      </c>
      <c r="L658" t="s">
        <v>1173</v>
      </c>
      <c r="M658" t="s">
        <v>1057</v>
      </c>
      <c r="N658" s="34">
        <v>136561</v>
      </c>
    </row>
    <row r="659" spans="1:14" x14ac:dyDescent="0.25">
      <c r="A659">
        <v>2025</v>
      </c>
      <c r="B659">
        <v>1</v>
      </c>
      <c r="C659">
        <v>6</v>
      </c>
      <c r="D659">
        <v>652</v>
      </c>
      <c r="E659" t="s">
        <v>1314</v>
      </c>
      <c r="F659" t="s">
        <v>1301</v>
      </c>
      <c r="G659" t="s">
        <v>1327</v>
      </c>
      <c r="H659" t="s">
        <v>1299</v>
      </c>
      <c r="I659" t="s">
        <v>1300</v>
      </c>
      <c r="J659" t="s">
        <v>757</v>
      </c>
      <c r="K659" t="s">
        <v>1129</v>
      </c>
      <c r="L659" t="s">
        <v>1173</v>
      </c>
      <c r="M659" t="s">
        <v>1057</v>
      </c>
      <c r="N659" s="34">
        <v>117390</v>
      </c>
    </row>
    <row r="660" spans="1:14" x14ac:dyDescent="0.25">
      <c r="A660">
        <v>2025</v>
      </c>
      <c r="B660">
        <v>1</v>
      </c>
      <c r="C660">
        <v>6</v>
      </c>
      <c r="D660">
        <v>653</v>
      </c>
      <c r="E660" t="s">
        <v>1314</v>
      </c>
      <c r="F660" t="s">
        <v>1301</v>
      </c>
      <c r="G660" t="s">
        <v>1327</v>
      </c>
      <c r="H660" t="s">
        <v>1299</v>
      </c>
      <c r="I660" t="s">
        <v>1300</v>
      </c>
      <c r="J660" t="s">
        <v>760</v>
      </c>
      <c r="K660" t="s">
        <v>1129</v>
      </c>
      <c r="L660" t="s">
        <v>1173</v>
      </c>
      <c r="M660" t="s">
        <v>1057</v>
      </c>
      <c r="N660" s="34">
        <v>541734</v>
      </c>
    </row>
    <row r="661" spans="1:14" x14ac:dyDescent="0.25">
      <c r="A661">
        <v>2025</v>
      </c>
      <c r="B661">
        <v>1</v>
      </c>
      <c r="C661">
        <v>6</v>
      </c>
      <c r="D661">
        <v>654</v>
      </c>
      <c r="E661" t="s">
        <v>1314</v>
      </c>
      <c r="F661" t="s">
        <v>1301</v>
      </c>
      <c r="G661" t="s">
        <v>1327</v>
      </c>
      <c r="H661" t="s">
        <v>1299</v>
      </c>
      <c r="I661" t="s">
        <v>1300</v>
      </c>
      <c r="J661" t="s">
        <v>759</v>
      </c>
      <c r="K661" t="s">
        <v>1129</v>
      </c>
      <c r="L661" t="s">
        <v>1173</v>
      </c>
      <c r="M661" t="s">
        <v>1057</v>
      </c>
      <c r="N661" s="34">
        <v>455258</v>
      </c>
    </row>
    <row r="662" spans="1:14" x14ac:dyDescent="0.25">
      <c r="A662">
        <v>2025</v>
      </c>
      <c r="B662">
        <v>1</v>
      </c>
      <c r="C662">
        <v>6</v>
      </c>
      <c r="D662">
        <v>655</v>
      </c>
      <c r="E662" t="s">
        <v>1314</v>
      </c>
      <c r="F662" t="s">
        <v>1301</v>
      </c>
      <c r="G662" t="s">
        <v>1327</v>
      </c>
      <c r="H662" t="s">
        <v>1299</v>
      </c>
      <c r="I662" t="s">
        <v>1300</v>
      </c>
      <c r="J662" t="s">
        <v>794</v>
      </c>
      <c r="K662" t="s">
        <v>1129</v>
      </c>
      <c r="L662" t="s">
        <v>1174</v>
      </c>
      <c r="M662" t="s">
        <v>1058</v>
      </c>
      <c r="N662" s="34">
        <v>6965</v>
      </c>
    </row>
    <row r="663" spans="1:14" x14ac:dyDescent="0.25">
      <c r="A663">
        <v>2025</v>
      </c>
      <c r="B663">
        <v>1</v>
      </c>
      <c r="C663">
        <v>6</v>
      </c>
      <c r="D663">
        <v>656</v>
      </c>
      <c r="E663" t="s">
        <v>1314</v>
      </c>
      <c r="F663" t="s">
        <v>1301</v>
      </c>
      <c r="G663" t="s">
        <v>1327</v>
      </c>
      <c r="H663" t="s">
        <v>1299</v>
      </c>
      <c r="I663" t="s">
        <v>1300</v>
      </c>
      <c r="J663" t="s">
        <v>793</v>
      </c>
      <c r="K663" t="s">
        <v>1129</v>
      </c>
      <c r="L663" t="s">
        <v>1174</v>
      </c>
      <c r="M663" t="s">
        <v>1058</v>
      </c>
      <c r="N663" s="34">
        <v>8790</v>
      </c>
    </row>
    <row r="664" spans="1:14" x14ac:dyDescent="0.25">
      <c r="A664">
        <v>2025</v>
      </c>
      <c r="B664">
        <v>1</v>
      </c>
      <c r="C664">
        <v>6</v>
      </c>
      <c r="D664">
        <v>657</v>
      </c>
      <c r="E664" t="s">
        <v>1314</v>
      </c>
      <c r="F664" t="s">
        <v>1301</v>
      </c>
      <c r="G664" t="s">
        <v>1327</v>
      </c>
      <c r="H664" t="s">
        <v>1299</v>
      </c>
      <c r="I664" t="s">
        <v>1300</v>
      </c>
      <c r="J664" t="s">
        <v>796</v>
      </c>
      <c r="K664" t="s">
        <v>1129</v>
      </c>
      <c r="L664" t="s">
        <v>1174</v>
      </c>
      <c r="M664" t="s">
        <v>1058</v>
      </c>
      <c r="N664" s="34">
        <v>48077</v>
      </c>
    </row>
    <row r="665" spans="1:14" x14ac:dyDescent="0.25">
      <c r="A665">
        <v>2025</v>
      </c>
      <c r="B665">
        <v>1</v>
      </c>
      <c r="C665">
        <v>6</v>
      </c>
      <c r="D665">
        <v>658</v>
      </c>
      <c r="E665" t="s">
        <v>1314</v>
      </c>
      <c r="F665" t="s">
        <v>1301</v>
      </c>
      <c r="G665" t="s">
        <v>1327</v>
      </c>
      <c r="H665" t="s">
        <v>1299</v>
      </c>
      <c r="I665" t="s">
        <v>1300</v>
      </c>
      <c r="J665" t="s">
        <v>795</v>
      </c>
      <c r="K665" t="s">
        <v>1129</v>
      </c>
      <c r="L665" t="s">
        <v>1174</v>
      </c>
      <c r="M665" t="s">
        <v>1058</v>
      </c>
      <c r="N665" s="34">
        <v>5068</v>
      </c>
    </row>
    <row r="666" spans="1:14" x14ac:dyDescent="0.25">
      <c r="A666">
        <v>2025</v>
      </c>
      <c r="B666">
        <v>1</v>
      </c>
      <c r="C666">
        <v>6</v>
      </c>
      <c r="D666">
        <v>659</v>
      </c>
      <c r="E666" t="s">
        <v>1314</v>
      </c>
      <c r="F666" t="s">
        <v>1301</v>
      </c>
      <c r="G666" t="s">
        <v>1327</v>
      </c>
      <c r="H666" t="s">
        <v>1299</v>
      </c>
      <c r="I666" t="s">
        <v>1300</v>
      </c>
      <c r="J666" t="s">
        <v>876</v>
      </c>
      <c r="K666" t="s">
        <v>1129</v>
      </c>
      <c r="L666" t="s">
        <v>1176</v>
      </c>
      <c r="M666" t="s">
        <v>1060</v>
      </c>
      <c r="N666" s="34">
        <v>18664</v>
      </c>
    </row>
    <row r="667" spans="1:14" x14ac:dyDescent="0.25">
      <c r="A667">
        <v>2025</v>
      </c>
      <c r="B667">
        <v>1</v>
      </c>
      <c r="C667">
        <v>6</v>
      </c>
      <c r="D667">
        <v>660</v>
      </c>
      <c r="E667" t="s">
        <v>1314</v>
      </c>
      <c r="F667" t="s">
        <v>1301</v>
      </c>
      <c r="G667" t="s">
        <v>1327</v>
      </c>
      <c r="H667" t="s">
        <v>1299</v>
      </c>
      <c r="I667" t="s">
        <v>1300</v>
      </c>
      <c r="J667" t="s">
        <v>875</v>
      </c>
      <c r="K667" t="s">
        <v>1129</v>
      </c>
      <c r="L667" t="s">
        <v>1176</v>
      </c>
      <c r="M667" t="s">
        <v>1060</v>
      </c>
      <c r="N667" s="34">
        <v>15478</v>
      </c>
    </row>
    <row r="668" spans="1:14" x14ac:dyDescent="0.25">
      <c r="A668">
        <v>2025</v>
      </c>
      <c r="B668">
        <v>1</v>
      </c>
      <c r="C668">
        <v>6</v>
      </c>
      <c r="D668">
        <v>661</v>
      </c>
      <c r="E668" t="s">
        <v>1314</v>
      </c>
      <c r="F668" t="s">
        <v>1301</v>
      </c>
      <c r="G668" t="s">
        <v>1327</v>
      </c>
      <c r="H668" t="s">
        <v>1299</v>
      </c>
      <c r="I668" t="s">
        <v>1300</v>
      </c>
      <c r="J668" t="s">
        <v>878</v>
      </c>
      <c r="K668" t="s">
        <v>1129</v>
      </c>
      <c r="L668" t="s">
        <v>1176</v>
      </c>
      <c r="M668" t="s">
        <v>1060</v>
      </c>
      <c r="N668" s="34">
        <v>84279</v>
      </c>
    </row>
    <row r="669" spans="1:14" x14ac:dyDescent="0.25">
      <c r="A669">
        <v>2025</v>
      </c>
      <c r="B669">
        <v>1</v>
      </c>
      <c r="C669">
        <v>6</v>
      </c>
      <c r="D669">
        <v>662</v>
      </c>
      <c r="E669" t="s">
        <v>1314</v>
      </c>
      <c r="F669" t="s">
        <v>1301</v>
      </c>
      <c r="G669" t="s">
        <v>1327</v>
      </c>
      <c r="H669" t="s">
        <v>1299</v>
      </c>
      <c r="I669" t="s">
        <v>1300</v>
      </c>
      <c r="J669" t="s">
        <v>877</v>
      </c>
      <c r="K669" t="s">
        <v>1129</v>
      </c>
      <c r="L669" t="s">
        <v>1176</v>
      </c>
      <c r="M669" t="s">
        <v>1060</v>
      </c>
      <c r="N669" s="34">
        <v>9529</v>
      </c>
    </row>
    <row r="670" spans="1:14" x14ac:dyDescent="0.25">
      <c r="A670">
        <v>2025</v>
      </c>
      <c r="B670">
        <v>1</v>
      </c>
      <c r="C670">
        <v>6</v>
      </c>
      <c r="D670">
        <v>663</v>
      </c>
      <c r="E670" t="s">
        <v>1314</v>
      </c>
      <c r="F670" t="s">
        <v>1301</v>
      </c>
      <c r="G670" t="s">
        <v>1327</v>
      </c>
      <c r="H670" t="s">
        <v>1299</v>
      </c>
      <c r="I670" t="s">
        <v>1300</v>
      </c>
      <c r="J670" t="s">
        <v>839</v>
      </c>
      <c r="K670" t="s">
        <v>1129</v>
      </c>
      <c r="L670" t="s">
        <v>1175</v>
      </c>
      <c r="M670" t="s">
        <v>1059</v>
      </c>
      <c r="N670" s="34">
        <v>10894</v>
      </c>
    </row>
    <row r="671" spans="1:14" x14ac:dyDescent="0.25">
      <c r="A671">
        <v>2025</v>
      </c>
      <c r="B671">
        <v>1</v>
      </c>
      <c r="C671">
        <v>6</v>
      </c>
      <c r="D671">
        <v>664</v>
      </c>
      <c r="E671" t="s">
        <v>1314</v>
      </c>
      <c r="F671" t="s">
        <v>1301</v>
      </c>
      <c r="G671" t="s">
        <v>1327</v>
      </c>
      <c r="H671" t="s">
        <v>1299</v>
      </c>
      <c r="I671" t="s">
        <v>1300</v>
      </c>
      <c r="J671" t="s">
        <v>838</v>
      </c>
      <c r="K671" t="s">
        <v>1129</v>
      </c>
      <c r="L671" t="s">
        <v>1175</v>
      </c>
      <c r="M671" t="s">
        <v>1059</v>
      </c>
      <c r="N671" s="34">
        <v>11330</v>
      </c>
    </row>
    <row r="672" spans="1:14" x14ac:dyDescent="0.25">
      <c r="A672">
        <v>2025</v>
      </c>
      <c r="B672">
        <v>1</v>
      </c>
      <c r="C672">
        <v>6</v>
      </c>
      <c r="D672">
        <v>665</v>
      </c>
      <c r="E672" t="s">
        <v>1314</v>
      </c>
      <c r="F672" t="s">
        <v>1301</v>
      </c>
      <c r="G672" t="s">
        <v>1327</v>
      </c>
      <c r="H672" t="s">
        <v>1299</v>
      </c>
      <c r="I672" t="s">
        <v>1300</v>
      </c>
      <c r="J672" t="s">
        <v>841</v>
      </c>
      <c r="K672" t="s">
        <v>1129</v>
      </c>
      <c r="L672" t="s">
        <v>1175</v>
      </c>
      <c r="M672" t="s">
        <v>1059</v>
      </c>
      <c r="N672" s="34">
        <v>19711</v>
      </c>
    </row>
    <row r="673" spans="1:14" x14ac:dyDescent="0.25">
      <c r="A673">
        <v>2025</v>
      </c>
      <c r="B673">
        <v>1</v>
      </c>
      <c r="C673">
        <v>6</v>
      </c>
      <c r="D673">
        <v>666</v>
      </c>
      <c r="E673" t="s">
        <v>1314</v>
      </c>
      <c r="F673" t="s">
        <v>1301</v>
      </c>
      <c r="G673" t="s">
        <v>1327</v>
      </c>
      <c r="H673" t="s">
        <v>1299</v>
      </c>
      <c r="I673" t="s">
        <v>1300</v>
      </c>
      <c r="J673" t="s">
        <v>840</v>
      </c>
      <c r="K673" t="s">
        <v>1129</v>
      </c>
      <c r="L673" t="s">
        <v>1175</v>
      </c>
      <c r="M673" t="s">
        <v>1059</v>
      </c>
      <c r="N673" s="34">
        <v>23930</v>
      </c>
    </row>
    <row r="674" spans="1:14" x14ac:dyDescent="0.25">
      <c r="A674">
        <v>2025</v>
      </c>
      <c r="B674">
        <v>1</v>
      </c>
      <c r="C674">
        <v>6</v>
      </c>
      <c r="D674">
        <v>667</v>
      </c>
      <c r="E674" t="s">
        <v>1314</v>
      </c>
      <c r="F674" t="s">
        <v>1301</v>
      </c>
      <c r="G674" t="s">
        <v>1327</v>
      </c>
      <c r="H674" t="s">
        <v>1299</v>
      </c>
      <c r="I674" t="s">
        <v>1300</v>
      </c>
      <c r="J674" t="s">
        <v>914</v>
      </c>
      <c r="K674" t="s">
        <v>1129</v>
      </c>
      <c r="L674" t="s">
        <v>1177</v>
      </c>
      <c r="M674" t="s">
        <v>1061</v>
      </c>
      <c r="N674" s="34">
        <v>2309</v>
      </c>
    </row>
    <row r="675" spans="1:14" x14ac:dyDescent="0.25">
      <c r="A675">
        <v>2025</v>
      </c>
      <c r="B675">
        <v>1</v>
      </c>
      <c r="C675">
        <v>6</v>
      </c>
      <c r="D675">
        <v>668</v>
      </c>
      <c r="E675" t="s">
        <v>1314</v>
      </c>
      <c r="F675" t="s">
        <v>1301</v>
      </c>
      <c r="G675" t="s">
        <v>1327</v>
      </c>
      <c r="H675" t="s">
        <v>1299</v>
      </c>
      <c r="I675" t="s">
        <v>1300</v>
      </c>
      <c r="J675" t="s">
        <v>915</v>
      </c>
      <c r="K675" t="s">
        <v>1129</v>
      </c>
      <c r="L675" t="s">
        <v>1177</v>
      </c>
      <c r="M675" t="s">
        <v>1061</v>
      </c>
      <c r="N675" s="34">
        <v>22837</v>
      </c>
    </row>
    <row r="676" spans="1:14" x14ac:dyDescent="0.25">
      <c r="A676">
        <v>2025</v>
      </c>
      <c r="B676">
        <v>1</v>
      </c>
      <c r="C676">
        <v>6</v>
      </c>
      <c r="D676">
        <v>669</v>
      </c>
      <c r="E676" t="s">
        <v>1314</v>
      </c>
      <c r="F676" t="s">
        <v>1301</v>
      </c>
      <c r="G676" t="s">
        <v>1327</v>
      </c>
      <c r="H676" t="s">
        <v>1299</v>
      </c>
      <c r="I676" t="s">
        <v>1300</v>
      </c>
      <c r="J676" t="s">
        <v>912</v>
      </c>
      <c r="K676" t="s">
        <v>1129</v>
      </c>
      <c r="L676" t="s">
        <v>1177</v>
      </c>
      <c r="M676" t="s">
        <v>1061</v>
      </c>
      <c r="N676" s="34">
        <v>3523</v>
      </c>
    </row>
    <row r="677" spans="1:14" x14ac:dyDescent="0.25">
      <c r="A677">
        <v>2025</v>
      </c>
      <c r="B677">
        <v>1</v>
      </c>
      <c r="C677">
        <v>6</v>
      </c>
      <c r="D677">
        <v>670</v>
      </c>
      <c r="E677" t="s">
        <v>1314</v>
      </c>
      <c r="F677" t="s">
        <v>1301</v>
      </c>
      <c r="G677" t="s">
        <v>1327</v>
      </c>
      <c r="H677" t="s">
        <v>1299</v>
      </c>
      <c r="I677" t="s">
        <v>1300</v>
      </c>
      <c r="J677" t="s">
        <v>913</v>
      </c>
      <c r="K677" t="s">
        <v>1129</v>
      </c>
      <c r="L677" t="s">
        <v>1177</v>
      </c>
      <c r="M677" t="s">
        <v>1061</v>
      </c>
      <c r="N677" s="34">
        <v>4503</v>
      </c>
    </row>
    <row r="678" spans="1:14" x14ac:dyDescent="0.25">
      <c r="A678">
        <v>2025</v>
      </c>
      <c r="B678">
        <v>1</v>
      </c>
      <c r="C678">
        <v>6</v>
      </c>
      <c r="D678">
        <v>671</v>
      </c>
      <c r="E678" t="s">
        <v>1314</v>
      </c>
      <c r="F678" t="s">
        <v>1301</v>
      </c>
      <c r="G678" t="s">
        <v>1327</v>
      </c>
      <c r="H678" t="s">
        <v>1299</v>
      </c>
      <c r="I678" t="s">
        <v>1300</v>
      </c>
      <c r="J678" t="s">
        <v>277</v>
      </c>
      <c r="K678" t="s">
        <v>1129</v>
      </c>
      <c r="L678" t="s">
        <v>1178</v>
      </c>
      <c r="M678" t="s">
        <v>1069</v>
      </c>
      <c r="N678" s="34">
        <v>0</v>
      </c>
    </row>
    <row r="679" spans="1:14" x14ac:dyDescent="0.25">
      <c r="A679">
        <v>2025</v>
      </c>
      <c r="B679">
        <v>1</v>
      </c>
      <c r="C679">
        <v>6</v>
      </c>
      <c r="D679">
        <v>672</v>
      </c>
      <c r="E679" t="s">
        <v>1314</v>
      </c>
      <c r="F679" t="s">
        <v>1301</v>
      </c>
      <c r="G679" t="s">
        <v>1327</v>
      </c>
      <c r="H679" t="s">
        <v>1299</v>
      </c>
      <c r="I679" t="s">
        <v>1300</v>
      </c>
      <c r="J679" t="s">
        <v>548</v>
      </c>
      <c r="K679" t="s">
        <v>1129</v>
      </c>
      <c r="L679" t="s">
        <v>1178</v>
      </c>
      <c r="M679" t="s">
        <v>1069</v>
      </c>
      <c r="N679" s="34">
        <v>0</v>
      </c>
    </row>
    <row r="680" spans="1:14" x14ac:dyDescent="0.25">
      <c r="A680">
        <v>2025</v>
      </c>
      <c r="B680">
        <v>1</v>
      </c>
      <c r="C680">
        <v>6</v>
      </c>
      <c r="D680">
        <v>673</v>
      </c>
      <c r="E680" t="s">
        <v>1314</v>
      </c>
      <c r="F680" t="s">
        <v>1301</v>
      </c>
      <c r="G680" t="s">
        <v>1327</v>
      </c>
      <c r="H680" t="s">
        <v>1299</v>
      </c>
      <c r="I680" t="s">
        <v>1300</v>
      </c>
      <c r="J680" t="s">
        <v>278</v>
      </c>
      <c r="K680" t="s">
        <v>1129</v>
      </c>
      <c r="L680" t="s">
        <v>1178</v>
      </c>
      <c r="M680" t="s">
        <v>1069</v>
      </c>
      <c r="N680" s="34">
        <v>0</v>
      </c>
    </row>
    <row r="681" spans="1:14" x14ac:dyDescent="0.25">
      <c r="A681">
        <v>2025</v>
      </c>
      <c r="B681">
        <v>1</v>
      </c>
      <c r="C681">
        <v>6</v>
      </c>
      <c r="D681">
        <v>674</v>
      </c>
      <c r="E681" t="s">
        <v>1314</v>
      </c>
      <c r="F681" t="s">
        <v>1301</v>
      </c>
      <c r="G681" t="s">
        <v>1327</v>
      </c>
      <c r="H681" t="s">
        <v>1299</v>
      </c>
      <c r="I681" t="s">
        <v>1300</v>
      </c>
      <c r="J681" t="s">
        <v>550</v>
      </c>
      <c r="K681" t="s">
        <v>1129</v>
      </c>
      <c r="L681" t="s">
        <v>1178</v>
      </c>
      <c r="M681" t="s">
        <v>1069</v>
      </c>
      <c r="N681" s="34">
        <v>0</v>
      </c>
    </row>
    <row r="682" spans="1:14" x14ac:dyDescent="0.25">
      <c r="A682">
        <v>2025</v>
      </c>
      <c r="B682">
        <v>1</v>
      </c>
      <c r="C682">
        <v>6</v>
      </c>
      <c r="D682">
        <v>675</v>
      </c>
      <c r="E682" t="s">
        <v>1314</v>
      </c>
      <c r="F682" t="s">
        <v>1301</v>
      </c>
      <c r="G682" t="s">
        <v>1327</v>
      </c>
      <c r="H682" t="s">
        <v>1299</v>
      </c>
      <c r="I682" t="s">
        <v>1300</v>
      </c>
      <c r="J682" t="s">
        <v>276</v>
      </c>
      <c r="K682" t="s">
        <v>1129</v>
      </c>
      <c r="L682" t="s">
        <v>1178</v>
      </c>
      <c r="M682" t="s">
        <v>1069</v>
      </c>
      <c r="N682" s="34">
        <v>0</v>
      </c>
    </row>
    <row r="683" spans="1:14" x14ac:dyDescent="0.25">
      <c r="A683">
        <v>2025</v>
      </c>
      <c r="B683">
        <v>1</v>
      </c>
      <c r="C683">
        <v>6</v>
      </c>
      <c r="D683">
        <v>676</v>
      </c>
      <c r="E683" t="s">
        <v>1314</v>
      </c>
      <c r="F683" t="s">
        <v>1301</v>
      </c>
      <c r="G683" t="s">
        <v>1327</v>
      </c>
      <c r="H683" t="s">
        <v>1299</v>
      </c>
      <c r="I683" t="s">
        <v>1300</v>
      </c>
      <c r="J683" t="s">
        <v>549</v>
      </c>
      <c r="K683" t="s">
        <v>1129</v>
      </c>
      <c r="L683" t="s">
        <v>1178</v>
      </c>
      <c r="M683" t="s">
        <v>1069</v>
      </c>
      <c r="N683" s="34">
        <v>0</v>
      </c>
    </row>
    <row r="684" spans="1:14" x14ac:dyDescent="0.25">
      <c r="A684">
        <v>2025</v>
      </c>
      <c r="B684">
        <v>1</v>
      </c>
      <c r="C684">
        <v>6</v>
      </c>
      <c r="D684">
        <v>677</v>
      </c>
      <c r="E684" t="s">
        <v>1314</v>
      </c>
      <c r="F684" t="s">
        <v>1301</v>
      </c>
      <c r="G684" t="s">
        <v>1327</v>
      </c>
      <c r="H684" t="s">
        <v>1299</v>
      </c>
      <c r="I684" t="s">
        <v>1300</v>
      </c>
      <c r="J684" t="s">
        <v>275</v>
      </c>
      <c r="K684" t="s">
        <v>1129</v>
      </c>
      <c r="L684" t="s">
        <v>1178</v>
      </c>
      <c r="M684" t="s">
        <v>1069</v>
      </c>
      <c r="N684" s="34">
        <v>0</v>
      </c>
    </row>
    <row r="685" spans="1:14" x14ac:dyDescent="0.25">
      <c r="A685">
        <v>2025</v>
      </c>
      <c r="B685">
        <v>1</v>
      </c>
      <c r="C685">
        <v>6</v>
      </c>
      <c r="D685">
        <v>678</v>
      </c>
      <c r="E685" t="s">
        <v>1314</v>
      </c>
      <c r="F685" t="s">
        <v>1301</v>
      </c>
      <c r="G685" t="s">
        <v>1327</v>
      </c>
      <c r="H685" t="s">
        <v>1299</v>
      </c>
      <c r="I685" t="s">
        <v>1300</v>
      </c>
      <c r="J685" t="s">
        <v>547</v>
      </c>
      <c r="K685" t="s">
        <v>1129</v>
      </c>
      <c r="L685" t="s">
        <v>1178</v>
      </c>
      <c r="M685" t="s">
        <v>1069</v>
      </c>
      <c r="N685" s="34">
        <v>0</v>
      </c>
    </row>
    <row r="686" spans="1:14" x14ac:dyDescent="0.25">
      <c r="A686">
        <v>2025</v>
      </c>
      <c r="B686">
        <v>1</v>
      </c>
      <c r="C686">
        <v>6</v>
      </c>
      <c r="D686">
        <v>679</v>
      </c>
      <c r="E686" t="s">
        <v>1314</v>
      </c>
      <c r="F686" t="s">
        <v>1301</v>
      </c>
      <c r="G686" t="s">
        <v>1327</v>
      </c>
      <c r="H686" t="s">
        <v>1299</v>
      </c>
      <c r="I686" t="s">
        <v>1300</v>
      </c>
      <c r="J686" t="s">
        <v>949</v>
      </c>
      <c r="K686" t="s">
        <v>1129</v>
      </c>
      <c r="L686" t="s">
        <v>1156</v>
      </c>
      <c r="M686" t="s">
        <v>1062</v>
      </c>
      <c r="N686" s="34">
        <v>78683</v>
      </c>
    </row>
    <row r="687" spans="1:14" x14ac:dyDescent="0.25">
      <c r="A687">
        <v>2025</v>
      </c>
      <c r="B687">
        <v>1</v>
      </c>
      <c r="C687">
        <v>6</v>
      </c>
      <c r="D687">
        <v>680</v>
      </c>
      <c r="E687" t="s">
        <v>1314</v>
      </c>
      <c r="F687" t="s">
        <v>1301</v>
      </c>
      <c r="G687" t="s">
        <v>1327</v>
      </c>
      <c r="H687" t="s">
        <v>1299</v>
      </c>
      <c r="I687" t="s">
        <v>1300</v>
      </c>
      <c r="J687" t="s">
        <v>950</v>
      </c>
      <c r="K687" t="s">
        <v>1129</v>
      </c>
      <c r="L687" t="s">
        <v>1156</v>
      </c>
      <c r="M687" t="s">
        <v>1062</v>
      </c>
      <c r="N687" s="34">
        <v>487509</v>
      </c>
    </row>
    <row r="688" spans="1:14" x14ac:dyDescent="0.25">
      <c r="A688">
        <v>2025</v>
      </c>
      <c r="B688">
        <v>1</v>
      </c>
      <c r="C688">
        <v>6</v>
      </c>
      <c r="D688">
        <v>681</v>
      </c>
      <c r="E688" t="s">
        <v>1314</v>
      </c>
      <c r="F688" t="s">
        <v>1301</v>
      </c>
      <c r="G688" t="s">
        <v>1327</v>
      </c>
      <c r="H688" t="s">
        <v>1299</v>
      </c>
      <c r="I688" t="s">
        <v>1300</v>
      </c>
      <c r="J688" t="s">
        <v>951</v>
      </c>
      <c r="K688" t="s">
        <v>1129</v>
      </c>
      <c r="L688" t="s">
        <v>1156</v>
      </c>
      <c r="M688" t="s">
        <v>1062</v>
      </c>
      <c r="N688" s="34">
        <v>243926</v>
      </c>
    </row>
    <row r="689" spans="1:14" x14ac:dyDescent="0.25">
      <c r="A689">
        <v>2025</v>
      </c>
      <c r="B689">
        <v>1</v>
      </c>
      <c r="C689">
        <v>6</v>
      </c>
      <c r="D689">
        <v>682</v>
      </c>
      <c r="E689" t="s">
        <v>1314</v>
      </c>
      <c r="F689" t="s">
        <v>1301</v>
      </c>
      <c r="G689" t="s">
        <v>1327</v>
      </c>
      <c r="H689" t="s">
        <v>1299</v>
      </c>
      <c r="I689" t="s">
        <v>1300</v>
      </c>
      <c r="J689" t="s">
        <v>948</v>
      </c>
      <c r="K689" t="s">
        <v>1129</v>
      </c>
      <c r="L689" t="s">
        <v>1156</v>
      </c>
      <c r="M689" t="s">
        <v>1062</v>
      </c>
      <c r="N689" s="34">
        <v>48107</v>
      </c>
    </row>
    <row r="690" spans="1:14" x14ac:dyDescent="0.25">
      <c r="A690">
        <v>2025</v>
      </c>
      <c r="B690">
        <v>1</v>
      </c>
      <c r="C690">
        <v>6</v>
      </c>
      <c r="D690">
        <v>683</v>
      </c>
      <c r="E690" t="s">
        <v>1314</v>
      </c>
      <c r="F690" t="s">
        <v>1301</v>
      </c>
      <c r="G690" t="s">
        <v>1327</v>
      </c>
      <c r="H690" t="s">
        <v>1299</v>
      </c>
      <c r="I690" t="s">
        <v>1300</v>
      </c>
      <c r="J690" t="s">
        <v>548</v>
      </c>
      <c r="K690" t="s">
        <v>1129</v>
      </c>
      <c r="L690" t="s">
        <v>1180</v>
      </c>
      <c r="M690" t="s">
        <v>1070</v>
      </c>
      <c r="N690" s="34">
        <v>0</v>
      </c>
    </row>
    <row r="691" spans="1:14" x14ac:dyDescent="0.25">
      <c r="A691">
        <v>2025</v>
      </c>
      <c r="B691">
        <v>1</v>
      </c>
      <c r="C691">
        <v>6</v>
      </c>
      <c r="D691">
        <v>684</v>
      </c>
      <c r="E691" t="s">
        <v>1314</v>
      </c>
      <c r="F691" t="s">
        <v>1301</v>
      </c>
      <c r="G691" t="s">
        <v>1327</v>
      </c>
      <c r="H691" t="s">
        <v>1299</v>
      </c>
      <c r="I691" t="s">
        <v>1300</v>
      </c>
      <c r="J691" t="s">
        <v>550</v>
      </c>
      <c r="K691" t="s">
        <v>1129</v>
      </c>
      <c r="L691" t="s">
        <v>1180</v>
      </c>
      <c r="M691" t="s">
        <v>1070</v>
      </c>
      <c r="N691" s="34">
        <v>0</v>
      </c>
    </row>
    <row r="692" spans="1:14" x14ac:dyDescent="0.25">
      <c r="A692">
        <v>2025</v>
      </c>
      <c r="B692">
        <v>1</v>
      </c>
      <c r="C692">
        <v>6</v>
      </c>
      <c r="D692">
        <v>685</v>
      </c>
      <c r="E692" t="s">
        <v>1314</v>
      </c>
      <c r="F692" t="s">
        <v>1301</v>
      </c>
      <c r="G692" t="s">
        <v>1327</v>
      </c>
      <c r="H692" t="s">
        <v>1299</v>
      </c>
      <c r="I692" t="s">
        <v>1300</v>
      </c>
      <c r="J692" t="s">
        <v>549</v>
      </c>
      <c r="K692" t="s">
        <v>1129</v>
      </c>
      <c r="L692" t="s">
        <v>1180</v>
      </c>
      <c r="M692" t="s">
        <v>1070</v>
      </c>
      <c r="N692" s="34">
        <v>0</v>
      </c>
    </row>
    <row r="693" spans="1:14" x14ac:dyDescent="0.25">
      <c r="A693">
        <v>2025</v>
      </c>
      <c r="B693">
        <v>1</v>
      </c>
      <c r="C693">
        <v>6</v>
      </c>
      <c r="D693">
        <v>686</v>
      </c>
      <c r="E693" t="s">
        <v>1314</v>
      </c>
      <c r="F693" t="s">
        <v>1301</v>
      </c>
      <c r="G693" t="s">
        <v>1327</v>
      </c>
      <c r="H693" t="s">
        <v>1299</v>
      </c>
      <c r="I693" t="s">
        <v>1300</v>
      </c>
      <c r="J693" t="s">
        <v>547</v>
      </c>
      <c r="K693" t="s">
        <v>1129</v>
      </c>
      <c r="L693" t="s">
        <v>1180</v>
      </c>
      <c r="M693" t="s">
        <v>1070</v>
      </c>
      <c r="N693" s="34">
        <v>0</v>
      </c>
    </row>
    <row r="694" spans="1:14" x14ac:dyDescent="0.25">
      <c r="A694">
        <v>2025</v>
      </c>
      <c r="B694">
        <v>1</v>
      </c>
      <c r="C694">
        <v>6</v>
      </c>
      <c r="D694">
        <v>687</v>
      </c>
      <c r="E694" t="s">
        <v>1314</v>
      </c>
      <c r="F694" t="s">
        <v>1301</v>
      </c>
      <c r="G694" t="s">
        <v>1308</v>
      </c>
      <c r="H694" t="s">
        <v>1299</v>
      </c>
      <c r="I694" t="s">
        <v>1300</v>
      </c>
      <c r="J694" t="s">
        <v>50</v>
      </c>
      <c r="K694" t="s">
        <v>1120</v>
      </c>
      <c r="L694" t="s">
        <v>1157</v>
      </c>
      <c r="M694" t="s">
        <v>1047</v>
      </c>
      <c r="N694" s="34">
        <v>704751</v>
      </c>
    </row>
    <row r="695" spans="1:14" x14ac:dyDescent="0.25">
      <c r="A695">
        <v>2025</v>
      </c>
      <c r="B695">
        <v>1</v>
      </c>
      <c r="C695">
        <v>6</v>
      </c>
      <c r="D695">
        <v>688</v>
      </c>
      <c r="E695" t="s">
        <v>1314</v>
      </c>
      <c r="F695" t="s">
        <v>1301</v>
      </c>
      <c r="G695" t="s">
        <v>1308</v>
      </c>
      <c r="H695" t="s">
        <v>1299</v>
      </c>
      <c r="I695" t="s">
        <v>1300</v>
      </c>
      <c r="J695" t="s">
        <v>1006</v>
      </c>
      <c r="K695" t="s">
        <v>1120</v>
      </c>
      <c r="L695" t="s">
        <v>1158</v>
      </c>
      <c r="M695" t="s">
        <v>1065</v>
      </c>
      <c r="N695" s="34">
        <v>9537</v>
      </c>
    </row>
    <row r="696" spans="1:14" x14ac:dyDescent="0.25">
      <c r="A696">
        <v>2025</v>
      </c>
      <c r="B696">
        <v>1</v>
      </c>
      <c r="C696">
        <v>6</v>
      </c>
      <c r="D696">
        <v>689</v>
      </c>
      <c r="E696" t="s">
        <v>1314</v>
      </c>
      <c r="F696" t="s">
        <v>1301</v>
      </c>
      <c r="G696" t="s">
        <v>1308</v>
      </c>
      <c r="H696" t="s">
        <v>1299</v>
      </c>
      <c r="I696" t="s">
        <v>1300</v>
      </c>
      <c r="J696" t="s">
        <v>86</v>
      </c>
      <c r="K696" t="s">
        <v>1120</v>
      </c>
      <c r="L696" t="s">
        <v>1158</v>
      </c>
      <c r="M696" t="s">
        <v>1065</v>
      </c>
      <c r="N696" s="34">
        <v>1221105</v>
      </c>
    </row>
    <row r="697" spans="1:14" x14ac:dyDescent="0.25">
      <c r="A697">
        <v>2025</v>
      </c>
      <c r="B697">
        <v>1</v>
      </c>
      <c r="C697">
        <v>6</v>
      </c>
      <c r="D697">
        <v>690</v>
      </c>
      <c r="E697" t="s">
        <v>1314</v>
      </c>
      <c r="F697" t="s">
        <v>1301</v>
      </c>
      <c r="G697" t="s">
        <v>1308</v>
      </c>
      <c r="H697" t="s">
        <v>1299</v>
      </c>
      <c r="I697" t="s">
        <v>1300</v>
      </c>
      <c r="J697" t="s">
        <v>87</v>
      </c>
      <c r="K697" t="s">
        <v>1120</v>
      </c>
      <c r="L697" t="s">
        <v>1158</v>
      </c>
      <c r="M697" t="s">
        <v>1065</v>
      </c>
      <c r="N697" s="34">
        <v>54883495</v>
      </c>
    </row>
    <row r="698" spans="1:14" x14ac:dyDescent="0.25">
      <c r="A698">
        <v>2025</v>
      </c>
      <c r="B698">
        <v>1</v>
      </c>
      <c r="C698">
        <v>6</v>
      </c>
      <c r="D698">
        <v>691</v>
      </c>
      <c r="E698" t="s">
        <v>1314</v>
      </c>
      <c r="F698" t="s">
        <v>1301</v>
      </c>
      <c r="G698" t="s">
        <v>1308</v>
      </c>
      <c r="H698" t="s">
        <v>1299</v>
      </c>
      <c r="I698" t="s">
        <v>1300</v>
      </c>
      <c r="J698" t="s">
        <v>300</v>
      </c>
      <c r="K698" t="s">
        <v>1120</v>
      </c>
      <c r="L698" t="s">
        <v>1158</v>
      </c>
      <c r="M698" t="s">
        <v>1065</v>
      </c>
      <c r="N698" s="34">
        <v>27552966</v>
      </c>
    </row>
    <row r="699" spans="1:14" x14ac:dyDescent="0.25">
      <c r="A699">
        <v>2025</v>
      </c>
      <c r="B699">
        <v>1</v>
      </c>
      <c r="C699">
        <v>6</v>
      </c>
      <c r="D699">
        <v>692</v>
      </c>
      <c r="E699" t="s">
        <v>1314</v>
      </c>
      <c r="F699" t="s">
        <v>1301</v>
      </c>
      <c r="G699" t="s">
        <v>1308</v>
      </c>
      <c r="H699" t="s">
        <v>1299</v>
      </c>
      <c r="I699" t="s">
        <v>1300</v>
      </c>
      <c r="J699" t="s">
        <v>85</v>
      </c>
      <c r="K699" t="s">
        <v>1120</v>
      </c>
      <c r="L699" t="s">
        <v>1158</v>
      </c>
      <c r="M699" t="s">
        <v>1065</v>
      </c>
      <c r="N699" s="34">
        <v>9571893</v>
      </c>
    </row>
    <row r="700" spans="1:14" x14ac:dyDescent="0.25">
      <c r="A700">
        <v>2025</v>
      </c>
      <c r="B700">
        <v>1</v>
      </c>
      <c r="C700">
        <v>6</v>
      </c>
      <c r="D700">
        <v>693</v>
      </c>
      <c r="E700" t="s">
        <v>1314</v>
      </c>
      <c r="F700" t="s">
        <v>1301</v>
      </c>
      <c r="G700" t="s">
        <v>1308</v>
      </c>
      <c r="H700" t="s">
        <v>1299</v>
      </c>
      <c r="I700" t="s">
        <v>1300</v>
      </c>
      <c r="J700" t="s">
        <v>1006</v>
      </c>
      <c r="K700" t="s">
        <v>1120</v>
      </c>
      <c r="L700" t="s">
        <v>1158</v>
      </c>
      <c r="M700" t="s">
        <v>1065</v>
      </c>
      <c r="N700" s="34">
        <v>0</v>
      </c>
    </row>
    <row r="701" spans="1:14" x14ac:dyDescent="0.25">
      <c r="A701">
        <v>2025</v>
      </c>
      <c r="B701">
        <v>1</v>
      </c>
      <c r="C701">
        <v>6</v>
      </c>
      <c r="D701">
        <v>694</v>
      </c>
      <c r="E701" t="s">
        <v>1314</v>
      </c>
      <c r="F701" t="s">
        <v>1301</v>
      </c>
      <c r="G701" t="s">
        <v>1308</v>
      </c>
      <c r="H701" t="s">
        <v>1299</v>
      </c>
      <c r="I701" t="s">
        <v>1300</v>
      </c>
      <c r="J701" t="s">
        <v>684</v>
      </c>
      <c r="K701" t="s">
        <v>1120</v>
      </c>
      <c r="L701" t="s">
        <v>1158</v>
      </c>
      <c r="M701" t="s">
        <v>1065</v>
      </c>
      <c r="N701" s="34">
        <v>3076891</v>
      </c>
    </row>
    <row r="702" spans="1:14" x14ac:dyDescent="0.25">
      <c r="A702">
        <v>2025</v>
      </c>
      <c r="B702">
        <v>1</v>
      </c>
      <c r="C702">
        <v>6</v>
      </c>
      <c r="D702">
        <v>695</v>
      </c>
      <c r="E702" t="s">
        <v>1314</v>
      </c>
      <c r="F702" t="s">
        <v>1301</v>
      </c>
      <c r="G702" t="s">
        <v>1308</v>
      </c>
      <c r="H702" t="s">
        <v>1299</v>
      </c>
      <c r="I702" t="s">
        <v>1300</v>
      </c>
      <c r="J702" t="s">
        <v>617</v>
      </c>
      <c r="K702" t="s">
        <v>1120</v>
      </c>
      <c r="L702" t="s">
        <v>1158</v>
      </c>
      <c r="M702" t="s">
        <v>1065</v>
      </c>
      <c r="N702" s="34">
        <v>85735</v>
      </c>
    </row>
    <row r="703" spans="1:14" x14ac:dyDescent="0.25">
      <c r="A703">
        <v>2025</v>
      </c>
      <c r="B703">
        <v>1</v>
      </c>
      <c r="C703">
        <v>6</v>
      </c>
      <c r="D703">
        <v>696</v>
      </c>
      <c r="E703" t="s">
        <v>1314</v>
      </c>
      <c r="F703" t="s">
        <v>1301</v>
      </c>
      <c r="G703" t="s">
        <v>1308</v>
      </c>
      <c r="H703" t="s">
        <v>1299</v>
      </c>
      <c r="I703" t="s">
        <v>1300</v>
      </c>
      <c r="J703" t="s">
        <v>183</v>
      </c>
      <c r="K703" t="s">
        <v>1120</v>
      </c>
      <c r="L703" t="s">
        <v>1159</v>
      </c>
      <c r="M703" t="s">
        <v>1066</v>
      </c>
      <c r="N703" s="34">
        <v>5056785</v>
      </c>
    </row>
    <row r="704" spans="1:14" x14ac:dyDescent="0.25">
      <c r="A704">
        <v>2025</v>
      </c>
      <c r="B704">
        <v>1</v>
      </c>
      <c r="C704">
        <v>6</v>
      </c>
      <c r="D704">
        <v>697</v>
      </c>
      <c r="E704" t="s">
        <v>1314</v>
      </c>
      <c r="F704" t="s">
        <v>1301</v>
      </c>
      <c r="G704" t="s">
        <v>1308</v>
      </c>
      <c r="H704" t="s">
        <v>1299</v>
      </c>
      <c r="I704" t="s">
        <v>1300</v>
      </c>
      <c r="J704" t="s">
        <v>228</v>
      </c>
      <c r="K704" t="s">
        <v>1120</v>
      </c>
      <c r="L704" t="s">
        <v>1160</v>
      </c>
      <c r="M704" t="s">
        <v>1048</v>
      </c>
      <c r="N704" s="34">
        <v>202660</v>
      </c>
    </row>
    <row r="705" spans="1:14" x14ac:dyDescent="0.25">
      <c r="A705">
        <v>2025</v>
      </c>
      <c r="B705">
        <v>1</v>
      </c>
      <c r="C705">
        <v>6</v>
      </c>
      <c r="D705">
        <v>698</v>
      </c>
      <c r="E705" t="s">
        <v>1314</v>
      </c>
      <c r="F705" t="s">
        <v>1301</v>
      </c>
      <c r="G705" t="s">
        <v>1308</v>
      </c>
      <c r="H705" t="s">
        <v>1299</v>
      </c>
      <c r="I705" t="s">
        <v>1300</v>
      </c>
      <c r="J705" t="s">
        <v>263</v>
      </c>
      <c r="K705" t="s">
        <v>1120</v>
      </c>
      <c r="L705" t="s">
        <v>1161</v>
      </c>
      <c r="M705" t="s">
        <v>1049</v>
      </c>
      <c r="N705" s="34">
        <v>546438</v>
      </c>
    </row>
    <row r="706" spans="1:14" x14ac:dyDescent="0.25">
      <c r="A706">
        <v>2025</v>
      </c>
      <c r="B706">
        <v>1</v>
      </c>
      <c r="C706">
        <v>6</v>
      </c>
      <c r="D706">
        <v>699</v>
      </c>
      <c r="E706" t="s">
        <v>1314</v>
      </c>
      <c r="F706" t="s">
        <v>1301</v>
      </c>
      <c r="G706" t="s">
        <v>1308</v>
      </c>
      <c r="H706" t="s">
        <v>1299</v>
      </c>
      <c r="I706" t="s">
        <v>1300</v>
      </c>
      <c r="J706" t="s">
        <v>356</v>
      </c>
      <c r="K706" t="s">
        <v>1120</v>
      </c>
      <c r="L706" t="s">
        <v>1163</v>
      </c>
      <c r="M706" t="s">
        <v>1050</v>
      </c>
      <c r="N706" s="34">
        <v>629557</v>
      </c>
    </row>
    <row r="707" spans="1:14" x14ac:dyDescent="0.25">
      <c r="A707">
        <v>2025</v>
      </c>
      <c r="B707">
        <v>1</v>
      </c>
      <c r="C707">
        <v>6</v>
      </c>
      <c r="D707">
        <v>700</v>
      </c>
      <c r="E707" t="s">
        <v>1314</v>
      </c>
      <c r="F707" t="s">
        <v>1301</v>
      </c>
      <c r="G707" t="s">
        <v>1308</v>
      </c>
      <c r="H707" t="s">
        <v>1299</v>
      </c>
      <c r="I707" t="s">
        <v>1300</v>
      </c>
      <c r="J707" t="s">
        <v>427</v>
      </c>
      <c r="K707" t="s">
        <v>1120</v>
      </c>
      <c r="L707" t="s">
        <v>1166</v>
      </c>
      <c r="M707" t="s">
        <v>1053</v>
      </c>
      <c r="N707" s="34">
        <v>2014883</v>
      </c>
    </row>
    <row r="708" spans="1:14" x14ac:dyDescent="0.25">
      <c r="A708">
        <v>2025</v>
      </c>
      <c r="B708">
        <v>1</v>
      </c>
      <c r="C708">
        <v>6</v>
      </c>
      <c r="D708">
        <v>701</v>
      </c>
      <c r="E708" t="s">
        <v>1314</v>
      </c>
      <c r="F708" t="s">
        <v>1301</v>
      </c>
      <c r="G708" t="s">
        <v>1308</v>
      </c>
      <c r="H708" t="s">
        <v>1299</v>
      </c>
      <c r="I708" t="s">
        <v>1300</v>
      </c>
      <c r="J708" t="s">
        <v>465</v>
      </c>
      <c r="K708" t="s">
        <v>1120</v>
      </c>
      <c r="L708" t="s">
        <v>1167</v>
      </c>
      <c r="M708" t="s">
        <v>1054</v>
      </c>
      <c r="N708" s="34">
        <v>30619</v>
      </c>
    </row>
    <row r="709" spans="1:14" x14ac:dyDescent="0.25">
      <c r="A709">
        <v>2025</v>
      </c>
      <c r="B709">
        <v>1</v>
      </c>
      <c r="C709">
        <v>6</v>
      </c>
      <c r="D709">
        <v>702</v>
      </c>
      <c r="E709" t="s">
        <v>1314</v>
      </c>
      <c r="F709" t="s">
        <v>1301</v>
      </c>
      <c r="G709" t="s">
        <v>1308</v>
      </c>
      <c r="H709" t="s">
        <v>1299</v>
      </c>
      <c r="I709" t="s">
        <v>1300</v>
      </c>
      <c r="J709" t="s">
        <v>500</v>
      </c>
      <c r="K709" t="s">
        <v>1120</v>
      </c>
      <c r="L709" t="s">
        <v>1168</v>
      </c>
      <c r="M709" t="s">
        <v>1055</v>
      </c>
      <c r="N709" s="34">
        <v>135234</v>
      </c>
    </row>
    <row r="710" spans="1:14" x14ac:dyDescent="0.25">
      <c r="A710">
        <v>2025</v>
      </c>
      <c r="B710">
        <v>1</v>
      </c>
      <c r="C710">
        <v>6</v>
      </c>
      <c r="D710">
        <v>703</v>
      </c>
      <c r="E710" t="s">
        <v>1314</v>
      </c>
      <c r="F710" t="s">
        <v>1301</v>
      </c>
      <c r="G710" t="s">
        <v>1308</v>
      </c>
      <c r="H710" t="s">
        <v>1299</v>
      </c>
      <c r="I710" t="s">
        <v>1300</v>
      </c>
      <c r="J710" t="s">
        <v>574</v>
      </c>
      <c r="K710" t="s">
        <v>1120</v>
      </c>
      <c r="L710" t="s">
        <v>1169</v>
      </c>
      <c r="M710" t="s">
        <v>1170</v>
      </c>
      <c r="N710" s="34">
        <v>0</v>
      </c>
    </row>
    <row r="711" spans="1:14" x14ac:dyDescent="0.25">
      <c r="A711">
        <v>2025</v>
      </c>
      <c r="B711">
        <v>1</v>
      </c>
      <c r="C711">
        <v>6</v>
      </c>
      <c r="D711">
        <v>704</v>
      </c>
      <c r="E711" t="s">
        <v>1314</v>
      </c>
      <c r="F711" t="s">
        <v>1301</v>
      </c>
      <c r="G711" t="s">
        <v>1308</v>
      </c>
      <c r="H711" t="s">
        <v>1299</v>
      </c>
      <c r="I711" t="s">
        <v>1300</v>
      </c>
      <c r="J711" t="s">
        <v>530</v>
      </c>
      <c r="K711" t="s">
        <v>1120</v>
      </c>
      <c r="L711" t="s">
        <v>1172</v>
      </c>
      <c r="M711" t="s">
        <v>1068</v>
      </c>
      <c r="N711" s="34">
        <v>37871092</v>
      </c>
    </row>
    <row r="712" spans="1:14" x14ac:dyDescent="0.25">
      <c r="A712">
        <v>2025</v>
      </c>
      <c r="B712">
        <v>1</v>
      </c>
      <c r="C712">
        <v>6</v>
      </c>
      <c r="D712">
        <v>705</v>
      </c>
      <c r="E712" t="s">
        <v>1314</v>
      </c>
      <c r="F712" t="s">
        <v>1301</v>
      </c>
      <c r="G712" t="s">
        <v>1308</v>
      </c>
      <c r="H712" t="s">
        <v>1299</v>
      </c>
      <c r="I712" t="s">
        <v>1300</v>
      </c>
      <c r="J712" t="s">
        <v>745</v>
      </c>
      <c r="K712" t="s">
        <v>1120</v>
      </c>
      <c r="L712" t="s">
        <v>1173</v>
      </c>
      <c r="M712" t="s">
        <v>1057</v>
      </c>
      <c r="N712" s="34">
        <v>5708077</v>
      </c>
    </row>
    <row r="713" spans="1:14" x14ac:dyDescent="0.25">
      <c r="A713">
        <v>2025</v>
      </c>
      <c r="B713">
        <v>1</v>
      </c>
      <c r="C713">
        <v>6</v>
      </c>
      <c r="D713">
        <v>706</v>
      </c>
      <c r="E713" t="s">
        <v>1314</v>
      </c>
      <c r="F713" t="s">
        <v>1301</v>
      </c>
      <c r="G713" t="s">
        <v>1308</v>
      </c>
      <c r="H713" t="s">
        <v>1299</v>
      </c>
      <c r="I713" t="s">
        <v>1300</v>
      </c>
      <c r="J713" t="s">
        <v>780</v>
      </c>
      <c r="K713" t="s">
        <v>1120</v>
      </c>
      <c r="L713" t="s">
        <v>1174</v>
      </c>
      <c r="M713" t="s">
        <v>1058</v>
      </c>
      <c r="N713" s="34">
        <v>369191</v>
      </c>
    </row>
    <row r="714" spans="1:14" x14ac:dyDescent="0.25">
      <c r="A714">
        <v>2025</v>
      </c>
      <c r="B714">
        <v>1</v>
      </c>
      <c r="C714">
        <v>6</v>
      </c>
      <c r="D714">
        <v>707</v>
      </c>
      <c r="E714" t="s">
        <v>1314</v>
      </c>
      <c r="F714" t="s">
        <v>1301</v>
      </c>
      <c r="G714" t="s">
        <v>1308</v>
      </c>
      <c r="H714" t="s">
        <v>1299</v>
      </c>
      <c r="I714" t="s">
        <v>1300</v>
      </c>
      <c r="J714" t="s">
        <v>862</v>
      </c>
      <c r="K714" t="s">
        <v>1120</v>
      </c>
      <c r="L714" t="s">
        <v>1176</v>
      </c>
      <c r="M714" t="s">
        <v>1060</v>
      </c>
      <c r="N714" s="34">
        <v>536126</v>
      </c>
    </row>
    <row r="715" spans="1:14" x14ac:dyDescent="0.25">
      <c r="A715">
        <v>2025</v>
      </c>
      <c r="B715">
        <v>1</v>
      </c>
      <c r="C715">
        <v>6</v>
      </c>
      <c r="D715">
        <v>708</v>
      </c>
      <c r="E715" t="s">
        <v>1314</v>
      </c>
      <c r="F715" t="s">
        <v>1301</v>
      </c>
      <c r="G715" t="s">
        <v>1308</v>
      </c>
      <c r="H715" t="s">
        <v>1299</v>
      </c>
      <c r="I715" t="s">
        <v>1300</v>
      </c>
      <c r="J715" t="s">
        <v>825</v>
      </c>
      <c r="K715" t="s">
        <v>1120</v>
      </c>
      <c r="L715" t="s">
        <v>1175</v>
      </c>
      <c r="M715" t="s">
        <v>1059</v>
      </c>
      <c r="N715" s="34">
        <v>98804</v>
      </c>
    </row>
    <row r="716" spans="1:14" x14ac:dyDescent="0.25">
      <c r="A716">
        <v>2025</v>
      </c>
      <c r="B716">
        <v>1</v>
      </c>
      <c r="C716">
        <v>6</v>
      </c>
      <c r="D716">
        <v>709</v>
      </c>
      <c r="E716" t="s">
        <v>1314</v>
      </c>
      <c r="F716" t="s">
        <v>1301</v>
      </c>
      <c r="G716" t="s">
        <v>1308</v>
      </c>
      <c r="H716" t="s">
        <v>1299</v>
      </c>
      <c r="I716" t="s">
        <v>1300</v>
      </c>
      <c r="J716" t="s">
        <v>899</v>
      </c>
      <c r="K716" t="s">
        <v>1120</v>
      </c>
      <c r="L716" t="s">
        <v>1177</v>
      </c>
      <c r="M716" t="s">
        <v>1061</v>
      </c>
      <c r="N716" s="34">
        <v>186834</v>
      </c>
    </row>
    <row r="717" spans="1:14" x14ac:dyDescent="0.25">
      <c r="A717">
        <v>2025</v>
      </c>
      <c r="B717">
        <v>1</v>
      </c>
      <c r="C717">
        <v>6</v>
      </c>
      <c r="D717">
        <v>710</v>
      </c>
      <c r="E717" t="s">
        <v>1314</v>
      </c>
      <c r="F717" t="s">
        <v>1301</v>
      </c>
      <c r="G717" t="s">
        <v>1308</v>
      </c>
      <c r="H717" t="s">
        <v>1299</v>
      </c>
      <c r="I717" t="s">
        <v>1300</v>
      </c>
      <c r="J717" t="s">
        <v>936</v>
      </c>
      <c r="K717" t="s">
        <v>1120</v>
      </c>
      <c r="L717" t="s">
        <v>1156</v>
      </c>
      <c r="M717" t="s">
        <v>1062</v>
      </c>
      <c r="N717" s="34">
        <v>2388998</v>
      </c>
    </row>
    <row r="718" spans="1:14" x14ac:dyDescent="0.25">
      <c r="A718">
        <v>2025</v>
      </c>
      <c r="B718">
        <v>1</v>
      </c>
      <c r="C718">
        <v>6</v>
      </c>
      <c r="D718">
        <v>711</v>
      </c>
      <c r="E718" t="s">
        <v>1314</v>
      </c>
      <c r="F718" t="s">
        <v>1301</v>
      </c>
      <c r="G718" t="s">
        <v>1308</v>
      </c>
      <c r="H718" t="s">
        <v>1299</v>
      </c>
      <c r="I718" t="s">
        <v>1300</v>
      </c>
      <c r="J718" t="s">
        <v>56</v>
      </c>
      <c r="K718" t="s">
        <v>1124</v>
      </c>
      <c r="L718" t="s">
        <v>1157</v>
      </c>
      <c r="M718" t="s">
        <v>1047</v>
      </c>
      <c r="N718" s="34">
        <v>272995</v>
      </c>
    </row>
    <row r="719" spans="1:14" x14ac:dyDescent="0.25">
      <c r="A719">
        <v>2025</v>
      </c>
      <c r="B719">
        <v>1</v>
      </c>
      <c r="C719">
        <v>6</v>
      </c>
      <c r="D719">
        <v>712</v>
      </c>
      <c r="E719" t="s">
        <v>1314</v>
      </c>
      <c r="F719" t="s">
        <v>1301</v>
      </c>
      <c r="G719" t="s">
        <v>1308</v>
      </c>
      <c r="H719" t="s">
        <v>1299</v>
      </c>
      <c r="I719" t="s">
        <v>1300</v>
      </c>
      <c r="J719" t="s">
        <v>308</v>
      </c>
      <c r="K719" t="s">
        <v>1124</v>
      </c>
      <c r="L719" t="s">
        <v>1158</v>
      </c>
      <c r="M719" t="s">
        <v>1065</v>
      </c>
      <c r="N719" s="34">
        <v>9258570</v>
      </c>
    </row>
    <row r="720" spans="1:14" x14ac:dyDescent="0.25">
      <c r="A720">
        <v>2025</v>
      </c>
      <c r="B720">
        <v>1</v>
      </c>
      <c r="C720">
        <v>6</v>
      </c>
      <c r="D720">
        <v>713</v>
      </c>
      <c r="E720" t="s">
        <v>1314</v>
      </c>
      <c r="F720" t="s">
        <v>1301</v>
      </c>
      <c r="G720" t="s">
        <v>1308</v>
      </c>
      <c r="H720" t="s">
        <v>1299</v>
      </c>
      <c r="I720" t="s">
        <v>1300</v>
      </c>
      <c r="J720" t="s">
        <v>691</v>
      </c>
      <c r="K720" t="s">
        <v>1124</v>
      </c>
      <c r="L720" t="s">
        <v>1158</v>
      </c>
      <c r="M720" t="s">
        <v>1065</v>
      </c>
      <c r="N720" s="34">
        <v>1067027</v>
      </c>
    </row>
    <row r="721" spans="1:14" x14ac:dyDescent="0.25">
      <c r="A721">
        <v>2025</v>
      </c>
      <c r="B721">
        <v>1</v>
      </c>
      <c r="C721">
        <v>6</v>
      </c>
      <c r="D721">
        <v>714</v>
      </c>
      <c r="E721" t="s">
        <v>1314</v>
      </c>
      <c r="F721" t="s">
        <v>1301</v>
      </c>
      <c r="G721" t="s">
        <v>1308</v>
      </c>
      <c r="H721" t="s">
        <v>1299</v>
      </c>
      <c r="I721" t="s">
        <v>1300</v>
      </c>
      <c r="J721" t="s">
        <v>99</v>
      </c>
      <c r="K721" t="s">
        <v>1124</v>
      </c>
      <c r="L721" t="s">
        <v>1158</v>
      </c>
      <c r="M721" t="s">
        <v>1065</v>
      </c>
      <c r="N721" s="34">
        <v>17654799</v>
      </c>
    </row>
    <row r="722" spans="1:14" x14ac:dyDescent="0.25">
      <c r="A722">
        <v>2025</v>
      </c>
      <c r="B722">
        <v>1</v>
      </c>
      <c r="C722">
        <v>6</v>
      </c>
      <c r="D722">
        <v>715</v>
      </c>
      <c r="E722" t="s">
        <v>1314</v>
      </c>
      <c r="F722" t="s">
        <v>1301</v>
      </c>
      <c r="G722" t="s">
        <v>1308</v>
      </c>
      <c r="H722" t="s">
        <v>1299</v>
      </c>
      <c r="I722" t="s">
        <v>1300</v>
      </c>
      <c r="J722" t="s">
        <v>628</v>
      </c>
      <c r="K722" t="s">
        <v>1124</v>
      </c>
      <c r="L722" t="s">
        <v>1158</v>
      </c>
      <c r="M722" t="s">
        <v>1065</v>
      </c>
      <c r="N722" s="34">
        <v>9260</v>
      </c>
    </row>
    <row r="723" spans="1:14" x14ac:dyDescent="0.25">
      <c r="A723">
        <v>2025</v>
      </c>
      <c r="B723">
        <v>1</v>
      </c>
      <c r="C723">
        <v>6</v>
      </c>
      <c r="D723">
        <v>716</v>
      </c>
      <c r="E723" t="s">
        <v>1314</v>
      </c>
      <c r="F723" t="s">
        <v>1301</v>
      </c>
      <c r="G723" t="s">
        <v>1308</v>
      </c>
      <c r="H723" t="s">
        <v>1299</v>
      </c>
      <c r="I723" t="s">
        <v>1300</v>
      </c>
      <c r="J723" t="s">
        <v>97</v>
      </c>
      <c r="K723" t="s">
        <v>1124</v>
      </c>
      <c r="L723" t="s">
        <v>1158</v>
      </c>
      <c r="M723" t="s">
        <v>1065</v>
      </c>
      <c r="N723" s="34">
        <v>5298402</v>
      </c>
    </row>
    <row r="724" spans="1:14" x14ac:dyDescent="0.25">
      <c r="A724">
        <v>2025</v>
      </c>
      <c r="B724">
        <v>1</v>
      </c>
      <c r="C724">
        <v>6</v>
      </c>
      <c r="D724">
        <v>717</v>
      </c>
      <c r="E724" t="s">
        <v>1314</v>
      </c>
      <c r="F724" t="s">
        <v>1301</v>
      </c>
      <c r="G724" t="s">
        <v>1308</v>
      </c>
      <c r="H724" t="s">
        <v>1299</v>
      </c>
      <c r="I724" t="s">
        <v>1300</v>
      </c>
      <c r="J724" t="s">
        <v>307</v>
      </c>
      <c r="K724" t="s">
        <v>1124</v>
      </c>
      <c r="L724" t="s">
        <v>1158</v>
      </c>
      <c r="M724" t="s">
        <v>1065</v>
      </c>
      <c r="N724" s="34">
        <v>17864</v>
      </c>
    </row>
    <row r="725" spans="1:14" x14ac:dyDescent="0.25">
      <c r="A725">
        <v>2025</v>
      </c>
      <c r="B725">
        <v>1</v>
      </c>
      <c r="C725">
        <v>6</v>
      </c>
      <c r="D725">
        <v>718</v>
      </c>
      <c r="E725" t="s">
        <v>1314</v>
      </c>
      <c r="F725" t="s">
        <v>1301</v>
      </c>
      <c r="G725" t="s">
        <v>1308</v>
      </c>
      <c r="H725" t="s">
        <v>1299</v>
      </c>
      <c r="I725" t="s">
        <v>1300</v>
      </c>
      <c r="J725" t="s">
        <v>98</v>
      </c>
      <c r="K725" t="s">
        <v>1124</v>
      </c>
      <c r="L725" t="s">
        <v>1158</v>
      </c>
      <c r="M725" t="s">
        <v>1065</v>
      </c>
      <c r="N725" s="34">
        <v>621219</v>
      </c>
    </row>
    <row r="726" spans="1:14" x14ac:dyDescent="0.25">
      <c r="A726">
        <v>2025</v>
      </c>
      <c r="B726">
        <v>1</v>
      </c>
      <c r="C726">
        <v>6</v>
      </c>
      <c r="D726">
        <v>719</v>
      </c>
      <c r="E726" t="s">
        <v>1314</v>
      </c>
      <c r="F726" t="s">
        <v>1301</v>
      </c>
      <c r="G726" t="s">
        <v>1308</v>
      </c>
      <c r="H726" t="s">
        <v>1299</v>
      </c>
      <c r="I726" t="s">
        <v>1300</v>
      </c>
      <c r="J726" t="s">
        <v>191</v>
      </c>
      <c r="K726" t="s">
        <v>1124</v>
      </c>
      <c r="L726" t="s">
        <v>1159</v>
      </c>
      <c r="M726" t="s">
        <v>1066</v>
      </c>
      <c r="N726" s="34">
        <v>1522614</v>
      </c>
    </row>
    <row r="727" spans="1:14" x14ac:dyDescent="0.25">
      <c r="A727">
        <v>2025</v>
      </c>
      <c r="B727">
        <v>1</v>
      </c>
      <c r="C727">
        <v>6</v>
      </c>
      <c r="D727">
        <v>720</v>
      </c>
      <c r="E727" t="s">
        <v>1314</v>
      </c>
      <c r="F727" t="s">
        <v>1301</v>
      </c>
      <c r="G727" t="s">
        <v>1308</v>
      </c>
      <c r="H727" t="s">
        <v>1299</v>
      </c>
      <c r="I727" t="s">
        <v>1300</v>
      </c>
      <c r="J727" t="s">
        <v>234</v>
      </c>
      <c r="K727" t="s">
        <v>1124</v>
      </c>
      <c r="L727" t="s">
        <v>1160</v>
      </c>
      <c r="M727" t="s">
        <v>1048</v>
      </c>
      <c r="N727" s="34">
        <v>175573</v>
      </c>
    </row>
    <row r="728" spans="1:14" x14ac:dyDescent="0.25">
      <c r="A728">
        <v>2025</v>
      </c>
      <c r="B728">
        <v>1</v>
      </c>
      <c r="C728">
        <v>6</v>
      </c>
      <c r="D728">
        <v>721</v>
      </c>
      <c r="E728" t="s">
        <v>1314</v>
      </c>
      <c r="F728" t="s">
        <v>1301</v>
      </c>
      <c r="G728" t="s">
        <v>1308</v>
      </c>
      <c r="H728" t="s">
        <v>1299</v>
      </c>
      <c r="I728" t="s">
        <v>1300</v>
      </c>
      <c r="J728" t="s">
        <v>269</v>
      </c>
      <c r="K728" t="s">
        <v>1124</v>
      </c>
      <c r="L728" t="s">
        <v>1161</v>
      </c>
      <c r="M728" t="s">
        <v>1049</v>
      </c>
      <c r="N728" s="34">
        <v>243205</v>
      </c>
    </row>
    <row r="729" spans="1:14" x14ac:dyDescent="0.25">
      <c r="A729">
        <v>2025</v>
      </c>
      <c r="B729">
        <v>1</v>
      </c>
      <c r="C729">
        <v>6</v>
      </c>
      <c r="D729">
        <v>722</v>
      </c>
      <c r="E729" t="s">
        <v>1314</v>
      </c>
      <c r="F729" t="s">
        <v>1301</v>
      </c>
      <c r="G729" t="s">
        <v>1308</v>
      </c>
      <c r="H729" t="s">
        <v>1299</v>
      </c>
      <c r="I729" t="s">
        <v>1300</v>
      </c>
      <c r="J729" t="s">
        <v>362</v>
      </c>
      <c r="K729" t="s">
        <v>1124</v>
      </c>
      <c r="L729" t="s">
        <v>1163</v>
      </c>
      <c r="M729" t="s">
        <v>1050</v>
      </c>
      <c r="N729" s="34">
        <v>330208</v>
      </c>
    </row>
    <row r="730" spans="1:14" x14ac:dyDescent="0.25">
      <c r="A730">
        <v>2025</v>
      </c>
      <c r="B730">
        <v>1</v>
      </c>
      <c r="C730">
        <v>6</v>
      </c>
      <c r="D730">
        <v>723</v>
      </c>
      <c r="E730" t="s">
        <v>1314</v>
      </c>
      <c r="F730" t="s">
        <v>1301</v>
      </c>
      <c r="G730" t="s">
        <v>1308</v>
      </c>
      <c r="H730" t="s">
        <v>1299</v>
      </c>
      <c r="I730" t="s">
        <v>1300</v>
      </c>
      <c r="J730" t="s">
        <v>433</v>
      </c>
      <c r="K730" t="s">
        <v>1124</v>
      </c>
      <c r="L730" t="s">
        <v>1166</v>
      </c>
      <c r="M730" t="s">
        <v>1053</v>
      </c>
      <c r="N730" s="34">
        <v>811257</v>
      </c>
    </row>
    <row r="731" spans="1:14" x14ac:dyDescent="0.25">
      <c r="A731">
        <v>2025</v>
      </c>
      <c r="B731">
        <v>1</v>
      </c>
      <c r="C731">
        <v>6</v>
      </c>
      <c r="D731">
        <v>724</v>
      </c>
      <c r="E731" t="s">
        <v>1314</v>
      </c>
      <c r="F731" t="s">
        <v>1301</v>
      </c>
      <c r="G731" t="s">
        <v>1308</v>
      </c>
      <c r="H731" t="s">
        <v>1299</v>
      </c>
      <c r="I731" t="s">
        <v>1300</v>
      </c>
      <c r="J731" t="s">
        <v>471</v>
      </c>
      <c r="K731" t="s">
        <v>1124</v>
      </c>
      <c r="L731" t="s">
        <v>1167</v>
      </c>
      <c r="M731" t="s">
        <v>1054</v>
      </c>
      <c r="N731" s="34">
        <v>139895</v>
      </c>
    </row>
    <row r="732" spans="1:14" x14ac:dyDescent="0.25">
      <c r="A732">
        <v>2025</v>
      </c>
      <c r="B732">
        <v>1</v>
      </c>
      <c r="C732">
        <v>6</v>
      </c>
      <c r="D732">
        <v>725</v>
      </c>
      <c r="E732" t="s">
        <v>1314</v>
      </c>
      <c r="F732" t="s">
        <v>1301</v>
      </c>
      <c r="G732" t="s">
        <v>1308</v>
      </c>
      <c r="H732" t="s">
        <v>1299</v>
      </c>
      <c r="I732" t="s">
        <v>1300</v>
      </c>
      <c r="J732" t="s">
        <v>504</v>
      </c>
      <c r="K732" t="s">
        <v>1124</v>
      </c>
      <c r="L732" t="s">
        <v>1168</v>
      </c>
      <c r="M732" t="s">
        <v>1055</v>
      </c>
      <c r="N732" s="34">
        <v>46652</v>
      </c>
    </row>
    <row r="733" spans="1:14" x14ac:dyDescent="0.25">
      <c r="A733">
        <v>2025</v>
      </c>
      <c r="B733">
        <v>1</v>
      </c>
      <c r="C733">
        <v>6</v>
      </c>
      <c r="D733">
        <v>726</v>
      </c>
      <c r="E733" t="s">
        <v>1314</v>
      </c>
      <c r="F733" t="s">
        <v>1301</v>
      </c>
      <c r="G733" t="s">
        <v>1308</v>
      </c>
      <c r="H733" t="s">
        <v>1299</v>
      </c>
      <c r="I733" t="s">
        <v>1300</v>
      </c>
      <c r="J733" t="s">
        <v>722</v>
      </c>
      <c r="K733" t="s">
        <v>1124</v>
      </c>
      <c r="L733" t="s">
        <v>1171</v>
      </c>
      <c r="M733" t="s">
        <v>1056</v>
      </c>
      <c r="N733" s="34">
        <v>0</v>
      </c>
    </row>
    <row r="734" spans="1:14" x14ac:dyDescent="0.25">
      <c r="A734">
        <v>2025</v>
      </c>
      <c r="B734">
        <v>1</v>
      </c>
      <c r="C734">
        <v>6</v>
      </c>
      <c r="D734">
        <v>727</v>
      </c>
      <c r="E734" t="s">
        <v>1314</v>
      </c>
      <c r="F734" t="s">
        <v>1301</v>
      </c>
      <c r="G734" t="s">
        <v>1308</v>
      </c>
      <c r="H734" t="s">
        <v>1299</v>
      </c>
      <c r="I734" t="s">
        <v>1300</v>
      </c>
      <c r="J734" t="s">
        <v>539</v>
      </c>
      <c r="K734" t="s">
        <v>1124</v>
      </c>
      <c r="L734" t="s">
        <v>1172</v>
      </c>
      <c r="M734" t="s">
        <v>1068</v>
      </c>
      <c r="N734" s="34">
        <v>15221996</v>
      </c>
    </row>
    <row r="735" spans="1:14" x14ac:dyDescent="0.25">
      <c r="A735">
        <v>2025</v>
      </c>
      <c r="B735">
        <v>1</v>
      </c>
      <c r="C735">
        <v>6</v>
      </c>
      <c r="D735">
        <v>728</v>
      </c>
      <c r="E735" t="s">
        <v>1314</v>
      </c>
      <c r="F735" t="s">
        <v>1301</v>
      </c>
      <c r="G735" t="s">
        <v>1308</v>
      </c>
      <c r="H735" t="s">
        <v>1299</v>
      </c>
      <c r="I735" t="s">
        <v>1300</v>
      </c>
      <c r="J735" t="s">
        <v>751</v>
      </c>
      <c r="K735" t="s">
        <v>1124</v>
      </c>
      <c r="L735" t="s">
        <v>1173</v>
      </c>
      <c r="M735" t="s">
        <v>1057</v>
      </c>
      <c r="N735" s="34">
        <v>1868261</v>
      </c>
    </row>
    <row r="736" spans="1:14" x14ac:dyDescent="0.25">
      <c r="A736">
        <v>2025</v>
      </c>
      <c r="B736">
        <v>1</v>
      </c>
      <c r="C736">
        <v>6</v>
      </c>
      <c r="D736">
        <v>729</v>
      </c>
      <c r="E736" t="s">
        <v>1314</v>
      </c>
      <c r="F736" t="s">
        <v>1301</v>
      </c>
      <c r="G736" t="s">
        <v>1308</v>
      </c>
      <c r="H736" t="s">
        <v>1299</v>
      </c>
      <c r="I736" t="s">
        <v>1300</v>
      </c>
      <c r="J736" t="s">
        <v>788</v>
      </c>
      <c r="K736" t="s">
        <v>1124</v>
      </c>
      <c r="L736" t="s">
        <v>1174</v>
      </c>
      <c r="M736" t="s">
        <v>1058</v>
      </c>
      <c r="N736" s="34">
        <v>97224</v>
      </c>
    </row>
    <row r="737" spans="1:14" x14ac:dyDescent="0.25">
      <c r="A737">
        <v>2025</v>
      </c>
      <c r="B737">
        <v>1</v>
      </c>
      <c r="C737">
        <v>6</v>
      </c>
      <c r="D737">
        <v>730</v>
      </c>
      <c r="E737" t="s">
        <v>1314</v>
      </c>
      <c r="F737" t="s">
        <v>1301</v>
      </c>
      <c r="G737" t="s">
        <v>1308</v>
      </c>
      <c r="H737" t="s">
        <v>1299</v>
      </c>
      <c r="I737" t="s">
        <v>1300</v>
      </c>
      <c r="J737" t="s">
        <v>870</v>
      </c>
      <c r="K737" t="s">
        <v>1124</v>
      </c>
      <c r="L737" t="s">
        <v>1176</v>
      </c>
      <c r="M737" t="s">
        <v>1060</v>
      </c>
      <c r="N737" s="34">
        <v>277869</v>
      </c>
    </row>
    <row r="738" spans="1:14" x14ac:dyDescent="0.25">
      <c r="A738">
        <v>2025</v>
      </c>
      <c r="B738">
        <v>1</v>
      </c>
      <c r="C738">
        <v>6</v>
      </c>
      <c r="D738">
        <v>731</v>
      </c>
      <c r="E738" t="s">
        <v>1314</v>
      </c>
      <c r="F738" t="s">
        <v>1301</v>
      </c>
      <c r="G738" t="s">
        <v>1308</v>
      </c>
      <c r="H738" t="s">
        <v>1299</v>
      </c>
      <c r="I738" t="s">
        <v>1300</v>
      </c>
      <c r="J738" t="s">
        <v>831</v>
      </c>
      <c r="K738" t="s">
        <v>1124</v>
      </c>
      <c r="L738" t="s">
        <v>1175</v>
      </c>
      <c r="M738" t="s">
        <v>1059</v>
      </c>
      <c r="N738" s="34">
        <v>123529</v>
      </c>
    </row>
    <row r="739" spans="1:14" x14ac:dyDescent="0.25">
      <c r="A739">
        <v>2025</v>
      </c>
      <c r="B739">
        <v>1</v>
      </c>
      <c r="C739">
        <v>6</v>
      </c>
      <c r="D739">
        <v>732</v>
      </c>
      <c r="E739" t="s">
        <v>1314</v>
      </c>
      <c r="F739" t="s">
        <v>1301</v>
      </c>
      <c r="G739" t="s">
        <v>1308</v>
      </c>
      <c r="H739" t="s">
        <v>1299</v>
      </c>
      <c r="I739" t="s">
        <v>1300</v>
      </c>
      <c r="J739" t="s">
        <v>907</v>
      </c>
      <c r="K739" t="s">
        <v>1124</v>
      </c>
      <c r="L739" t="s">
        <v>1177</v>
      </c>
      <c r="M739" t="s">
        <v>1061</v>
      </c>
      <c r="N739" s="34">
        <v>67662</v>
      </c>
    </row>
    <row r="740" spans="1:14" x14ac:dyDescent="0.25">
      <c r="A740">
        <v>2025</v>
      </c>
      <c r="B740">
        <v>1</v>
      </c>
      <c r="C740">
        <v>6</v>
      </c>
      <c r="D740">
        <v>733</v>
      </c>
      <c r="E740" t="s">
        <v>1314</v>
      </c>
      <c r="F740" t="s">
        <v>1301</v>
      </c>
      <c r="G740" t="s">
        <v>1308</v>
      </c>
      <c r="H740" t="s">
        <v>1299</v>
      </c>
      <c r="I740" t="s">
        <v>1300</v>
      </c>
      <c r="J740" t="s">
        <v>942</v>
      </c>
      <c r="K740" t="s">
        <v>1124</v>
      </c>
      <c r="L740" t="s">
        <v>1156</v>
      </c>
      <c r="M740" t="s">
        <v>1062</v>
      </c>
      <c r="N740" s="34">
        <v>852574</v>
      </c>
    </row>
    <row r="741" spans="1:14" x14ac:dyDescent="0.25">
      <c r="A741">
        <v>2025</v>
      </c>
      <c r="B741">
        <v>1</v>
      </c>
      <c r="C741">
        <v>6</v>
      </c>
      <c r="D741">
        <v>734</v>
      </c>
      <c r="E741" t="s">
        <v>1314</v>
      </c>
      <c r="F741" t="s">
        <v>1301</v>
      </c>
      <c r="G741" t="s">
        <v>1308</v>
      </c>
      <c r="H741" t="s">
        <v>1299</v>
      </c>
      <c r="I741" t="s">
        <v>1300</v>
      </c>
      <c r="J741" t="s">
        <v>61</v>
      </c>
      <c r="K741" t="s">
        <v>1128</v>
      </c>
      <c r="L741" t="s">
        <v>1157</v>
      </c>
      <c r="M741" t="s">
        <v>1047</v>
      </c>
      <c r="N741" s="34">
        <v>2915648</v>
      </c>
    </row>
    <row r="742" spans="1:14" x14ac:dyDescent="0.25">
      <c r="A742">
        <v>2025</v>
      </c>
      <c r="B742">
        <v>1</v>
      </c>
      <c r="C742">
        <v>6</v>
      </c>
      <c r="D742">
        <v>735</v>
      </c>
      <c r="E742" t="s">
        <v>1314</v>
      </c>
      <c r="F742" t="s">
        <v>1301</v>
      </c>
      <c r="G742" t="s">
        <v>1308</v>
      </c>
      <c r="H742" t="s">
        <v>1299</v>
      </c>
      <c r="I742" t="s">
        <v>1300</v>
      </c>
      <c r="J742" t="s">
        <v>110</v>
      </c>
      <c r="K742" t="s">
        <v>1128</v>
      </c>
      <c r="L742" t="s">
        <v>1158</v>
      </c>
      <c r="M742" t="s">
        <v>1065</v>
      </c>
      <c r="N742" s="34">
        <v>40947915</v>
      </c>
    </row>
    <row r="743" spans="1:14" x14ac:dyDescent="0.25">
      <c r="A743">
        <v>2025</v>
      </c>
      <c r="B743">
        <v>1</v>
      </c>
      <c r="C743">
        <v>6</v>
      </c>
      <c r="D743">
        <v>736</v>
      </c>
      <c r="E743" t="s">
        <v>1314</v>
      </c>
      <c r="F743" t="s">
        <v>1301</v>
      </c>
      <c r="G743" t="s">
        <v>1308</v>
      </c>
      <c r="H743" t="s">
        <v>1299</v>
      </c>
      <c r="I743" t="s">
        <v>1300</v>
      </c>
      <c r="J743" t="s">
        <v>111</v>
      </c>
      <c r="K743" t="s">
        <v>1128</v>
      </c>
      <c r="L743" t="s">
        <v>1158</v>
      </c>
      <c r="M743" t="s">
        <v>1065</v>
      </c>
      <c r="N743" s="34">
        <v>5055275</v>
      </c>
    </row>
    <row r="744" spans="1:14" x14ac:dyDescent="0.25">
      <c r="A744">
        <v>2025</v>
      </c>
      <c r="B744">
        <v>1</v>
      </c>
      <c r="C744">
        <v>6</v>
      </c>
      <c r="D744">
        <v>737</v>
      </c>
      <c r="E744" t="s">
        <v>1314</v>
      </c>
      <c r="F744" t="s">
        <v>1301</v>
      </c>
      <c r="G744" t="s">
        <v>1308</v>
      </c>
      <c r="H744" t="s">
        <v>1299</v>
      </c>
      <c r="I744" t="s">
        <v>1300</v>
      </c>
      <c r="J744" t="s">
        <v>112</v>
      </c>
      <c r="K744" t="s">
        <v>1128</v>
      </c>
      <c r="L744" t="s">
        <v>1158</v>
      </c>
      <c r="M744" t="s">
        <v>1065</v>
      </c>
      <c r="N744" s="34">
        <v>244486846</v>
      </c>
    </row>
    <row r="745" spans="1:14" x14ac:dyDescent="0.25">
      <c r="A745">
        <v>2025</v>
      </c>
      <c r="B745">
        <v>1</v>
      </c>
      <c r="C745">
        <v>6</v>
      </c>
      <c r="D745">
        <v>738</v>
      </c>
      <c r="E745" t="s">
        <v>1314</v>
      </c>
      <c r="F745" t="s">
        <v>1301</v>
      </c>
      <c r="G745" t="s">
        <v>1308</v>
      </c>
      <c r="H745" t="s">
        <v>1299</v>
      </c>
      <c r="I745" t="s">
        <v>1300</v>
      </c>
      <c r="J745" t="s">
        <v>1007</v>
      </c>
      <c r="K745" t="s">
        <v>1128</v>
      </c>
      <c r="L745" t="s">
        <v>1158</v>
      </c>
      <c r="M745" t="s">
        <v>1065</v>
      </c>
      <c r="N745" s="34">
        <v>40042</v>
      </c>
    </row>
    <row r="746" spans="1:14" x14ac:dyDescent="0.25">
      <c r="A746">
        <v>2025</v>
      </c>
      <c r="B746">
        <v>1</v>
      </c>
      <c r="C746">
        <v>6</v>
      </c>
      <c r="D746">
        <v>739</v>
      </c>
      <c r="E746" t="s">
        <v>1314</v>
      </c>
      <c r="F746" t="s">
        <v>1301</v>
      </c>
      <c r="G746" t="s">
        <v>1308</v>
      </c>
      <c r="H746" t="s">
        <v>1299</v>
      </c>
      <c r="I746" t="s">
        <v>1300</v>
      </c>
      <c r="J746" t="s">
        <v>636</v>
      </c>
      <c r="K746" t="s">
        <v>1128</v>
      </c>
      <c r="L746" t="s">
        <v>1158</v>
      </c>
      <c r="M746" t="s">
        <v>1065</v>
      </c>
      <c r="N746" s="34">
        <v>382841</v>
      </c>
    </row>
    <row r="747" spans="1:14" x14ac:dyDescent="0.25">
      <c r="A747">
        <v>2025</v>
      </c>
      <c r="B747">
        <v>1</v>
      </c>
      <c r="C747">
        <v>6</v>
      </c>
      <c r="D747">
        <v>740</v>
      </c>
      <c r="E747" t="s">
        <v>1314</v>
      </c>
      <c r="F747" t="s">
        <v>1301</v>
      </c>
      <c r="G747" t="s">
        <v>1308</v>
      </c>
      <c r="H747" t="s">
        <v>1299</v>
      </c>
      <c r="I747" t="s">
        <v>1300</v>
      </c>
      <c r="J747" t="s">
        <v>695</v>
      </c>
      <c r="K747" t="s">
        <v>1128</v>
      </c>
      <c r="L747" t="s">
        <v>1158</v>
      </c>
      <c r="M747" t="s">
        <v>1065</v>
      </c>
      <c r="N747" s="34">
        <v>13476129</v>
      </c>
    </row>
    <row r="748" spans="1:14" x14ac:dyDescent="0.25">
      <c r="A748">
        <v>2025</v>
      </c>
      <c r="B748">
        <v>1</v>
      </c>
      <c r="C748">
        <v>6</v>
      </c>
      <c r="D748">
        <v>741</v>
      </c>
      <c r="E748" t="s">
        <v>1314</v>
      </c>
      <c r="F748" t="s">
        <v>1301</v>
      </c>
      <c r="G748" t="s">
        <v>1308</v>
      </c>
      <c r="H748" t="s">
        <v>1299</v>
      </c>
      <c r="I748" t="s">
        <v>1300</v>
      </c>
      <c r="J748" t="s">
        <v>1007</v>
      </c>
      <c r="K748" t="s">
        <v>1128</v>
      </c>
      <c r="L748" t="s">
        <v>1158</v>
      </c>
      <c r="M748" t="s">
        <v>1065</v>
      </c>
      <c r="N748" s="34">
        <v>0</v>
      </c>
    </row>
    <row r="749" spans="1:14" x14ac:dyDescent="0.25">
      <c r="A749">
        <v>2025</v>
      </c>
      <c r="B749">
        <v>1</v>
      </c>
      <c r="C749">
        <v>6</v>
      </c>
      <c r="D749">
        <v>742</v>
      </c>
      <c r="E749" t="s">
        <v>1314</v>
      </c>
      <c r="F749" t="s">
        <v>1301</v>
      </c>
      <c r="G749" t="s">
        <v>1308</v>
      </c>
      <c r="H749" t="s">
        <v>1299</v>
      </c>
      <c r="I749" t="s">
        <v>1300</v>
      </c>
      <c r="J749" t="s">
        <v>315</v>
      </c>
      <c r="K749" t="s">
        <v>1128</v>
      </c>
      <c r="L749" t="s">
        <v>1158</v>
      </c>
      <c r="M749" t="s">
        <v>1065</v>
      </c>
      <c r="N749" s="34">
        <v>119637029</v>
      </c>
    </row>
    <row r="750" spans="1:14" x14ac:dyDescent="0.25">
      <c r="A750">
        <v>2025</v>
      </c>
      <c r="B750">
        <v>1</v>
      </c>
      <c r="C750">
        <v>6</v>
      </c>
      <c r="D750">
        <v>743</v>
      </c>
      <c r="E750" t="s">
        <v>1314</v>
      </c>
      <c r="F750" t="s">
        <v>1301</v>
      </c>
      <c r="G750" t="s">
        <v>1308</v>
      </c>
      <c r="H750" t="s">
        <v>1299</v>
      </c>
      <c r="I750" t="s">
        <v>1300</v>
      </c>
      <c r="J750" t="s">
        <v>195</v>
      </c>
      <c r="K750" t="s">
        <v>1128</v>
      </c>
      <c r="L750" t="s">
        <v>1159</v>
      </c>
      <c r="M750" t="s">
        <v>1066</v>
      </c>
      <c r="N750" s="34">
        <v>22588184</v>
      </c>
    </row>
    <row r="751" spans="1:14" x14ac:dyDescent="0.25">
      <c r="A751">
        <v>2025</v>
      </c>
      <c r="B751">
        <v>1</v>
      </c>
      <c r="C751">
        <v>6</v>
      </c>
      <c r="D751">
        <v>744</v>
      </c>
      <c r="E751" t="s">
        <v>1314</v>
      </c>
      <c r="F751" t="s">
        <v>1301</v>
      </c>
      <c r="G751" t="s">
        <v>1308</v>
      </c>
      <c r="H751" t="s">
        <v>1299</v>
      </c>
      <c r="I751" t="s">
        <v>1300</v>
      </c>
      <c r="J751" t="s">
        <v>240</v>
      </c>
      <c r="K751" t="s">
        <v>1128</v>
      </c>
      <c r="L751" t="s">
        <v>1160</v>
      </c>
      <c r="M751" t="s">
        <v>1048</v>
      </c>
      <c r="N751" s="34">
        <v>871379</v>
      </c>
    </row>
    <row r="752" spans="1:14" x14ac:dyDescent="0.25">
      <c r="A752">
        <v>2025</v>
      </c>
      <c r="B752">
        <v>1</v>
      </c>
      <c r="C752">
        <v>6</v>
      </c>
      <c r="D752">
        <v>745</v>
      </c>
      <c r="E752" t="s">
        <v>1314</v>
      </c>
      <c r="F752" t="s">
        <v>1301</v>
      </c>
      <c r="G752" t="s">
        <v>1308</v>
      </c>
      <c r="H752" t="s">
        <v>1299</v>
      </c>
      <c r="I752" t="s">
        <v>1300</v>
      </c>
      <c r="J752" t="s">
        <v>274</v>
      </c>
      <c r="K752" t="s">
        <v>1128</v>
      </c>
      <c r="L752" t="s">
        <v>1161</v>
      </c>
      <c r="M752" t="s">
        <v>1049</v>
      </c>
      <c r="N752" s="34">
        <v>2529475</v>
      </c>
    </row>
    <row r="753" spans="1:14" x14ac:dyDescent="0.25">
      <c r="A753">
        <v>2025</v>
      </c>
      <c r="B753">
        <v>1</v>
      </c>
      <c r="C753">
        <v>6</v>
      </c>
      <c r="D753">
        <v>746</v>
      </c>
      <c r="E753" t="s">
        <v>1314</v>
      </c>
      <c r="F753" t="s">
        <v>1301</v>
      </c>
      <c r="G753" t="s">
        <v>1308</v>
      </c>
      <c r="H753" t="s">
        <v>1299</v>
      </c>
      <c r="I753" t="s">
        <v>1300</v>
      </c>
      <c r="J753" t="s">
        <v>368</v>
      </c>
      <c r="K753" t="s">
        <v>1128</v>
      </c>
      <c r="L753" t="s">
        <v>1163</v>
      </c>
      <c r="M753" t="s">
        <v>1050</v>
      </c>
      <c r="N753" s="34">
        <v>3065363</v>
      </c>
    </row>
    <row r="754" spans="1:14" x14ac:dyDescent="0.25">
      <c r="A754">
        <v>2025</v>
      </c>
      <c r="B754">
        <v>1</v>
      </c>
      <c r="C754">
        <v>6</v>
      </c>
      <c r="D754">
        <v>747</v>
      </c>
      <c r="E754" t="s">
        <v>1314</v>
      </c>
      <c r="F754" t="s">
        <v>1301</v>
      </c>
      <c r="G754" t="s">
        <v>1308</v>
      </c>
      <c r="H754" t="s">
        <v>1299</v>
      </c>
      <c r="I754" t="s">
        <v>1300</v>
      </c>
      <c r="J754" t="s">
        <v>439</v>
      </c>
      <c r="K754" t="s">
        <v>1128</v>
      </c>
      <c r="L754" t="s">
        <v>1166</v>
      </c>
      <c r="M754" t="s">
        <v>1053</v>
      </c>
      <c r="N754" s="34">
        <v>8542595</v>
      </c>
    </row>
    <row r="755" spans="1:14" x14ac:dyDescent="0.25">
      <c r="A755">
        <v>2025</v>
      </c>
      <c r="B755">
        <v>1</v>
      </c>
      <c r="C755">
        <v>6</v>
      </c>
      <c r="D755">
        <v>748</v>
      </c>
      <c r="E755" t="s">
        <v>1314</v>
      </c>
      <c r="F755" t="s">
        <v>1301</v>
      </c>
      <c r="G755" t="s">
        <v>1308</v>
      </c>
      <c r="H755" t="s">
        <v>1299</v>
      </c>
      <c r="I755" t="s">
        <v>1300</v>
      </c>
      <c r="J755" t="s">
        <v>477</v>
      </c>
      <c r="K755" t="s">
        <v>1128</v>
      </c>
      <c r="L755" t="s">
        <v>1167</v>
      </c>
      <c r="M755" t="s">
        <v>1054</v>
      </c>
      <c r="N755" s="34">
        <v>1181552</v>
      </c>
    </row>
    <row r="756" spans="1:14" x14ac:dyDescent="0.25">
      <c r="A756">
        <v>2025</v>
      </c>
      <c r="B756">
        <v>1</v>
      </c>
      <c r="C756">
        <v>6</v>
      </c>
      <c r="D756">
        <v>749</v>
      </c>
      <c r="E756" t="s">
        <v>1314</v>
      </c>
      <c r="F756" t="s">
        <v>1301</v>
      </c>
      <c r="G756" t="s">
        <v>1308</v>
      </c>
      <c r="H756" t="s">
        <v>1299</v>
      </c>
      <c r="I756" t="s">
        <v>1300</v>
      </c>
      <c r="J756" t="s">
        <v>506</v>
      </c>
      <c r="K756" t="s">
        <v>1128</v>
      </c>
      <c r="L756" t="s">
        <v>1168</v>
      </c>
      <c r="M756" t="s">
        <v>1055</v>
      </c>
      <c r="N756" s="34">
        <v>596326</v>
      </c>
    </row>
    <row r="757" spans="1:14" x14ac:dyDescent="0.25">
      <c r="A757">
        <v>2025</v>
      </c>
      <c r="B757">
        <v>1</v>
      </c>
      <c r="C757">
        <v>6</v>
      </c>
      <c r="D757">
        <v>750</v>
      </c>
      <c r="E757" t="s">
        <v>1314</v>
      </c>
      <c r="F757" t="s">
        <v>1301</v>
      </c>
      <c r="G757" t="s">
        <v>1308</v>
      </c>
      <c r="H757" t="s">
        <v>1299</v>
      </c>
      <c r="I757" t="s">
        <v>1300</v>
      </c>
      <c r="J757" t="s">
        <v>546</v>
      </c>
      <c r="K757" t="s">
        <v>1128</v>
      </c>
      <c r="L757" t="s">
        <v>1162</v>
      </c>
      <c r="M757" t="s">
        <v>1067</v>
      </c>
      <c r="N757" s="34">
        <v>0</v>
      </c>
    </row>
    <row r="758" spans="1:14" x14ac:dyDescent="0.25">
      <c r="A758">
        <v>2025</v>
      </c>
      <c r="B758">
        <v>1</v>
      </c>
      <c r="C758">
        <v>6</v>
      </c>
      <c r="D758">
        <v>751</v>
      </c>
      <c r="E758" t="s">
        <v>1314</v>
      </c>
      <c r="F758" t="s">
        <v>1301</v>
      </c>
      <c r="G758" t="s">
        <v>1308</v>
      </c>
      <c r="H758" t="s">
        <v>1299</v>
      </c>
      <c r="I758" t="s">
        <v>1300</v>
      </c>
      <c r="J758" t="s">
        <v>546</v>
      </c>
      <c r="K758" t="s">
        <v>1128</v>
      </c>
      <c r="L758" t="s">
        <v>1172</v>
      </c>
      <c r="M758" t="s">
        <v>1068</v>
      </c>
      <c r="N758" s="34">
        <v>168832467</v>
      </c>
    </row>
    <row r="759" spans="1:14" x14ac:dyDescent="0.25">
      <c r="A759">
        <v>2025</v>
      </c>
      <c r="B759">
        <v>1</v>
      </c>
      <c r="C759">
        <v>6</v>
      </c>
      <c r="D759">
        <v>752</v>
      </c>
      <c r="E759" t="s">
        <v>1314</v>
      </c>
      <c r="F759" t="s">
        <v>1301</v>
      </c>
      <c r="G759" t="s">
        <v>1308</v>
      </c>
      <c r="H759" t="s">
        <v>1299</v>
      </c>
      <c r="I759" t="s">
        <v>1300</v>
      </c>
      <c r="J759" t="s">
        <v>756</v>
      </c>
      <c r="K759" t="s">
        <v>1128</v>
      </c>
      <c r="L759" t="s">
        <v>1173</v>
      </c>
      <c r="M759" t="s">
        <v>1057</v>
      </c>
      <c r="N759" s="34">
        <v>26018783</v>
      </c>
    </row>
    <row r="760" spans="1:14" x14ac:dyDescent="0.25">
      <c r="A760">
        <v>2025</v>
      </c>
      <c r="B760">
        <v>1</v>
      </c>
      <c r="C760">
        <v>6</v>
      </c>
      <c r="D760">
        <v>753</v>
      </c>
      <c r="E760" t="s">
        <v>1314</v>
      </c>
      <c r="F760" t="s">
        <v>1301</v>
      </c>
      <c r="G760" t="s">
        <v>1308</v>
      </c>
      <c r="H760" t="s">
        <v>1299</v>
      </c>
      <c r="I760" t="s">
        <v>1300</v>
      </c>
      <c r="J760" t="s">
        <v>792</v>
      </c>
      <c r="K760" t="s">
        <v>1128</v>
      </c>
      <c r="L760" t="s">
        <v>1174</v>
      </c>
      <c r="M760" t="s">
        <v>1058</v>
      </c>
      <c r="N760" s="34">
        <v>1591984</v>
      </c>
    </row>
    <row r="761" spans="1:14" x14ac:dyDescent="0.25">
      <c r="A761">
        <v>2025</v>
      </c>
      <c r="B761">
        <v>1</v>
      </c>
      <c r="C761">
        <v>6</v>
      </c>
      <c r="D761">
        <v>754</v>
      </c>
      <c r="E761" t="s">
        <v>1314</v>
      </c>
      <c r="F761" t="s">
        <v>1301</v>
      </c>
      <c r="G761" t="s">
        <v>1308</v>
      </c>
      <c r="H761" t="s">
        <v>1299</v>
      </c>
      <c r="I761" t="s">
        <v>1300</v>
      </c>
      <c r="J761" t="s">
        <v>874</v>
      </c>
      <c r="K761" t="s">
        <v>1128</v>
      </c>
      <c r="L761" t="s">
        <v>1176</v>
      </c>
      <c r="M761" t="s">
        <v>1060</v>
      </c>
      <c r="N761" s="34">
        <v>2307746</v>
      </c>
    </row>
    <row r="762" spans="1:14" x14ac:dyDescent="0.25">
      <c r="A762">
        <v>2025</v>
      </c>
      <c r="B762">
        <v>1</v>
      </c>
      <c r="C762">
        <v>6</v>
      </c>
      <c r="D762">
        <v>755</v>
      </c>
      <c r="E762" t="s">
        <v>1314</v>
      </c>
      <c r="F762" t="s">
        <v>1301</v>
      </c>
      <c r="G762" t="s">
        <v>1308</v>
      </c>
      <c r="H762" t="s">
        <v>1299</v>
      </c>
      <c r="I762" t="s">
        <v>1300</v>
      </c>
      <c r="J762" t="s">
        <v>837</v>
      </c>
      <c r="K762" t="s">
        <v>1128</v>
      </c>
      <c r="L762" t="s">
        <v>1175</v>
      </c>
      <c r="M762" t="s">
        <v>1059</v>
      </c>
      <c r="N762" s="34">
        <v>1253792</v>
      </c>
    </row>
    <row r="763" spans="1:14" x14ac:dyDescent="0.25">
      <c r="A763">
        <v>2025</v>
      </c>
      <c r="B763">
        <v>1</v>
      </c>
      <c r="C763">
        <v>6</v>
      </c>
      <c r="D763">
        <v>756</v>
      </c>
      <c r="E763" t="s">
        <v>1314</v>
      </c>
      <c r="F763" t="s">
        <v>1301</v>
      </c>
      <c r="G763" t="s">
        <v>1308</v>
      </c>
      <c r="H763" t="s">
        <v>1299</v>
      </c>
      <c r="I763" t="s">
        <v>1300</v>
      </c>
      <c r="J763" t="s">
        <v>911</v>
      </c>
      <c r="K763" t="s">
        <v>1128</v>
      </c>
      <c r="L763" t="s">
        <v>1177</v>
      </c>
      <c r="M763" t="s">
        <v>1061</v>
      </c>
      <c r="N763" s="34">
        <v>693468</v>
      </c>
    </row>
    <row r="764" spans="1:14" x14ac:dyDescent="0.25">
      <c r="A764">
        <v>2025</v>
      </c>
      <c r="B764">
        <v>1</v>
      </c>
      <c r="C764">
        <v>6</v>
      </c>
      <c r="D764">
        <v>757</v>
      </c>
      <c r="E764" t="s">
        <v>1314</v>
      </c>
      <c r="F764" t="s">
        <v>1301</v>
      </c>
      <c r="G764" t="s">
        <v>1308</v>
      </c>
      <c r="H764" t="s">
        <v>1299</v>
      </c>
      <c r="I764" t="s">
        <v>1300</v>
      </c>
      <c r="J764" t="s">
        <v>947</v>
      </c>
      <c r="K764" t="s">
        <v>1128</v>
      </c>
      <c r="L764" t="s">
        <v>1156</v>
      </c>
      <c r="M764" t="s">
        <v>1062</v>
      </c>
      <c r="N764" s="34">
        <v>18976332</v>
      </c>
    </row>
    <row r="765" spans="1:14" x14ac:dyDescent="0.25">
      <c r="A765">
        <v>2025</v>
      </c>
      <c r="B765">
        <v>1</v>
      </c>
      <c r="C765">
        <v>6</v>
      </c>
      <c r="D765">
        <v>758</v>
      </c>
      <c r="E765" t="s">
        <v>1314</v>
      </c>
      <c r="F765" t="s">
        <v>1301</v>
      </c>
      <c r="G765" t="s">
        <v>1308</v>
      </c>
      <c r="H765" t="s">
        <v>1299</v>
      </c>
      <c r="I765" t="s">
        <v>1300</v>
      </c>
      <c r="J765" t="s">
        <v>546</v>
      </c>
      <c r="K765" t="s">
        <v>1128</v>
      </c>
      <c r="L765" t="s">
        <v>1180</v>
      </c>
      <c r="M765" t="s">
        <v>1070</v>
      </c>
      <c r="N765" s="34">
        <v>0</v>
      </c>
    </row>
    <row r="766" spans="1:14" x14ac:dyDescent="0.25">
      <c r="A766">
        <v>2025</v>
      </c>
      <c r="B766">
        <v>1</v>
      </c>
      <c r="C766">
        <v>6</v>
      </c>
      <c r="D766">
        <v>759</v>
      </c>
      <c r="E766" t="s">
        <v>1314</v>
      </c>
      <c r="F766" t="s">
        <v>1301</v>
      </c>
      <c r="G766" t="s">
        <v>1308</v>
      </c>
      <c r="H766" t="s">
        <v>1299</v>
      </c>
      <c r="I766" t="s">
        <v>1370</v>
      </c>
      <c r="J766" t="s">
        <v>82</v>
      </c>
      <c r="K766" t="s">
        <v>1137</v>
      </c>
      <c r="L766" t="s">
        <v>1157</v>
      </c>
      <c r="M766" t="s">
        <v>1047</v>
      </c>
      <c r="N766" s="34">
        <v>152960</v>
      </c>
    </row>
    <row r="767" spans="1:14" x14ac:dyDescent="0.25">
      <c r="A767">
        <v>2025</v>
      </c>
      <c r="B767">
        <v>1</v>
      </c>
      <c r="C767">
        <v>6</v>
      </c>
      <c r="D767">
        <v>760</v>
      </c>
      <c r="E767" t="s">
        <v>1314</v>
      </c>
      <c r="F767" t="s">
        <v>1301</v>
      </c>
      <c r="G767" t="s">
        <v>1308</v>
      </c>
      <c r="H767" t="s">
        <v>1299</v>
      </c>
      <c r="I767" t="s">
        <v>1370</v>
      </c>
      <c r="J767" t="s">
        <v>715</v>
      </c>
      <c r="K767" t="s">
        <v>1137</v>
      </c>
      <c r="L767" t="s">
        <v>1158</v>
      </c>
      <c r="M767" t="s">
        <v>1065</v>
      </c>
      <c r="N767" s="34">
        <v>663982</v>
      </c>
    </row>
    <row r="768" spans="1:14" x14ac:dyDescent="0.25">
      <c r="A768">
        <v>2025</v>
      </c>
      <c r="B768">
        <v>1</v>
      </c>
      <c r="C768">
        <v>6</v>
      </c>
      <c r="D768">
        <v>761</v>
      </c>
      <c r="E768" t="s">
        <v>1314</v>
      </c>
      <c r="F768" t="s">
        <v>1301</v>
      </c>
      <c r="G768" t="s">
        <v>1308</v>
      </c>
      <c r="H768" t="s">
        <v>1299</v>
      </c>
      <c r="I768" t="s">
        <v>1370</v>
      </c>
      <c r="J768" t="s">
        <v>176</v>
      </c>
      <c r="K768" t="s">
        <v>1137</v>
      </c>
      <c r="L768" t="s">
        <v>1158</v>
      </c>
      <c r="M768" t="s">
        <v>1065</v>
      </c>
      <c r="N768" s="34">
        <v>3326432</v>
      </c>
    </row>
    <row r="769" spans="1:14" x14ac:dyDescent="0.25">
      <c r="A769">
        <v>2025</v>
      </c>
      <c r="B769">
        <v>1</v>
      </c>
      <c r="C769">
        <v>6</v>
      </c>
      <c r="D769">
        <v>762</v>
      </c>
      <c r="E769" t="s">
        <v>1314</v>
      </c>
      <c r="F769" t="s">
        <v>1301</v>
      </c>
      <c r="G769" t="s">
        <v>1308</v>
      </c>
      <c r="H769" t="s">
        <v>1299</v>
      </c>
      <c r="I769" t="s">
        <v>1370</v>
      </c>
      <c r="J769" t="s">
        <v>351</v>
      </c>
      <c r="K769" t="s">
        <v>1137</v>
      </c>
      <c r="L769" t="s">
        <v>1158</v>
      </c>
      <c r="M769" t="s">
        <v>1065</v>
      </c>
      <c r="N769" s="34">
        <v>11836</v>
      </c>
    </row>
    <row r="770" spans="1:14" x14ac:dyDescent="0.25">
      <c r="A770">
        <v>2025</v>
      </c>
      <c r="B770">
        <v>1</v>
      </c>
      <c r="C770">
        <v>6</v>
      </c>
      <c r="D770">
        <v>763</v>
      </c>
      <c r="E770" t="s">
        <v>1314</v>
      </c>
      <c r="F770" t="s">
        <v>1301</v>
      </c>
      <c r="G770" t="s">
        <v>1308</v>
      </c>
      <c r="H770" t="s">
        <v>1299</v>
      </c>
      <c r="I770" t="s">
        <v>1370</v>
      </c>
      <c r="J770" t="s">
        <v>177</v>
      </c>
      <c r="K770" t="s">
        <v>1137</v>
      </c>
      <c r="L770" t="s">
        <v>1158</v>
      </c>
      <c r="M770" t="s">
        <v>1065</v>
      </c>
      <c r="N770" s="34">
        <v>387324</v>
      </c>
    </row>
    <row r="771" spans="1:14" x14ac:dyDescent="0.25">
      <c r="A771">
        <v>2025</v>
      </c>
      <c r="B771">
        <v>1</v>
      </c>
      <c r="C771">
        <v>6</v>
      </c>
      <c r="D771">
        <v>764</v>
      </c>
      <c r="E771" t="s">
        <v>1314</v>
      </c>
      <c r="F771" t="s">
        <v>1301</v>
      </c>
      <c r="G771" t="s">
        <v>1308</v>
      </c>
      <c r="H771" t="s">
        <v>1299</v>
      </c>
      <c r="I771" t="s">
        <v>1370</v>
      </c>
      <c r="J771" t="s">
        <v>178</v>
      </c>
      <c r="K771" t="s">
        <v>1137</v>
      </c>
      <c r="L771" t="s">
        <v>1158</v>
      </c>
      <c r="M771" t="s">
        <v>1065</v>
      </c>
      <c r="N771" s="34">
        <v>11114503</v>
      </c>
    </row>
    <row r="772" spans="1:14" x14ac:dyDescent="0.25">
      <c r="A772">
        <v>2025</v>
      </c>
      <c r="B772">
        <v>1</v>
      </c>
      <c r="C772">
        <v>6</v>
      </c>
      <c r="D772">
        <v>765</v>
      </c>
      <c r="E772" t="s">
        <v>1314</v>
      </c>
      <c r="F772" t="s">
        <v>1301</v>
      </c>
      <c r="G772" t="s">
        <v>1308</v>
      </c>
      <c r="H772" t="s">
        <v>1299</v>
      </c>
      <c r="I772" t="s">
        <v>1370</v>
      </c>
      <c r="J772" t="s">
        <v>352</v>
      </c>
      <c r="K772" t="s">
        <v>1137</v>
      </c>
      <c r="L772" t="s">
        <v>1158</v>
      </c>
      <c r="M772" t="s">
        <v>1065</v>
      </c>
      <c r="N772" s="34">
        <v>5776977</v>
      </c>
    </row>
    <row r="773" spans="1:14" x14ac:dyDescent="0.25">
      <c r="A773">
        <v>2025</v>
      </c>
      <c r="B773">
        <v>1</v>
      </c>
      <c r="C773">
        <v>6</v>
      </c>
      <c r="D773">
        <v>766</v>
      </c>
      <c r="E773" t="s">
        <v>1314</v>
      </c>
      <c r="F773" t="s">
        <v>1301</v>
      </c>
      <c r="G773" t="s">
        <v>1308</v>
      </c>
      <c r="H773" t="s">
        <v>1299</v>
      </c>
      <c r="I773" t="s">
        <v>1370</v>
      </c>
      <c r="J773" t="s">
        <v>658</v>
      </c>
      <c r="K773" t="s">
        <v>1137</v>
      </c>
      <c r="L773" t="s">
        <v>1158</v>
      </c>
      <c r="M773" t="s">
        <v>1065</v>
      </c>
      <c r="N773" s="34">
        <v>5666</v>
      </c>
    </row>
    <row r="774" spans="1:14" x14ac:dyDescent="0.25">
      <c r="A774">
        <v>2025</v>
      </c>
      <c r="B774">
        <v>1</v>
      </c>
      <c r="C774">
        <v>6</v>
      </c>
      <c r="D774">
        <v>767</v>
      </c>
      <c r="E774" t="s">
        <v>1314</v>
      </c>
      <c r="F774" t="s">
        <v>1301</v>
      </c>
      <c r="G774" t="s">
        <v>1308</v>
      </c>
      <c r="H774" t="s">
        <v>1299</v>
      </c>
      <c r="I774" t="s">
        <v>1370</v>
      </c>
      <c r="J774" t="s">
        <v>225</v>
      </c>
      <c r="K774" t="s">
        <v>1137</v>
      </c>
      <c r="L774" t="s">
        <v>1159</v>
      </c>
      <c r="M774" t="s">
        <v>1066</v>
      </c>
      <c r="N774" s="34">
        <v>960642</v>
      </c>
    </row>
    <row r="775" spans="1:14" x14ac:dyDescent="0.25">
      <c r="A775">
        <v>2025</v>
      </c>
      <c r="B775">
        <v>1</v>
      </c>
      <c r="C775">
        <v>6</v>
      </c>
      <c r="D775">
        <v>768</v>
      </c>
      <c r="E775" t="s">
        <v>1314</v>
      </c>
      <c r="F775" t="s">
        <v>1301</v>
      </c>
      <c r="G775" t="s">
        <v>1308</v>
      </c>
      <c r="H775" t="s">
        <v>1299</v>
      </c>
      <c r="I775" t="s">
        <v>1370</v>
      </c>
      <c r="J775" t="s">
        <v>260</v>
      </c>
      <c r="K775" t="s">
        <v>1137</v>
      </c>
      <c r="L775" t="s">
        <v>1160</v>
      </c>
      <c r="M775" t="s">
        <v>1048</v>
      </c>
      <c r="N775" s="34">
        <v>102320</v>
      </c>
    </row>
    <row r="776" spans="1:14" x14ac:dyDescent="0.25">
      <c r="A776">
        <v>2025</v>
      </c>
      <c r="B776">
        <v>1</v>
      </c>
      <c r="C776">
        <v>6</v>
      </c>
      <c r="D776">
        <v>769</v>
      </c>
      <c r="E776" t="s">
        <v>1314</v>
      </c>
      <c r="F776" t="s">
        <v>1301</v>
      </c>
      <c r="G776" t="s">
        <v>1308</v>
      </c>
      <c r="H776" t="s">
        <v>1299</v>
      </c>
      <c r="I776" t="s">
        <v>1370</v>
      </c>
      <c r="J776" t="s">
        <v>296</v>
      </c>
      <c r="K776" t="s">
        <v>1137</v>
      </c>
      <c r="L776" t="s">
        <v>1161</v>
      </c>
      <c r="M776" t="s">
        <v>1049</v>
      </c>
      <c r="N776" s="34">
        <v>137676</v>
      </c>
    </row>
    <row r="777" spans="1:14" x14ac:dyDescent="0.25">
      <c r="A777">
        <v>2025</v>
      </c>
      <c r="B777">
        <v>1</v>
      </c>
      <c r="C777">
        <v>6</v>
      </c>
      <c r="D777">
        <v>770</v>
      </c>
      <c r="E777" t="s">
        <v>1314</v>
      </c>
      <c r="F777" t="s">
        <v>1301</v>
      </c>
      <c r="G777" t="s">
        <v>1308</v>
      </c>
      <c r="H777" t="s">
        <v>1299</v>
      </c>
      <c r="I777" t="s">
        <v>1370</v>
      </c>
      <c r="J777" t="s">
        <v>388</v>
      </c>
      <c r="K777" t="s">
        <v>1137</v>
      </c>
      <c r="L777" t="s">
        <v>1163</v>
      </c>
      <c r="M777" t="s">
        <v>1050</v>
      </c>
      <c r="N777" s="34">
        <v>180873</v>
      </c>
    </row>
    <row r="778" spans="1:14" x14ac:dyDescent="0.25">
      <c r="A778">
        <v>2025</v>
      </c>
      <c r="B778">
        <v>1</v>
      </c>
      <c r="C778">
        <v>6</v>
      </c>
      <c r="D778">
        <v>771</v>
      </c>
      <c r="E778" t="s">
        <v>1314</v>
      </c>
      <c r="F778" t="s">
        <v>1301</v>
      </c>
      <c r="G778" t="s">
        <v>1308</v>
      </c>
      <c r="H778" t="s">
        <v>1299</v>
      </c>
      <c r="I778" t="s">
        <v>1370</v>
      </c>
      <c r="J778" t="s">
        <v>296</v>
      </c>
      <c r="K778" t="s">
        <v>1137</v>
      </c>
      <c r="L778" t="s">
        <v>1163</v>
      </c>
      <c r="M778" t="s">
        <v>1050</v>
      </c>
      <c r="N778" s="34">
        <v>0</v>
      </c>
    </row>
    <row r="779" spans="1:14" x14ac:dyDescent="0.25">
      <c r="A779">
        <v>2025</v>
      </c>
      <c r="B779">
        <v>1</v>
      </c>
      <c r="C779">
        <v>6</v>
      </c>
      <c r="D779">
        <v>772</v>
      </c>
      <c r="E779" t="s">
        <v>1314</v>
      </c>
      <c r="F779" t="s">
        <v>1301</v>
      </c>
      <c r="G779" t="s">
        <v>1308</v>
      </c>
      <c r="H779" t="s">
        <v>1299</v>
      </c>
      <c r="I779" t="s">
        <v>1370</v>
      </c>
      <c r="J779" t="s">
        <v>462</v>
      </c>
      <c r="K779" t="s">
        <v>1137</v>
      </c>
      <c r="L779" t="s">
        <v>1166</v>
      </c>
      <c r="M779" t="s">
        <v>1053</v>
      </c>
      <c r="N779" s="34">
        <v>465835</v>
      </c>
    </row>
    <row r="780" spans="1:14" x14ac:dyDescent="0.25">
      <c r="A780">
        <v>2025</v>
      </c>
      <c r="B780">
        <v>1</v>
      </c>
      <c r="C780">
        <v>6</v>
      </c>
      <c r="D780">
        <v>773</v>
      </c>
      <c r="E780" t="s">
        <v>1314</v>
      </c>
      <c r="F780" t="s">
        <v>1301</v>
      </c>
      <c r="G780" t="s">
        <v>1308</v>
      </c>
      <c r="H780" t="s">
        <v>1299</v>
      </c>
      <c r="I780" t="s">
        <v>1370</v>
      </c>
      <c r="J780" t="s">
        <v>497</v>
      </c>
      <c r="K780" t="s">
        <v>1137</v>
      </c>
      <c r="L780" t="s">
        <v>1167</v>
      </c>
      <c r="M780" t="s">
        <v>1054</v>
      </c>
      <c r="N780" s="34">
        <v>79899</v>
      </c>
    </row>
    <row r="781" spans="1:14" x14ac:dyDescent="0.25">
      <c r="A781">
        <v>2025</v>
      </c>
      <c r="B781">
        <v>1</v>
      </c>
      <c r="C781">
        <v>6</v>
      </c>
      <c r="D781">
        <v>774</v>
      </c>
      <c r="E781" t="s">
        <v>1314</v>
      </c>
      <c r="F781" t="s">
        <v>1301</v>
      </c>
      <c r="G781" t="s">
        <v>1308</v>
      </c>
      <c r="H781" t="s">
        <v>1299</v>
      </c>
      <c r="I781" t="s">
        <v>1370</v>
      </c>
      <c r="J781" t="s">
        <v>528</v>
      </c>
      <c r="K781" t="s">
        <v>1137</v>
      </c>
      <c r="L781" t="s">
        <v>1168</v>
      </c>
      <c r="M781" t="s">
        <v>1055</v>
      </c>
      <c r="N781" s="34">
        <v>29266</v>
      </c>
    </row>
    <row r="782" spans="1:14" x14ac:dyDescent="0.25">
      <c r="A782">
        <v>2025</v>
      </c>
      <c r="B782">
        <v>1</v>
      </c>
      <c r="C782">
        <v>6</v>
      </c>
      <c r="D782">
        <v>775</v>
      </c>
      <c r="E782" t="s">
        <v>1314</v>
      </c>
      <c r="F782" t="s">
        <v>1301</v>
      </c>
      <c r="G782" t="s">
        <v>1308</v>
      </c>
      <c r="H782" t="s">
        <v>1299</v>
      </c>
      <c r="I782" t="s">
        <v>1370</v>
      </c>
      <c r="J782" t="s">
        <v>614</v>
      </c>
      <c r="K782" t="s">
        <v>1137</v>
      </c>
      <c r="L782" t="s">
        <v>1169</v>
      </c>
      <c r="M782" t="s">
        <v>1170</v>
      </c>
      <c r="N782" s="34">
        <v>0</v>
      </c>
    </row>
    <row r="783" spans="1:14" x14ac:dyDescent="0.25">
      <c r="A783">
        <v>2025</v>
      </c>
      <c r="B783">
        <v>1</v>
      </c>
      <c r="C783">
        <v>6</v>
      </c>
      <c r="D783">
        <v>776</v>
      </c>
      <c r="E783" t="s">
        <v>1314</v>
      </c>
      <c r="F783" t="s">
        <v>1301</v>
      </c>
      <c r="G783" t="s">
        <v>1308</v>
      </c>
      <c r="H783" t="s">
        <v>1299</v>
      </c>
      <c r="I783" t="s">
        <v>1370</v>
      </c>
      <c r="J783" t="s">
        <v>571</v>
      </c>
      <c r="K783" t="s">
        <v>1137</v>
      </c>
      <c r="L783" t="s">
        <v>1172</v>
      </c>
      <c r="M783" t="s">
        <v>1068</v>
      </c>
      <c r="N783" s="34">
        <v>8727376</v>
      </c>
    </row>
    <row r="784" spans="1:14" x14ac:dyDescent="0.25">
      <c r="A784">
        <v>2025</v>
      </c>
      <c r="B784">
        <v>1</v>
      </c>
      <c r="C784">
        <v>6</v>
      </c>
      <c r="D784">
        <v>777</v>
      </c>
      <c r="E784" t="s">
        <v>1314</v>
      </c>
      <c r="F784" t="s">
        <v>1301</v>
      </c>
      <c r="G784" t="s">
        <v>1308</v>
      </c>
      <c r="H784" t="s">
        <v>1299</v>
      </c>
      <c r="I784" t="s">
        <v>1370</v>
      </c>
      <c r="J784" t="s">
        <v>777</v>
      </c>
      <c r="K784" t="s">
        <v>1137</v>
      </c>
      <c r="L784" t="s">
        <v>1173</v>
      </c>
      <c r="M784" t="s">
        <v>1057</v>
      </c>
      <c r="N784" s="34">
        <v>1216470</v>
      </c>
    </row>
    <row r="785" spans="1:14" x14ac:dyDescent="0.25">
      <c r="A785">
        <v>2025</v>
      </c>
      <c r="B785">
        <v>1</v>
      </c>
      <c r="C785">
        <v>6</v>
      </c>
      <c r="D785">
        <v>778</v>
      </c>
      <c r="E785" t="s">
        <v>1314</v>
      </c>
      <c r="F785" t="s">
        <v>1301</v>
      </c>
      <c r="G785" t="s">
        <v>1308</v>
      </c>
      <c r="H785" t="s">
        <v>1299</v>
      </c>
      <c r="I785" t="s">
        <v>1370</v>
      </c>
      <c r="J785" t="s">
        <v>822</v>
      </c>
      <c r="K785" t="s">
        <v>1137</v>
      </c>
      <c r="L785" t="s">
        <v>1174</v>
      </c>
      <c r="M785" t="s">
        <v>1058</v>
      </c>
      <c r="N785" s="34">
        <v>61615</v>
      </c>
    </row>
    <row r="786" spans="1:14" x14ac:dyDescent="0.25">
      <c r="A786">
        <v>2025</v>
      </c>
      <c r="B786">
        <v>1</v>
      </c>
      <c r="C786">
        <v>6</v>
      </c>
      <c r="D786">
        <v>779</v>
      </c>
      <c r="E786" t="s">
        <v>1314</v>
      </c>
      <c r="F786" t="s">
        <v>1301</v>
      </c>
      <c r="G786" t="s">
        <v>1308</v>
      </c>
      <c r="H786" t="s">
        <v>1299</v>
      </c>
      <c r="I786" t="s">
        <v>1370</v>
      </c>
      <c r="J786" t="s">
        <v>896</v>
      </c>
      <c r="K786" t="s">
        <v>1137</v>
      </c>
      <c r="L786" t="s">
        <v>1176</v>
      </c>
      <c r="M786" t="s">
        <v>1060</v>
      </c>
      <c r="N786" s="34">
        <v>173099</v>
      </c>
    </row>
    <row r="787" spans="1:14" x14ac:dyDescent="0.25">
      <c r="A787">
        <v>2025</v>
      </c>
      <c r="B787">
        <v>1</v>
      </c>
      <c r="C787">
        <v>6</v>
      </c>
      <c r="D787">
        <v>780</v>
      </c>
      <c r="E787" t="s">
        <v>1314</v>
      </c>
      <c r="F787" t="s">
        <v>1301</v>
      </c>
      <c r="G787" t="s">
        <v>1308</v>
      </c>
      <c r="H787" t="s">
        <v>1299</v>
      </c>
      <c r="I787" t="s">
        <v>1370</v>
      </c>
      <c r="J787" t="s">
        <v>859</v>
      </c>
      <c r="K787" t="s">
        <v>1137</v>
      </c>
      <c r="L787" t="s">
        <v>1175</v>
      </c>
      <c r="M787" t="s">
        <v>1059</v>
      </c>
      <c r="N787" s="34">
        <v>93791</v>
      </c>
    </row>
    <row r="788" spans="1:14" x14ac:dyDescent="0.25">
      <c r="A788">
        <v>2025</v>
      </c>
      <c r="B788">
        <v>1</v>
      </c>
      <c r="C788">
        <v>6</v>
      </c>
      <c r="D788">
        <v>781</v>
      </c>
      <c r="E788" t="s">
        <v>1314</v>
      </c>
      <c r="F788" t="s">
        <v>1301</v>
      </c>
      <c r="G788" t="s">
        <v>1308</v>
      </c>
      <c r="H788" t="s">
        <v>1299</v>
      </c>
      <c r="I788" t="s">
        <v>1370</v>
      </c>
      <c r="J788" t="s">
        <v>933</v>
      </c>
      <c r="K788" t="s">
        <v>1137</v>
      </c>
      <c r="L788" t="s">
        <v>1177</v>
      </c>
      <c r="M788" t="s">
        <v>1061</v>
      </c>
      <c r="N788" s="34">
        <v>42460</v>
      </c>
    </row>
    <row r="789" spans="1:14" x14ac:dyDescent="0.25">
      <c r="A789">
        <v>2025</v>
      </c>
      <c r="B789">
        <v>1</v>
      </c>
      <c r="C789">
        <v>6</v>
      </c>
      <c r="D789">
        <v>782</v>
      </c>
      <c r="E789" t="s">
        <v>1314</v>
      </c>
      <c r="F789" t="s">
        <v>1301</v>
      </c>
      <c r="G789" t="s">
        <v>1308</v>
      </c>
      <c r="H789" t="s">
        <v>1299</v>
      </c>
      <c r="I789" t="s">
        <v>1370</v>
      </c>
      <c r="J789" t="s">
        <v>969</v>
      </c>
      <c r="K789" t="s">
        <v>1137</v>
      </c>
      <c r="L789" t="s">
        <v>1156</v>
      </c>
      <c r="M789" t="s">
        <v>1062</v>
      </c>
      <c r="N789" s="34">
        <v>750580</v>
      </c>
    </row>
    <row r="790" spans="1:14" x14ac:dyDescent="0.25">
      <c r="A790">
        <v>2025</v>
      </c>
      <c r="B790">
        <v>1</v>
      </c>
      <c r="C790">
        <v>6</v>
      </c>
      <c r="D790">
        <v>783</v>
      </c>
      <c r="E790" t="s">
        <v>1457</v>
      </c>
      <c r="F790" t="s">
        <v>1452</v>
      </c>
      <c r="G790" t="s">
        <v>1327</v>
      </c>
      <c r="H790" t="s">
        <v>9</v>
      </c>
      <c r="I790" t="s">
        <v>1194</v>
      </c>
      <c r="J790" t="s">
        <v>406</v>
      </c>
      <c r="K790" t="s">
        <v>1129</v>
      </c>
      <c r="L790" t="s">
        <v>1165</v>
      </c>
      <c r="M790" t="s">
        <v>1052</v>
      </c>
      <c r="N790" s="34">
        <v>5543</v>
      </c>
    </row>
    <row r="791" spans="1:14" x14ac:dyDescent="0.25">
      <c r="A791">
        <v>2025</v>
      </c>
      <c r="B791">
        <v>1</v>
      </c>
      <c r="C791">
        <v>6</v>
      </c>
      <c r="D791">
        <v>784</v>
      </c>
      <c r="E791" t="s">
        <v>1457</v>
      </c>
      <c r="F791" t="s">
        <v>1452</v>
      </c>
      <c r="G791" t="s">
        <v>1327</v>
      </c>
      <c r="H791" t="s">
        <v>9</v>
      </c>
      <c r="I791" t="s">
        <v>1194</v>
      </c>
      <c r="J791" t="s">
        <v>405</v>
      </c>
      <c r="K791" t="s">
        <v>1129</v>
      </c>
      <c r="L791" t="s">
        <v>1165</v>
      </c>
      <c r="M791" t="s">
        <v>1052</v>
      </c>
      <c r="N791" s="34">
        <v>5934</v>
      </c>
    </row>
    <row r="792" spans="1:14" x14ac:dyDescent="0.25">
      <c r="A792">
        <v>2025</v>
      </c>
      <c r="B792">
        <v>1</v>
      </c>
      <c r="C792">
        <v>6</v>
      </c>
      <c r="D792">
        <v>785</v>
      </c>
      <c r="E792" t="s">
        <v>1457</v>
      </c>
      <c r="F792" t="s">
        <v>1452</v>
      </c>
      <c r="G792" t="s">
        <v>1327</v>
      </c>
      <c r="H792" t="s">
        <v>9</v>
      </c>
      <c r="I792" t="s">
        <v>1194</v>
      </c>
      <c r="J792" t="s">
        <v>407</v>
      </c>
      <c r="K792" t="s">
        <v>1129</v>
      </c>
      <c r="L792" t="s">
        <v>1165</v>
      </c>
      <c r="M792" t="s">
        <v>1052</v>
      </c>
      <c r="N792" s="34">
        <v>5652</v>
      </c>
    </row>
    <row r="793" spans="1:14" x14ac:dyDescent="0.25">
      <c r="A793">
        <v>2025</v>
      </c>
      <c r="B793">
        <v>1</v>
      </c>
      <c r="C793">
        <v>6</v>
      </c>
      <c r="D793">
        <v>786</v>
      </c>
      <c r="E793" t="s">
        <v>1457</v>
      </c>
      <c r="F793" t="s">
        <v>1452</v>
      </c>
      <c r="G793" t="s">
        <v>1327</v>
      </c>
      <c r="H793" t="s">
        <v>9</v>
      </c>
      <c r="I793" t="s">
        <v>1194</v>
      </c>
      <c r="J793" t="s">
        <v>408</v>
      </c>
      <c r="K793" t="s">
        <v>1129</v>
      </c>
      <c r="L793" t="s">
        <v>1165</v>
      </c>
      <c r="M793" t="s">
        <v>1052</v>
      </c>
      <c r="N793" s="34">
        <v>28756</v>
      </c>
    </row>
    <row r="794" spans="1:14" x14ac:dyDescent="0.25">
      <c r="A794">
        <v>2025</v>
      </c>
      <c r="B794">
        <v>1</v>
      </c>
      <c r="C794">
        <v>6</v>
      </c>
      <c r="D794">
        <v>787</v>
      </c>
      <c r="E794" t="s">
        <v>1457</v>
      </c>
      <c r="F794" t="s">
        <v>1452</v>
      </c>
      <c r="G794" t="s">
        <v>1327</v>
      </c>
      <c r="H794" t="s">
        <v>9</v>
      </c>
      <c r="I794" t="s">
        <v>1194</v>
      </c>
      <c r="J794" t="s">
        <v>984</v>
      </c>
      <c r="K794" t="s">
        <v>1129</v>
      </c>
      <c r="L794" t="s">
        <v>1179</v>
      </c>
      <c r="M794" t="s">
        <v>1063</v>
      </c>
      <c r="N794" s="34">
        <v>4049</v>
      </c>
    </row>
    <row r="795" spans="1:14" x14ac:dyDescent="0.25">
      <c r="A795">
        <v>2025</v>
      </c>
      <c r="B795">
        <v>1</v>
      </c>
      <c r="C795">
        <v>6</v>
      </c>
      <c r="D795">
        <v>788</v>
      </c>
      <c r="E795" t="s">
        <v>1457</v>
      </c>
      <c r="F795" t="s">
        <v>1452</v>
      </c>
      <c r="G795" t="s">
        <v>1327</v>
      </c>
      <c r="H795" t="s">
        <v>9</v>
      </c>
      <c r="I795" t="s">
        <v>1194</v>
      </c>
      <c r="J795" t="s">
        <v>987</v>
      </c>
      <c r="K795" t="s">
        <v>1129</v>
      </c>
      <c r="L795" t="s">
        <v>1179</v>
      </c>
      <c r="M795" t="s">
        <v>1063</v>
      </c>
      <c r="N795" s="34">
        <v>30038</v>
      </c>
    </row>
    <row r="796" spans="1:14" x14ac:dyDescent="0.25">
      <c r="A796">
        <v>2025</v>
      </c>
      <c r="B796">
        <v>1</v>
      </c>
      <c r="C796">
        <v>6</v>
      </c>
      <c r="D796">
        <v>789</v>
      </c>
      <c r="E796" t="s">
        <v>1457</v>
      </c>
      <c r="F796" t="s">
        <v>1452</v>
      </c>
      <c r="G796" t="s">
        <v>1327</v>
      </c>
      <c r="H796" t="s">
        <v>9</v>
      </c>
      <c r="I796" t="s">
        <v>1194</v>
      </c>
      <c r="J796" t="s">
        <v>986</v>
      </c>
      <c r="K796" t="s">
        <v>1129</v>
      </c>
      <c r="L796" t="s">
        <v>1179</v>
      </c>
      <c r="M796" t="s">
        <v>1063</v>
      </c>
      <c r="N796" s="34">
        <v>19989</v>
      </c>
    </row>
    <row r="797" spans="1:14" x14ac:dyDescent="0.25">
      <c r="A797">
        <v>2025</v>
      </c>
      <c r="B797">
        <v>1</v>
      </c>
      <c r="C797">
        <v>6</v>
      </c>
      <c r="D797">
        <v>790</v>
      </c>
      <c r="E797" t="s">
        <v>1457</v>
      </c>
      <c r="F797" t="s">
        <v>1452</v>
      </c>
      <c r="G797" t="s">
        <v>1327</v>
      </c>
      <c r="H797" t="s">
        <v>9</v>
      </c>
      <c r="I797" t="s">
        <v>1194</v>
      </c>
      <c r="J797" t="s">
        <v>985</v>
      </c>
      <c r="K797" t="s">
        <v>1129</v>
      </c>
      <c r="L797" t="s">
        <v>1179</v>
      </c>
      <c r="M797" t="s">
        <v>1063</v>
      </c>
      <c r="N797" s="34">
        <v>5558</v>
      </c>
    </row>
    <row r="798" spans="1:14" x14ac:dyDescent="0.25">
      <c r="A798">
        <v>2025</v>
      </c>
      <c r="B798">
        <v>1</v>
      </c>
      <c r="C798">
        <v>6</v>
      </c>
      <c r="D798">
        <v>791</v>
      </c>
      <c r="E798" t="s">
        <v>1467</v>
      </c>
      <c r="F798" t="s">
        <v>1426</v>
      </c>
      <c r="G798" t="s">
        <v>1308</v>
      </c>
      <c r="H798" t="s">
        <v>5</v>
      </c>
      <c r="I798" t="s">
        <v>1188</v>
      </c>
      <c r="J798" t="s">
        <v>398</v>
      </c>
      <c r="K798" t="s">
        <v>1124</v>
      </c>
      <c r="L798" t="s">
        <v>1165</v>
      </c>
      <c r="M798" t="s">
        <v>1052</v>
      </c>
      <c r="N798" s="34">
        <v>91825</v>
      </c>
    </row>
    <row r="799" spans="1:14" x14ac:dyDescent="0.25">
      <c r="A799">
        <v>2025</v>
      </c>
      <c r="B799">
        <v>1</v>
      </c>
      <c r="C799">
        <v>6</v>
      </c>
      <c r="D799">
        <v>792</v>
      </c>
      <c r="E799" t="s">
        <v>1467</v>
      </c>
      <c r="F799" t="s">
        <v>1426</v>
      </c>
      <c r="G799" t="s">
        <v>1308</v>
      </c>
      <c r="H799" t="s">
        <v>5</v>
      </c>
      <c r="I799" t="s">
        <v>1188</v>
      </c>
      <c r="J799" t="s">
        <v>978</v>
      </c>
      <c r="K799" t="s">
        <v>1124</v>
      </c>
      <c r="L799" t="s">
        <v>1179</v>
      </c>
      <c r="M799" t="s">
        <v>1063</v>
      </c>
      <c r="N799" s="34">
        <v>96589</v>
      </c>
    </row>
    <row r="800" spans="1:14" x14ac:dyDescent="0.25">
      <c r="A800">
        <v>2025</v>
      </c>
      <c r="B800">
        <v>1</v>
      </c>
      <c r="C800">
        <v>6</v>
      </c>
      <c r="D800">
        <v>793</v>
      </c>
      <c r="E800" t="s">
        <v>1428</v>
      </c>
      <c r="F800" t="s">
        <v>1426</v>
      </c>
      <c r="G800" t="s">
        <v>1427</v>
      </c>
      <c r="H800" t="s">
        <v>1424</v>
      </c>
      <c r="I800" t="s">
        <v>1425</v>
      </c>
      <c r="J800" t="s">
        <v>73</v>
      </c>
      <c r="K800" t="s">
        <v>1132</v>
      </c>
      <c r="L800" t="s">
        <v>1157</v>
      </c>
      <c r="M800" t="s">
        <v>1047</v>
      </c>
      <c r="N800" s="34">
        <v>77117</v>
      </c>
    </row>
    <row r="801" spans="1:14" x14ac:dyDescent="0.25">
      <c r="A801">
        <v>2025</v>
      </c>
      <c r="B801">
        <v>1</v>
      </c>
      <c r="C801">
        <v>6</v>
      </c>
      <c r="D801">
        <v>794</v>
      </c>
      <c r="E801" t="s">
        <v>1428</v>
      </c>
      <c r="F801" t="s">
        <v>1426</v>
      </c>
      <c r="G801" t="s">
        <v>1427</v>
      </c>
      <c r="H801" t="s">
        <v>1424</v>
      </c>
      <c r="I801" t="s">
        <v>1425</v>
      </c>
      <c r="J801" t="s">
        <v>647</v>
      </c>
      <c r="K801" t="s">
        <v>1132</v>
      </c>
      <c r="L801" t="s">
        <v>1158</v>
      </c>
      <c r="M801" t="s">
        <v>1065</v>
      </c>
      <c r="N801" s="34">
        <v>5070</v>
      </c>
    </row>
    <row r="802" spans="1:14" x14ac:dyDescent="0.25">
      <c r="A802">
        <v>2025</v>
      </c>
      <c r="B802">
        <v>1</v>
      </c>
      <c r="C802">
        <v>6</v>
      </c>
      <c r="D802">
        <v>795</v>
      </c>
      <c r="E802" t="s">
        <v>1428</v>
      </c>
      <c r="F802" t="s">
        <v>1426</v>
      </c>
      <c r="G802" t="s">
        <v>1427</v>
      </c>
      <c r="H802" t="s">
        <v>1424</v>
      </c>
      <c r="I802" t="s">
        <v>1425</v>
      </c>
      <c r="J802" t="s">
        <v>706</v>
      </c>
      <c r="K802" t="s">
        <v>1132</v>
      </c>
      <c r="L802" t="s">
        <v>1158</v>
      </c>
      <c r="M802" t="s">
        <v>1065</v>
      </c>
      <c r="N802" s="34">
        <v>330329</v>
      </c>
    </row>
    <row r="803" spans="1:14" x14ac:dyDescent="0.25">
      <c r="A803">
        <v>2025</v>
      </c>
      <c r="B803">
        <v>1</v>
      </c>
      <c r="C803">
        <v>6</v>
      </c>
      <c r="D803">
        <v>796</v>
      </c>
      <c r="E803" t="s">
        <v>1428</v>
      </c>
      <c r="F803" t="s">
        <v>1426</v>
      </c>
      <c r="G803" t="s">
        <v>1427</v>
      </c>
      <c r="H803" t="s">
        <v>1424</v>
      </c>
      <c r="I803" t="s">
        <v>1425</v>
      </c>
      <c r="J803" t="s">
        <v>336</v>
      </c>
      <c r="K803" t="s">
        <v>1132</v>
      </c>
      <c r="L803" t="s">
        <v>1158</v>
      </c>
      <c r="M803" t="s">
        <v>1065</v>
      </c>
      <c r="N803" s="34">
        <v>2812665</v>
      </c>
    </row>
    <row r="804" spans="1:14" x14ac:dyDescent="0.25">
      <c r="A804">
        <v>2025</v>
      </c>
      <c r="B804">
        <v>1</v>
      </c>
      <c r="C804">
        <v>6</v>
      </c>
      <c r="D804">
        <v>797</v>
      </c>
      <c r="E804" t="s">
        <v>1428</v>
      </c>
      <c r="F804" t="s">
        <v>1426</v>
      </c>
      <c r="G804" t="s">
        <v>1427</v>
      </c>
      <c r="H804" t="s">
        <v>1424</v>
      </c>
      <c r="I804" t="s">
        <v>1425</v>
      </c>
      <c r="J804" t="s">
        <v>335</v>
      </c>
      <c r="K804" t="s">
        <v>1132</v>
      </c>
      <c r="L804" t="s">
        <v>1158</v>
      </c>
      <c r="M804" t="s">
        <v>1065</v>
      </c>
      <c r="N804" s="34">
        <v>5757</v>
      </c>
    </row>
    <row r="805" spans="1:14" x14ac:dyDescent="0.25">
      <c r="A805">
        <v>2025</v>
      </c>
      <c r="B805">
        <v>1</v>
      </c>
      <c r="C805">
        <v>6</v>
      </c>
      <c r="D805">
        <v>798</v>
      </c>
      <c r="E805" t="s">
        <v>1428</v>
      </c>
      <c r="F805" t="s">
        <v>1426</v>
      </c>
      <c r="G805" t="s">
        <v>1427</v>
      </c>
      <c r="H805" t="s">
        <v>1424</v>
      </c>
      <c r="I805" t="s">
        <v>1425</v>
      </c>
      <c r="J805" t="s">
        <v>147</v>
      </c>
      <c r="K805" t="s">
        <v>1132</v>
      </c>
      <c r="L805" t="s">
        <v>1158</v>
      </c>
      <c r="M805" t="s">
        <v>1065</v>
      </c>
      <c r="N805" s="34">
        <v>1406529</v>
      </c>
    </row>
    <row r="806" spans="1:14" x14ac:dyDescent="0.25">
      <c r="A806">
        <v>2025</v>
      </c>
      <c r="B806">
        <v>1</v>
      </c>
      <c r="C806">
        <v>6</v>
      </c>
      <c r="D806">
        <v>799</v>
      </c>
      <c r="E806" t="s">
        <v>1428</v>
      </c>
      <c r="F806" t="s">
        <v>1426</v>
      </c>
      <c r="G806" t="s">
        <v>1427</v>
      </c>
      <c r="H806" t="s">
        <v>1424</v>
      </c>
      <c r="I806" t="s">
        <v>1425</v>
      </c>
      <c r="J806" t="s">
        <v>148</v>
      </c>
      <c r="K806" t="s">
        <v>1132</v>
      </c>
      <c r="L806" t="s">
        <v>1158</v>
      </c>
      <c r="M806" t="s">
        <v>1065</v>
      </c>
      <c r="N806" s="34">
        <v>171056</v>
      </c>
    </row>
    <row r="807" spans="1:14" x14ac:dyDescent="0.25">
      <c r="A807">
        <v>2025</v>
      </c>
      <c r="B807">
        <v>1</v>
      </c>
      <c r="C807">
        <v>6</v>
      </c>
      <c r="D807">
        <v>800</v>
      </c>
      <c r="E807" t="s">
        <v>1428</v>
      </c>
      <c r="F807" t="s">
        <v>1426</v>
      </c>
      <c r="G807" t="s">
        <v>1427</v>
      </c>
      <c r="H807" t="s">
        <v>1424</v>
      </c>
      <c r="I807" t="s">
        <v>1425</v>
      </c>
      <c r="J807" t="s">
        <v>149</v>
      </c>
      <c r="K807" t="s">
        <v>1132</v>
      </c>
      <c r="L807" t="s">
        <v>1158</v>
      </c>
      <c r="M807" t="s">
        <v>1065</v>
      </c>
      <c r="N807" s="34">
        <v>5360416</v>
      </c>
    </row>
    <row r="808" spans="1:14" x14ac:dyDescent="0.25">
      <c r="A808">
        <v>2025</v>
      </c>
      <c r="B808">
        <v>1</v>
      </c>
      <c r="C808">
        <v>6</v>
      </c>
      <c r="D808">
        <v>801</v>
      </c>
      <c r="E808" t="s">
        <v>1428</v>
      </c>
      <c r="F808" t="s">
        <v>1426</v>
      </c>
      <c r="G808" t="s">
        <v>1427</v>
      </c>
      <c r="H808" t="s">
        <v>1424</v>
      </c>
      <c r="I808" t="s">
        <v>1425</v>
      </c>
      <c r="J808" t="s">
        <v>211</v>
      </c>
      <c r="K808" t="s">
        <v>1132</v>
      </c>
      <c r="L808" t="s">
        <v>1159</v>
      </c>
      <c r="M808" t="s">
        <v>1066</v>
      </c>
      <c r="N808" s="34">
        <v>479207</v>
      </c>
    </row>
    <row r="809" spans="1:14" x14ac:dyDescent="0.25">
      <c r="A809">
        <v>2025</v>
      </c>
      <c r="B809">
        <v>1</v>
      </c>
      <c r="C809">
        <v>6</v>
      </c>
      <c r="D809">
        <v>802</v>
      </c>
      <c r="E809" t="s">
        <v>1428</v>
      </c>
      <c r="F809" t="s">
        <v>1426</v>
      </c>
      <c r="G809" t="s">
        <v>1427</v>
      </c>
      <c r="H809" t="s">
        <v>1424</v>
      </c>
      <c r="I809" t="s">
        <v>1425</v>
      </c>
      <c r="J809" t="s">
        <v>251</v>
      </c>
      <c r="K809" t="s">
        <v>1132</v>
      </c>
      <c r="L809" t="s">
        <v>1160</v>
      </c>
      <c r="M809" t="s">
        <v>1048</v>
      </c>
      <c r="N809" s="34">
        <v>45599</v>
      </c>
    </row>
    <row r="810" spans="1:14" x14ac:dyDescent="0.25">
      <c r="A810">
        <v>2025</v>
      </c>
      <c r="B810">
        <v>1</v>
      </c>
      <c r="C810">
        <v>6</v>
      </c>
      <c r="D810">
        <v>803</v>
      </c>
      <c r="E810" t="s">
        <v>1428</v>
      </c>
      <c r="F810" t="s">
        <v>1426</v>
      </c>
      <c r="G810" t="s">
        <v>1427</v>
      </c>
      <c r="H810" t="s">
        <v>1424</v>
      </c>
      <c r="I810" t="s">
        <v>1425</v>
      </c>
      <c r="J810" t="s">
        <v>287</v>
      </c>
      <c r="K810" t="s">
        <v>1132</v>
      </c>
      <c r="L810" t="s">
        <v>1161</v>
      </c>
      <c r="M810" t="s">
        <v>1049</v>
      </c>
      <c r="N810" s="34">
        <v>67114</v>
      </c>
    </row>
    <row r="811" spans="1:14" x14ac:dyDescent="0.25">
      <c r="A811">
        <v>2025</v>
      </c>
      <c r="B811">
        <v>1</v>
      </c>
      <c r="C811">
        <v>6</v>
      </c>
      <c r="D811">
        <v>804</v>
      </c>
      <c r="E811" t="s">
        <v>1428</v>
      </c>
      <c r="F811" t="s">
        <v>1426</v>
      </c>
      <c r="G811" t="s">
        <v>1427</v>
      </c>
      <c r="H811" t="s">
        <v>1424</v>
      </c>
      <c r="I811" t="s">
        <v>1425</v>
      </c>
      <c r="J811" t="s">
        <v>379</v>
      </c>
      <c r="K811" t="s">
        <v>1132</v>
      </c>
      <c r="L811" t="s">
        <v>1163</v>
      </c>
      <c r="M811" t="s">
        <v>1050</v>
      </c>
      <c r="N811" s="34">
        <v>97328</v>
      </c>
    </row>
    <row r="812" spans="1:14" x14ac:dyDescent="0.25">
      <c r="A812">
        <v>2025</v>
      </c>
      <c r="B812">
        <v>1</v>
      </c>
      <c r="C812">
        <v>6</v>
      </c>
      <c r="D812">
        <v>805</v>
      </c>
      <c r="E812" t="s">
        <v>1428</v>
      </c>
      <c r="F812" t="s">
        <v>1426</v>
      </c>
      <c r="G812" t="s">
        <v>1427</v>
      </c>
      <c r="H812" t="s">
        <v>1424</v>
      </c>
      <c r="I812" t="s">
        <v>1425</v>
      </c>
      <c r="J812" t="s">
        <v>415</v>
      </c>
      <c r="K812" t="s">
        <v>1132</v>
      </c>
      <c r="L812" t="s">
        <v>1165</v>
      </c>
      <c r="M812" t="s">
        <v>1052</v>
      </c>
      <c r="N812" s="34">
        <v>22868</v>
      </c>
    </row>
    <row r="813" spans="1:14" x14ac:dyDescent="0.25">
      <c r="A813">
        <v>2025</v>
      </c>
      <c r="B813">
        <v>1</v>
      </c>
      <c r="C813">
        <v>6</v>
      </c>
      <c r="D813">
        <v>806</v>
      </c>
      <c r="E813" t="s">
        <v>1428</v>
      </c>
      <c r="F813" t="s">
        <v>1426</v>
      </c>
      <c r="G813" t="s">
        <v>1427</v>
      </c>
      <c r="H813" t="s">
        <v>1424</v>
      </c>
      <c r="I813" t="s">
        <v>1425</v>
      </c>
      <c r="J813" t="s">
        <v>452</v>
      </c>
      <c r="K813" t="s">
        <v>1132</v>
      </c>
      <c r="L813" t="s">
        <v>1166</v>
      </c>
      <c r="M813" t="s">
        <v>1053</v>
      </c>
      <c r="N813" s="34">
        <v>217249</v>
      </c>
    </row>
    <row r="814" spans="1:14" x14ac:dyDescent="0.25">
      <c r="A814">
        <v>2025</v>
      </c>
      <c r="B814">
        <v>1</v>
      </c>
      <c r="C814">
        <v>6</v>
      </c>
      <c r="D814">
        <v>807</v>
      </c>
      <c r="E814" t="s">
        <v>1428</v>
      </c>
      <c r="F814" t="s">
        <v>1426</v>
      </c>
      <c r="G814" t="s">
        <v>1427</v>
      </c>
      <c r="H814" t="s">
        <v>1424</v>
      </c>
      <c r="I814" t="s">
        <v>1425</v>
      </c>
      <c r="J814" t="s">
        <v>488</v>
      </c>
      <c r="K814" t="s">
        <v>1132</v>
      </c>
      <c r="L814" t="s">
        <v>1167</v>
      </c>
      <c r="M814" t="s">
        <v>1054</v>
      </c>
      <c r="N814" s="34">
        <v>37972</v>
      </c>
    </row>
    <row r="815" spans="1:14" x14ac:dyDescent="0.25">
      <c r="A815">
        <v>2025</v>
      </c>
      <c r="B815">
        <v>1</v>
      </c>
      <c r="C815">
        <v>6</v>
      </c>
      <c r="D815">
        <v>808</v>
      </c>
      <c r="E815" t="s">
        <v>1428</v>
      </c>
      <c r="F815" t="s">
        <v>1426</v>
      </c>
      <c r="G815" t="s">
        <v>1427</v>
      </c>
      <c r="H815" t="s">
        <v>1424</v>
      </c>
      <c r="I815" t="s">
        <v>1425</v>
      </c>
      <c r="J815" t="s">
        <v>519</v>
      </c>
      <c r="K815" t="s">
        <v>1132</v>
      </c>
      <c r="L815" t="s">
        <v>1168</v>
      </c>
      <c r="M815" t="s">
        <v>1055</v>
      </c>
      <c r="N815" s="34">
        <v>14143</v>
      </c>
    </row>
    <row r="816" spans="1:14" x14ac:dyDescent="0.25">
      <c r="A816">
        <v>2025</v>
      </c>
      <c r="B816">
        <v>1</v>
      </c>
      <c r="C816">
        <v>6</v>
      </c>
      <c r="D816">
        <v>809</v>
      </c>
      <c r="E816" t="s">
        <v>1428</v>
      </c>
      <c r="F816" t="s">
        <v>1426</v>
      </c>
      <c r="G816" t="s">
        <v>1427</v>
      </c>
      <c r="H816" t="s">
        <v>1424</v>
      </c>
      <c r="I816" t="s">
        <v>1425</v>
      </c>
      <c r="J816" t="s">
        <v>561</v>
      </c>
      <c r="K816" t="s">
        <v>1132</v>
      </c>
      <c r="L816" t="s">
        <v>1172</v>
      </c>
      <c r="M816" t="s">
        <v>1068</v>
      </c>
      <c r="N816" s="34">
        <v>4098498</v>
      </c>
    </row>
    <row r="817" spans="1:14" x14ac:dyDescent="0.25">
      <c r="A817">
        <v>2025</v>
      </c>
      <c r="B817">
        <v>1</v>
      </c>
      <c r="C817">
        <v>6</v>
      </c>
      <c r="D817">
        <v>810</v>
      </c>
      <c r="E817" t="s">
        <v>1428</v>
      </c>
      <c r="F817" t="s">
        <v>1426</v>
      </c>
      <c r="G817" t="s">
        <v>1427</v>
      </c>
      <c r="H817" t="s">
        <v>1424</v>
      </c>
      <c r="I817" t="s">
        <v>1425</v>
      </c>
      <c r="J817" t="s">
        <v>768</v>
      </c>
      <c r="K817" t="s">
        <v>1132</v>
      </c>
      <c r="L817" t="s">
        <v>1173</v>
      </c>
      <c r="M817" t="s">
        <v>1057</v>
      </c>
      <c r="N817" s="34">
        <v>570737</v>
      </c>
    </row>
    <row r="818" spans="1:14" x14ac:dyDescent="0.25">
      <c r="A818">
        <v>2025</v>
      </c>
      <c r="B818">
        <v>1</v>
      </c>
      <c r="C818">
        <v>6</v>
      </c>
      <c r="D818">
        <v>811</v>
      </c>
      <c r="E818" t="s">
        <v>1428</v>
      </c>
      <c r="F818" t="s">
        <v>1426</v>
      </c>
      <c r="G818" t="s">
        <v>1427</v>
      </c>
      <c r="H818" t="s">
        <v>1424</v>
      </c>
      <c r="I818" t="s">
        <v>1425</v>
      </c>
      <c r="J818" t="s">
        <v>808</v>
      </c>
      <c r="K818" t="s">
        <v>1132</v>
      </c>
      <c r="L818" t="s">
        <v>1174</v>
      </c>
      <c r="M818" t="s">
        <v>1058</v>
      </c>
      <c r="N818" s="34">
        <v>29130</v>
      </c>
    </row>
    <row r="819" spans="1:14" x14ac:dyDescent="0.25">
      <c r="A819">
        <v>2025</v>
      </c>
      <c r="B819">
        <v>1</v>
      </c>
      <c r="C819">
        <v>6</v>
      </c>
      <c r="D819">
        <v>812</v>
      </c>
      <c r="E819" t="s">
        <v>1428</v>
      </c>
      <c r="F819" t="s">
        <v>1426</v>
      </c>
      <c r="G819" t="s">
        <v>1427</v>
      </c>
      <c r="H819" t="s">
        <v>1424</v>
      </c>
      <c r="I819" t="s">
        <v>1425</v>
      </c>
      <c r="J819" t="s">
        <v>887</v>
      </c>
      <c r="K819" t="s">
        <v>1132</v>
      </c>
      <c r="L819" t="s">
        <v>1176</v>
      </c>
      <c r="M819" t="s">
        <v>1060</v>
      </c>
      <c r="N819" s="34">
        <v>77590</v>
      </c>
    </row>
    <row r="820" spans="1:14" x14ac:dyDescent="0.25">
      <c r="A820">
        <v>2025</v>
      </c>
      <c r="B820">
        <v>1</v>
      </c>
      <c r="C820">
        <v>6</v>
      </c>
      <c r="D820">
        <v>813</v>
      </c>
      <c r="E820" t="s">
        <v>1428</v>
      </c>
      <c r="F820" t="s">
        <v>1426</v>
      </c>
      <c r="G820" t="s">
        <v>1427</v>
      </c>
      <c r="H820" t="s">
        <v>1424</v>
      </c>
      <c r="I820" t="s">
        <v>1425</v>
      </c>
      <c r="J820" t="s">
        <v>848</v>
      </c>
      <c r="K820" t="s">
        <v>1132</v>
      </c>
      <c r="L820" t="s">
        <v>1175</v>
      </c>
      <c r="M820" t="s">
        <v>1059</v>
      </c>
      <c r="N820" s="34">
        <v>45720</v>
      </c>
    </row>
    <row r="821" spans="1:14" x14ac:dyDescent="0.25">
      <c r="A821">
        <v>2025</v>
      </c>
      <c r="B821">
        <v>1</v>
      </c>
      <c r="C821">
        <v>6</v>
      </c>
      <c r="D821">
        <v>814</v>
      </c>
      <c r="E821" t="s">
        <v>1428</v>
      </c>
      <c r="F821" t="s">
        <v>1426</v>
      </c>
      <c r="G821" t="s">
        <v>1427</v>
      </c>
      <c r="H821" t="s">
        <v>1424</v>
      </c>
      <c r="I821" t="s">
        <v>1425</v>
      </c>
      <c r="J821" t="s">
        <v>924</v>
      </c>
      <c r="K821" t="s">
        <v>1132</v>
      </c>
      <c r="L821" t="s">
        <v>1177</v>
      </c>
      <c r="M821" t="s">
        <v>1061</v>
      </c>
      <c r="N821" s="34">
        <v>18670</v>
      </c>
    </row>
    <row r="822" spans="1:14" x14ac:dyDescent="0.25">
      <c r="A822">
        <v>2025</v>
      </c>
      <c r="B822">
        <v>1</v>
      </c>
      <c r="C822">
        <v>6</v>
      </c>
      <c r="D822">
        <v>815</v>
      </c>
      <c r="E822" t="s">
        <v>1428</v>
      </c>
      <c r="F822" t="s">
        <v>1426</v>
      </c>
      <c r="G822" t="s">
        <v>1427</v>
      </c>
      <c r="H822" t="s">
        <v>1424</v>
      </c>
      <c r="I822" t="s">
        <v>1425</v>
      </c>
      <c r="J822" t="s">
        <v>958</v>
      </c>
      <c r="K822" t="s">
        <v>1132</v>
      </c>
      <c r="L822" t="s">
        <v>1156</v>
      </c>
      <c r="M822" t="s">
        <v>1062</v>
      </c>
      <c r="N822" s="34">
        <v>325963</v>
      </c>
    </row>
    <row r="823" spans="1:14" x14ac:dyDescent="0.25">
      <c r="A823">
        <v>2025</v>
      </c>
      <c r="B823">
        <v>1</v>
      </c>
      <c r="C823">
        <v>6</v>
      </c>
      <c r="D823">
        <v>816</v>
      </c>
      <c r="E823" t="s">
        <v>1428</v>
      </c>
      <c r="F823" t="s">
        <v>1426</v>
      </c>
      <c r="G823" t="s">
        <v>1427</v>
      </c>
      <c r="H823" t="s">
        <v>1424</v>
      </c>
      <c r="I823" t="s">
        <v>1425</v>
      </c>
      <c r="J823" t="s">
        <v>994</v>
      </c>
      <c r="K823" t="s">
        <v>1132</v>
      </c>
      <c r="L823" t="s">
        <v>1179</v>
      </c>
      <c r="M823" t="s">
        <v>1063</v>
      </c>
      <c r="N823" s="34">
        <v>23116</v>
      </c>
    </row>
    <row r="824" spans="1:14" x14ac:dyDescent="0.25">
      <c r="A824">
        <v>2025</v>
      </c>
      <c r="B824">
        <v>1</v>
      </c>
      <c r="C824">
        <v>6</v>
      </c>
      <c r="D824">
        <v>817</v>
      </c>
      <c r="E824" t="s">
        <v>1412</v>
      </c>
      <c r="F824" t="s">
        <v>1342</v>
      </c>
      <c r="G824" t="s">
        <v>1308</v>
      </c>
      <c r="H824" t="s">
        <v>1219</v>
      </c>
      <c r="I824" t="s">
        <v>1199</v>
      </c>
      <c r="J824" t="s">
        <v>681</v>
      </c>
      <c r="K824" t="s">
        <v>1133</v>
      </c>
      <c r="L824" t="s">
        <v>1158</v>
      </c>
      <c r="M824" t="s">
        <v>1065</v>
      </c>
      <c r="N824" s="34">
        <v>734778</v>
      </c>
    </row>
    <row r="825" spans="1:14" x14ac:dyDescent="0.25">
      <c r="A825">
        <v>2025</v>
      </c>
      <c r="B825">
        <v>1</v>
      </c>
      <c r="C825">
        <v>6</v>
      </c>
      <c r="D825">
        <v>818</v>
      </c>
      <c r="E825" t="s">
        <v>1412</v>
      </c>
      <c r="F825" t="s">
        <v>1342</v>
      </c>
      <c r="G825" t="s">
        <v>1308</v>
      </c>
      <c r="H825" t="s">
        <v>1219</v>
      </c>
      <c r="I825" t="s">
        <v>1199</v>
      </c>
      <c r="J825" t="s">
        <v>682</v>
      </c>
      <c r="K825" t="s">
        <v>1133</v>
      </c>
      <c r="L825" t="s">
        <v>1158</v>
      </c>
      <c r="M825" t="s">
        <v>1065</v>
      </c>
      <c r="N825" s="34">
        <v>1073384</v>
      </c>
    </row>
    <row r="826" spans="1:14" x14ac:dyDescent="0.25">
      <c r="A826">
        <v>2025</v>
      </c>
      <c r="B826">
        <v>1</v>
      </c>
      <c r="C826">
        <v>6</v>
      </c>
      <c r="D826">
        <v>819</v>
      </c>
      <c r="E826" t="s">
        <v>1412</v>
      </c>
      <c r="F826" t="s">
        <v>1342</v>
      </c>
      <c r="G826" t="s">
        <v>1308</v>
      </c>
      <c r="H826" t="s">
        <v>1219</v>
      </c>
      <c r="I826" t="s">
        <v>1199</v>
      </c>
      <c r="J826" t="s">
        <v>337</v>
      </c>
      <c r="K826" t="s">
        <v>1133</v>
      </c>
      <c r="L826" t="s">
        <v>1158</v>
      </c>
      <c r="M826" t="s">
        <v>1065</v>
      </c>
      <c r="N826" s="34">
        <v>21155834</v>
      </c>
    </row>
    <row r="827" spans="1:14" x14ac:dyDescent="0.25">
      <c r="A827">
        <v>2025</v>
      </c>
      <c r="B827">
        <v>1</v>
      </c>
      <c r="C827">
        <v>6</v>
      </c>
      <c r="D827">
        <v>820</v>
      </c>
      <c r="E827" t="s">
        <v>1412</v>
      </c>
      <c r="F827" t="s">
        <v>1342</v>
      </c>
      <c r="G827" t="s">
        <v>1308</v>
      </c>
      <c r="H827" t="s">
        <v>1219</v>
      </c>
      <c r="I827" t="s">
        <v>1199</v>
      </c>
      <c r="J827" t="s">
        <v>338</v>
      </c>
      <c r="K827" t="s">
        <v>1133</v>
      </c>
      <c r="L827" t="s">
        <v>1158</v>
      </c>
      <c r="M827" t="s">
        <v>1065</v>
      </c>
      <c r="N827" s="34">
        <v>30549728</v>
      </c>
    </row>
    <row r="828" spans="1:14" x14ac:dyDescent="0.25">
      <c r="A828">
        <v>2025</v>
      </c>
      <c r="B828">
        <v>1</v>
      </c>
      <c r="C828">
        <v>6</v>
      </c>
      <c r="D828">
        <v>821</v>
      </c>
      <c r="E828" t="s">
        <v>1412</v>
      </c>
      <c r="F828" t="s">
        <v>1342</v>
      </c>
      <c r="G828" t="s">
        <v>1308</v>
      </c>
      <c r="H828" t="s">
        <v>1219</v>
      </c>
      <c r="I828" t="s">
        <v>1199</v>
      </c>
      <c r="J828" t="s">
        <v>650</v>
      </c>
      <c r="K828" t="s">
        <v>1133</v>
      </c>
      <c r="L828" t="s">
        <v>1158</v>
      </c>
      <c r="M828" t="s">
        <v>1065</v>
      </c>
      <c r="N828" s="34">
        <v>166266</v>
      </c>
    </row>
    <row r="829" spans="1:14" x14ac:dyDescent="0.25">
      <c r="A829">
        <v>2025</v>
      </c>
      <c r="B829">
        <v>1</v>
      </c>
      <c r="C829">
        <v>6</v>
      </c>
      <c r="D829">
        <v>822</v>
      </c>
      <c r="E829" t="s">
        <v>1412</v>
      </c>
      <c r="F829" t="s">
        <v>1342</v>
      </c>
      <c r="G829" t="s">
        <v>1308</v>
      </c>
      <c r="H829" t="s">
        <v>1219</v>
      </c>
      <c r="I829" t="s">
        <v>1199</v>
      </c>
      <c r="J829" t="s">
        <v>651</v>
      </c>
      <c r="K829" t="s">
        <v>1133</v>
      </c>
      <c r="L829" t="s">
        <v>1158</v>
      </c>
      <c r="M829" t="s">
        <v>1065</v>
      </c>
      <c r="N829" s="34">
        <v>289283</v>
      </c>
    </row>
    <row r="830" spans="1:14" x14ac:dyDescent="0.25">
      <c r="A830">
        <v>2025</v>
      </c>
      <c r="B830">
        <v>1</v>
      </c>
      <c r="C830">
        <v>6</v>
      </c>
      <c r="D830">
        <v>823</v>
      </c>
      <c r="E830" t="s">
        <v>1412</v>
      </c>
      <c r="F830" t="s">
        <v>1342</v>
      </c>
      <c r="G830" t="s">
        <v>1308</v>
      </c>
      <c r="H830" t="s">
        <v>1219</v>
      </c>
      <c r="I830" t="s">
        <v>1199</v>
      </c>
      <c r="J830" t="s">
        <v>151</v>
      </c>
      <c r="K830" t="s">
        <v>1133</v>
      </c>
      <c r="L830" t="s">
        <v>1158</v>
      </c>
      <c r="M830" t="s">
        <v>1065</v>
      </c>
      <c r="N830" s="34">
        <v>8090140</v>
      </c>
    </row>
    <row r="831" spans="1:14" x14ac:dyDescent="0.25">
      <c r="A831">
        <v>2025</v>
      </c>
      <c r="B831">
        <v>1</v>
      </c>
      <c r="C831">
        <v>6</v>
      </c>
      <c r="D831">
        <v>824</v>
      </c>
      <c r="E831" t="s">
        <v>1412</v>
      </c>
      <c r="F831" t="s">
        <v>1342</v>
      </c>
      <c r="G831" t="s">
        <v>1308</v>
      </c>
      <c r="H831" t="s">
        <v>1219</v>
      </c>
      <c r="I831" t="s">
        <v>1199</v>
      </c>
      <c r="J831" t="s">
        <v>150</v>
      </c>
      <c r="K831" t="s">
        <v>1133</v>
      </c>
      <c r="L831" t="s">
        <v>1158</v>
      </c>
      <c r="M831" t="s">
        <v>1065</v>
      </c>
      <c r="N831" s="34">
        <v>5123914</v>
      </c>
    </row>
    <row r="832" spans="1:14" x14ac:dyDescent="0.25">
      <c r="A832">
        <v>2025</v>
      </c>
      <c r="B832">
        <v>1</v>
      </c>
      <c r="C832">
        <v>6</v>
      </c>
      <c r="D832">
        <v>825</v>
      </c>
      <c r="E832" t="s">
        <v>1412</v>
      </c>
      <c r="F832" t="s">
        <v>1342</v>
      </c>
      <c r="G832" t="s">
        <v>1308</v>
      </c>
      <c r="H832" t="s">
        <v>1219</v>
      </c>
      <c r="I832" t="s">
        <v>1199</v>
      </c>
      <c r="J832" t="s">
        <v>212</v>
      </c>
      <c r="K832" t="s">
        <v>1133</v>
      </c>
      <c r="L832" t="s">
        <v>1159</v>
      </c>
      <c r="M832" t="s">
        <v>1066</v>
      </c>
      <c r="N832" s="34">
        <v>2334209</v>
      </c>
    </row>
    <row r="833" spans="1:14" x14ac:dyDescent="0.25">
      <c r="A833">
        <v>2025</v>
      </c>
      <c r="B833">
        <v>1</v>
      </c>
      <c r="C833">
        <v>6</v>
      </c>
      <c r="D833">
        <v>826</v>
      </c>
      <c r="E833" t="s">
        <v>1412</v>
      </c>
      <c r="F833" t="s">
        <v>1342</v>
      </c>
      <c r="G833" t="s">
        <v>1308</v>
      </c>
      <c r="H833" t="s">
        <v>1219</v>
      </c>
      <c r="I833" t="s">
        <v>1199</v>
      </c>
      <c r="J833" t="s">
        <v>213</v>
      </c>
      <c r="K833" t="s">
        <v>1133</v>
      </c>
      <c r="L833" t="s">
        <v>1159</v>
      </c>
      <c r="M833" t="s">
        <v>1066</v>
      </c>
      <c r="N833" s="34">
        <v>2579545</v>
      </c>
    </row>
    <row r="834" spans="1:14" x14ac:dyDescent="0.25">
      <c r="A834">
        <v>2025</v>
      </c>
      <c r="B834">
        <v>1</v>
      </c>
      <c r="C834">
        <v>6</v>
      </c>
      <c r="D834">
        <v>827</v>
      </c>
      <c r="E834" t="s">
        <v>1412</v>
      </c>
      <c r="F834" t="s">
        <v>1342</v>
      </c>
      <c r="G834" t="s">
        <v>1308</v>
      </c>
      <c r="H834" t="s">
        <v>1219</v>
      </c>
      <c r="I834" t="s">
        <v>1199</v>
      </c>
      <c r="J834" t="s">
        <v>252</v>
      </c>
      <c r="K834" t="s">
        <v>1133</v>
      </c>
      <c r="L834" t="s">
        <v>1160</v>
      </c>
      <c r="M834" t="s">
        <v>1048</v>
      </c>
      <c r="N834" s="34">
        <v>23409</v>
      </c>
    </row>
    <row r="835" spans="1:14" x14ac:dyDescent="0.25">
      <c r="A835">
        <v>2025</v>
      </c>
      <c r="B835">
        <v>1</v>
      </c>
      <c r="C835">
        <v>6</v>
      </c>
      <c r="D835">
        <v>828</v>
      </c>
      <c r="E835" t="s">
        <v>1412</v>
      </c>
      <c r="F835" t="s">
        <v>1342</v>
      </c>
      <c r="G835" t="s">
        <v>1308</v>
      </c>
      <c r="H835" t="s">
        <v>1219</v>
      </c>
      <c r="I835" t="s">
        <v>1199</v>
      </c>
      <c r="J835" t="s">
        <v>253</v>
      </c>
      <c r="K835" t="s">
        <v>1133</v>
      </c>
      <c r="L835" t="s">
        <v>1160</v>
      </c>
      <c r="M835" t="s">
        <v>1048</v>
      </c>
      <c r="N835" s="34">
        <v>29044</v>
      </c>
    </row>
    <row r="836" spans="1:14" x14ac:dyDescent="0.25">
      <c r="A836">
        <v>2025</v>
      </c>
      <c r="B836">
        <v>1</v>
      </c>
      <c r="C836">
        <v>6</v>
      </c>
      <c r="D836">
        <v>829</v>
      </c>
      <c r="E836" t="s">
        <v>1412</v>
      </c>
      <c r="F836" t="s">
        <v>1342</v>
      </c>
      <c r="G836" t="s">
        <v>1308</v>
      </c>
      <c r="H836" t="s">
        <v>1219</v>
      </c>
      <c r="I836" t="s">
        <v>1199</v>
      </c>
      <c r="J836" t="s">
        <v>380</v>
      </c>
      <c r="K836" t="s">
        <v>1133</v>
      </c>
      <c r="L836" t="s">
        <v>1163</v>
      </c>
      <c r="M836" t="s">
        <v>1050</v>
      </c>
      <c r="N836" s="34">
        <v>68718</v>
      </c>
    </row>
    <row r="837" spans="1:14" x14ac:dyDescent="0.25">
      <c r="A837">
        <v>2025</v>
      </c>
      <c r="B837">
        <v>1</v>
      </c>
      <c r="C837">
        <v>6</v>
      </c>
      <c r="D837">
        <v>830</v>
      </c>
      <c r="E837" t="s">
        <v>1412</v>
      </c>
      <c r="F837" t="s">
        <v>1342</v>
      </c>
      <c r="G837" t="s">
        <v>1308</v>
      </c>
      <c r="H837" t="s">
        <v>1219</v>
      </c>
      <c r="I837" t="s">
        <v>1199</v>
      </c>
      <c r="J837" t="s">
        <v>381</v>
      </c>
      <c r="K837" t="s">
        <v>1133</v>
      </c>
      <c r="L837" t="s">
        <v>1163</v>
      </c>
      <c r="M837" t="s">
        <v>1050</v>
      </c>
      <c r="N837" s="34">
        <v>63781</v>
      </c>
    </row>
    <row r="838" spans="1:14" x14ac:dyDescent="0.25">
      <c r="A838">
        <v>2025</v>
      </c>
      <c r="B838">
        <v>1</v>
      </c>
      <c r="C838">
        <v>6</v>
      </c>
      <c r="D838">
        <v>831</v>
      </c>
      <c r="E838" t="s">
        <v>1412</v>
      </c>
      <c r="F838" t="s">
        <v>1342</v>
      </c>
      <c r="G838" t="s">
        <v>1308</v>
      </c>
      <c r="H838" t="s">
        <v>1219</v>
      </c>
      <c r="I838" t="s">
        <v>1199</v>
      </c>
      <c r="J838" t="s">
        <v>454</v>
      </c>
      <c r="K838" t="s">
        <v>1133</v>
      </c>
      <c r="L838" t="s">
        <v>1166</v>
      </c>
      <c r="M838" t="s">
        <v>1053</v>
      </c>
      <c r="N838" s="34">
        <v>1291288</v>
      </c>
    </row>
    <row r="839" spans="1:14" x14ac:dyDescent="0.25">
      <c r="A839">
        <v>2025</v>
      </c>
      <c r="B839">
        <v>1</v>
      </c>
      <c r="C839">
        <v>6</v>
      </c>
      <c r="D839">
        <v>832</v>
      </c>
      <c r="E839" t="s">
        <v>1412</v>
      </c>
      <c r="F839" t="s">
        <v>1342</v>
      </c>
      <c r="G839" t="s">
        <v>1308</v>
      </c>
      <c r="H839" t="s">
        <v>1219</v>
      </c>
      <c r="I839" t="s">
        <v>1199</v>
      </c>
      <c r="J839" t="s">
        <v>453</v>
      </c>
      <c r="K839" t="s">
        <v>1133</v>
      </c>
      <c r="L839" t="s">
        <v>1166</v>
      </c>
      <c r="M839" t="s">
        <v>1053</v>
      </c>
      <c r="N839" s="34">
        <v>891385</v>
      </c>
    </row>
    <row r="840" spans="1:14" x14ac:dyDescent="0.25">
      <c r="A840">
        <v>2025</v>
      </c>
      <c r="B840">
        <v>1</v>
      </c>
      <c r="C840">
        <v>6</v>
      </c>
      <c r="D840">
        <v>833</v>
      </c>
      <c r="E840" t="s">
        <v>1412</v>
      </c>
      <c r="F840" t="s">
        <v>1342</v>
      </c>
      <c r="G840" t="s">
        <v>1308</v>
      </c>
      <c r="H840" t="s">
        <v>1219</v>
      </c>
      <c r="I840" t="s">
        <v>1199</v>
      </c>
      <c r="J840" t="s">
        <v>564</v>
      </c>
      <c r="K840" t="s">
        <v>1133</v>
      </c>
      <c r="L840" t="s">
        <v>1172</v>
      </c>
      <c r="M840" t="s">
        <v>1068</v>
      </c>
      <c r="N840" s="34">
        <v>10923376</v>
      </c>
    </row>
    <row r="841" spans="1:14" x14ac:dyDescent="0.25">
      <c r="A841">
        <v>2025</v>
      </c>
      <c r="B841">
        <v>1</v>
      </c>
      <c r="C841">
        <v>6</v>
      </c>
      <c r="D841">
        <v>834</v>
      </c>
      <c r="E841" t="s">
        <v>1412</v>
      </c>
      <c r="F841" t="s">
        <v>1342</v>
      </c>
      <c r="G841" t="s">
        <v>1308</v>
      </c>
      <c r="H841" t="s">
        <v>1219</v>
      </c>
      <c r="I841" t="s">
        <v>1199</v>
      </c>
      <c r="J841" t="s">
        <v>563</v>
      </c>
      <c r="K841" t="s">
        <v>1133</v>
      </c>
      <c r="L841" t="s">
        <v>1172</v>
      </c>
      <c r="M841" t="s">
        <v>1068</v>
      </c>
      <c r="N841" s="34">
        <v>8965495</v>
      </c>
    </row>
    <row r="842" spans="1:14" x14ac:dyDescent="0.25">
      <c r="A842">
        <v>2025</v>
      </c>
      <c r="B842">
        <v>1</v>
      </c>
      <c r="C842">
        <v>6</v>
      </c>
      <c r="D842">
        <v>835</v>
      </c>
      <c r="E842" t="s">
        <v>1412</v>
      </c>
      <c r="F842" t="s">
        <v>1342</v>
      </c>
      <c r="G842" t="s">
        <v>1308</v>
      </c>
      <c r="H842" t="s">
        <v>1219</v>
      </c>
      <c r="I842" t="s">
        <v>1199</v>
      </c>
      <c r="J842" t="s">
        <v>770</v>
      </c>
      <c r="K842" t="s">
        <v>1133</v>
      </c>
      <c r="L842" t="s">
        <v>1173</v>
      </c>
      <c r="M842" t="s">
        <v>1057</v>
      </c>
      <c r="N842" s="34">
        <v>859924</v>
      </c>
    </row>
    <row r="843" spans="1:14" x14ac:dyDescent="0.25">
      <c r="A843">
        <v>2025</v>
      </c>
      <c r="B843">
        <v>1</v>
      </c>
      <c r="C843">
        <v>6</v>
      </c>
      <c r="D843">
        <v>836</v>
      </c>
      <c r="E843" t="s">
        <v>1412</v>
      </c>
      <c r="F843" t="s">
        <v>1342</v>
      </c>
      <c r="G843" t="s">
        <v>1308</v>
      </c>
      <c r="H843" t="s">
        <v>1219</v>
      </c>
      <c r="I843" t="s">
        <v>1199</v>
      </c>
      <c r="J843" t="s">
        <v>769</v>
      </c>
      <c r="K843" t="s">
        <v>1133</v>
      </c>
      <c r="L843" t="s">
        <v>1173</v>
      </c>
      <c r="M843" t="s">
        <v>1057</v>
      </c>
      <c r="N843" s="34">
        <v>587366</v>
      </c>
    </row>
    <row r="844" spans="1:14" x14ac:dyDescent="0.25">
      <c r="A844">
        <v>2025</v>
      </c>
      <c r="B844">
        <v>1</v>
      </c>
      <c r="C844">
        <v>6</v>
      </c>
      <c r="D844">
        <v>837</v>
      </c>
      <c r="E844" t="s">
        <v>1412</v>
      </c>
      <c r="F844" t="s">
        <v>1342</v>
      </c>
      <c r="G844" t="s">
        <v>1308</v>
      </c>
      <c r="H844" t="s">
        <v>1219</v>
      </c>
      <c r="I844" t="s">
        <v>1199</v>
      </c>
      <c r="J844" t="s">
        <v>810</v>
      </c>
      <c r="K844" t="s">
        <v>1133</v>
      </c>
      <c r="L844" t="s">
        <v>1174</v>
      </c>
      <c r="M844" t="s">
        <v>1058</v>
      </c>
      <c r="N844" s="34">
        <v>219986</v>
      </c>
    </row>
    <row r="845" spans="1:14" x14ac:dyDescent="0.25">
      <c r="A845">
        <v>2025</v>
      </c>
      <c r="B845">
        <v>1</v>
      </c>
      <c r="C845">
        <v>6</v>
      </c>
      <c r="D845">
        <v>838</v>
      </c>
      <c r="E845" t="s">
        <v>1412</v>
      </c>
      <c r="F845" t="s">
        <v>1342</v>
      </c>
      <c r="G845" t="s">
        <v>1308</v>
      </c>
      <c r="H845" t="s">
        <v>1219</v>
      </c>
      <c r="I845" t="s">
        <v>1199</v>
      </c>
      <c r="J845" t="s">
        <v>809</v>
      </c>
      <c r="K845" t="s">
        <v>1133</v>
      </c>
      <c r="L845" t="s">
        <v>1174</v>
      </c>
      <c r="M845" t="s">
        <v>1058</v>
      </c>
      <c r="N845" s="34">
        <v>190888</v>
      </c>
    </row>
    <row r="846" spans="1:14" x14ac:dyDescent="0.25">
      <c r="A846">
        <v>2025</v>
      </c>
      <c r="B846">
        <v>1</v>
      </c>
      <c r="C846">
        <v>6</v>
      </c>
      <c r="D846">
        <v>839</v>
      </c>
      <c r="E846" t="s">
        <v>1412</v>
      </c>
      <c r="F846" t="s">
        <v>1342</v>
      </c>
      <c r="G846" t="s">
        <v>1308</v>
      </c>
      <c r="H846" t="s">
        <v>1219</v>
      </c>
      <c r="I846" t="s">
        <v>1199</v>
      </c>
      <c r="J846" t="s">
        <v>888</v>
      </c>
      <c r="K846" t="s">
        <v>1133</v>
      </c>
      <c r="L846" t="s">
        <v>1176</v>
      </c>
      <c r="M846" t="s">
        <v>1060</v>
      </c>
      <c r="N846" s="34">
        <v>514935</v>
      </c>
    </row>
    <row r="847" spans="1:14" x14ac:dyDescent="0.25">
      <c r="A847">
        <v>2025</v>
      </c>
      <c r="B847">
        <v>1</v>
      </c>
      <c r="C847">
        <v>6</v>
      </c>
      <c r="D847">
        <v>840</v>
      </c>
      <c r="E847" t="s">
        <v>1412</v>
      </c>
      <c r="F847" t="s">
        <v>1342</v>
      </c>
      <c r="G847" t="s">
        <v>1308</v>
      </c>
      <c r="H847" t="s">
        <v>1219</v>
      </c>
      <c r="I847" t="s">
        <v>1199</v>
      </c>
      <c r="J847" t="s">
        <v>889</v>
      </c>
      <c r="K847" t="s">
        <v>1133</v>
      </c>
      <c r="L847" t="s">
        <v>1176</v>
      </c>
      <c r="M847" t="s">
        <v>1060</v>
      </c>
      <c r="N847" s="34">
        <v>551007</v>
      </c>
    </row>
    <row r="848" spans="1:14" x14ac:dyDescent="0.25">
      <c r="A848">
        <v>2025</v>
      </c>
      <c r="B848">
        <v>1</v>
      </c>
      <c r="C848">
        <v>6</v>
      </c>
      <c r="D848">
        <v>841</v>
      </c>
      <c r="E848" t="s">
        <v>1412</v>
      </c>
      <c r="F848" t="s">
        <v>1342</v>
      </c>
      <c r="G848" t="s">
        <v>1308</v>
      </c>
      <c r="H848" t="s">
        <v>1219</v>
      </c>
      <c r="I848" t="s">
        <v>1199</v>
      </c>
      <c r="J848" t="s">
        <v>849</v>
      </c>
      <c r="K848" t="s">
        <v>1133</v>
      </c>
      <c r="L848" t="s">
        <v>1175</v>
      </c>
      <c r="M848" t="s">
        <v>1059</v>
      </c>
      <c r="N848" s="34">
        <v>24295</v>
      </c>
    </row>
    <row r="849" spans="1:14" x14ac:dyDescent="0.25">
      <c r="A849">
        <v>2025</v>
      </c>
      <c r="B849">
        <v>1</v>
      </c>
      <c r="C849">
        <v>6</v>
      </c>
      <c r="D849">
        <v>842</v>
      </c>
      <c r="E849" t="s">
        <v>1412</v>
      </c>
      <c r="F849" t="s">
        <v>1342</v>
      </c>
      <c r="G849" t="s">
        <v>1308</v>
      </c>
      <c r="H849" t="s">
        <v>1219</v>
      </c>
      <c r="I849" t="s">
        <v>1199</v>
      </c>
      <c r="J849" t="s">
        <v>850</v>
      </c>
      <c r="K849" t="s">
        <v>1133</v>
      </c>
      <c r="L849" t="s">
        <v>1175</v>
      </c>
      <c r="M849" t="s">
        <v>1059</v>
      </c>
      <c r="N849" s="34">
        <v>100021</v>
      </c>
    </row>
    <row r="850" spans="1:14" x14ac:dyDescent="0.25">
      <c r="A850">
        <v>2025</v>
      </c>
      <c r="B850">
        <v>1</v>
      </c>
      <c r="C850">
        <v>6</v>
      </c>
      <c r="D850">
        <v>843</v>
      </c>
      <c r="E850" t="s">
        <v>1412</v>
      </c>
      <c r="F850" t="s">
        <v>1342</v>
      </c>
      <c r="G850" t="s">
        <v>1308</v>
      </c>
      <c r="H850" t="s">
        <v>1219</v>
      </c>
      <c r="I850" t="s">
        <v>1199</v>
      </c>
      <c r="J850" t="s">
        <v>925</v>
      </c>
      <c r="K850" t="s">
        <v>1133</v>
      </c>
      <c r="L850" t="s">
        <v>1177</v>
      </c>
      <c r="M850" t="s">
        <v>1061</v>
      </c>
      <c r="N850" s="34">
        <v>544847</v>
      </c>
    </row>
    <row r="851" spans="1:14" x14ac:dyDescent="0.25">
      <c r="A851">
        <v>2025</v>
      </c>
      <c r="B851">
        <v>1</v>
      </c>
      <c r="C851">
        <v>6</v>
      </c>
      <c r="D851">
        <v>844</v>
      </c>
      <c r="E851" t="s">
        <v>1412</v>
      </c>
      <c r="F851" t="s">
        <v>1342</v>
      </c>
      <c r="G851" t="s">
        <v>1308</v>
      </c>
      <c r="H851" t="s">
        <v>1219</v>
      </c>
      <c r="I851" t="s">
        <v>1199</v>
      </c>
      <c r="J851" t="s">
        <v>926</v>
      </c>
      <c r="K851" t="s">
        <v>1133</v>
      </c>
      <c r="L851" t="s">
        <v>1177</v>
      </c>
      <c r="M851" t="s">
        <v>1061</v>
      </c>
      <c r="N851" s="34">
        <v>622344</v>
      </c>
    </row>
    <row r="852" spans="1:14" x14ac:dyDescent="0.25">
      <c r="A852">
        <v>2025</v>
      </c>
      <c r="B852">
        <v>1</v>
      </c>
      <c r="C852">
        <v>6</v>
      </c>
      <c r="D852">
        <v>845</v>
      </c>
      <c r="E852" t="s">
        <v>1448</v>
      </c>
      <c r="F852" t="s">
        <v>1397</v>
      </c>
      <c r="G852" t="s">
        <v>1308</v>
      </c>
      <c r="H852" t="s">
        <v>1211</v>
      </c>
      <c r="I852" t="s">
        <v>1189</v>
      </c>
      <c r="J852" t="s">
        <v>57</v>
      </c>
      <c r="K852" t="s">
        <v>1125</v>
      </c>
      <c r="L852" t="s">
        <v>1157</v>
      </c>
      <c r="M852" t="s">
        <v>1047</v>
      </c>
      <c r="N852" s="34">
        <v>607241</v>
      </c>
    </row>
    <row r="853" spans="1:14" x14ac:dyDescent="0.25">
      <c r="A853">
        <v>2025</v>
      </c>
      <c r="B853">
        <v>1</v>
      </c>
      <c r="C853">
        <v>6</v>
      </c>
      <c r="D853">
        <v>846</v>
      </c>
      <c r="E853" t="s">
        <v>1448</v>
      </c>
      <c r="F853" t="s">
        <v>1397</v>
      </c>
      <c r="G853" t="s">
        <v>1308</v>
      </c>
      <c r="H853" t="s">
        <v>1211</v>
      </c>
      <c r="I853" t="s">
        <v>1189</v>
      </c>
      <c r="J853" t="s">
        <v>309</v>
      </c>
      <c r="K853" t="s">
        <v>1125</v>
      </c>
      <c r="L853" t="s">
        <v>1158</v>
      </c>
      <c r="M853" t="s">
        <v>1065</v>
      </c>
      <c r="N853" s="34">
        <v>1477279</v>
      </c>
    </row>
    <row r="854" spans="1:14" x14ac:dyDescent="0.25">
      <c r="A854">
        <v>2025</v>
      </c>
      <c r="B854">
        <v>1</v>
      </c>
      <c r="C854">
        <v>6</v>
      </c>
      <c r="D854">
        <v>847</v>
      </c>
      <c r="E854" t="s">
        <v>1448</v>
      </c>
      <c r="F854" t="s">
        <v>1397</v>
      </c>
      <c r="G854" t="s">
        <v>1308</v>
      </c>
      <c r="H854" t="s">
        <v>1211</v>
      </c>
      <c r="I854" t="s">
        <v>1189</v>
      </c>
      <c r="J854" t="s">
        <v>236</v>
      </c>
      <c r="K854" t="s">
        <v>1125</v>
      </c>
      <c r="L854" t="s">
        <v>1160</v>
      </c>
      <c r="M854" t="s">
        <v>1048</v>
      </c>
      <c r="N854" s="34">
        <v>1235531</v>
      </c>
    </row>
    <row r="855" spans="1:14" x14ac:dyDescent="0.25">
      <c r="A855">
        <v>2025</v>
      </c>
      <c r="B855">
        <v>1</v>
      </c>
      <c r="C855">
        <v>6</v>
      </c>
      <c r="D855">
        <v>848</v>
      </c>
      <c r="E855" t="s">
        <v>1448</v>
      </c>
      <c r="F855" t="s">
        <v>1397</v>
      </c>
      <c r="G855" t="s">
        <v>1308</v>
      </c>
      <c r="H855" t="s">
        <v>1211</v>
      </c>
      <c r="I855" t="s">
        <v>1189</v>
      </c>
      <c r="J855" t="s">
        <v>235</v>
      </c>
      <c r="K855" t="s">
        <v>1125</v>
      </c>
      <c r="L855" t="s">
        <v>1160</v>
      </c>
      <c r="M855" t="s">
        <v>1048</v>
      </c>
      <c r="N855" s="34">
        <v>1330054</v>
      </c>
    </row>
    <row r="856" spans="1:14" x14ac:dyDescent="0.25">
      <c r="A856">
        <v>2025</v>
      </c>
      <c r="B856">
        <v>1</v>
      </c>
      <c r="C856">
        <v>6</v>
      </c>
      <c r="D856">
        <v>849</v>
      </c>
      <c r="E856" t="s">
        <v>1448</v>
      </c>
      <c r="F856" t="s">
        <v>1397</v>
      </c>
      <c r="G856" t="s">
        <v>1308</v>
      </c>
      <c r="H856" t="s">
        <v>1211</v>
      </c>
      <c r="I856" t="s">
        <v>1189</v>
      </c>
      <c r="J856" t="s">
        <v>270</v>
      </c>
      <c r="K856" t="s">
        <v>1125</v>
      </c>
      <c r="L856" t="s">
        <v>1161</v>
      </c>
      <c r="M856" t="s">
        <v>1049</v>
      </c>
      <c r="N856" s="34">
        <v>709858</v>
      </c>
    </row>
    <row r="857" spans="1:14" x14ac:dyDescent="0.25">
      <c r="A857">
        <v>2025</v>
      </c>
      <c r="B857">
        <v>1</v>
      </c>
      <c r="C857">
        <v>6</v>
      </c>
      <c r="D857">
        <v>850</v>
      </c>
      <c r="E857" t="s">
        <v>1448</v>
      </c>
      <c r="F857" t="s">
        <v>1397</v>
      </c>
      <c r="G857" t="s">
        <v>1308</v>
      </c>
      <c r="H857" t="s">
        <v>1211</v>
      </c>
      <c r="I857" t="s">
        <v>1189</v>
      </c>
      <c r="J857" t="s">
        <v>270</v>
      </c>
      <c r="K857" t="s">
        <v>1125</v>
      </c>
      <c r="L857" t="s">
        <v>1163</v>
      </c>
      <c r="M857" t="s">
        <v>1050</v>
      </c>
      <c r="N857" s="34">
        <v>0</v>
      </c>
    </row>
    <row r="858" spans="1:14" x14ac:dyDescent="0.25">
      <c r="A858">
        <v>2025</v>
      </c>
      <c r="B858">
        <v>1</v>
      </c>
      <c r="C858">
        <v>6</v>
      </c>
      <c r="D858">
        <v>851</v>
      </c>
      <c r="E858" t="s">
        <v>1448</v>
      </c>
      <c r="F858" t="s">
        <v>1397</v>
      </c>
      <c r="G858" t="s">
        <v>1308</v>
      </c>
      <c r="H858" t="s">
        <v>1211</v>
      </c>
      <c r="I858" t="s">
        <v>1189</v>
      </c>
      <c r="J858" t="s">
        <v>1012</v>
      </c>
      <c r="K858" t="s">
        <v>1125</v>
      </c>
      <c r="L858" t="s">
        <v>1163</v>
      </c>
      <c r="M858" t="s">
        <v>1050</v>
      </c>
      <c r="N858" s="34">
        <v>0</v>
      </c>
    </row>
    <row r="859" spans="1:14" x14ac:dyDescent="0.25">
      <c r="A859">
        <v>2025</v>
      </c>
      <c r="B859">
        <v>1</v>
      </c>
      <c r="C859">
        <v>6</v>
      </c>
      <c r="D859">
        <v>852</v>
      </c>
      <c r="E859" t="s">
        <v>1448</v>
      </c>
      <c r="F859" t="s">
        <v>1397</v>
      </c>
      <c r="G859" t="s">
        <v>1308</v>
      </c>
      <c r="H859" t="s">
        <v>1211</v>
      </c>
      <c r="I859" t="s">
        <v>1189</v>
      </c>
      <c r="J859" t="s">
        <v>363</v>
      </c>
      <c r="K859" t="s">
        <v>1125</v>
      </c>
      <c r="L859" t="s">
        <v>1163</v>
      </c>
      <c r="M859" t="s">
        <v>1050</v>
      </c>
      <c r="N859" s="34">
        <v>0</v>
      </c>
    </row>
    <row r="860" spans="1:14" x14ac:dyDescent="0.25">
      <c r="A860">
        <v>2025</v>
      </c>
      <c r="B860">
        <v>1</v>
      </c>
      <c r="C860">
        <v>6</v>
      </c>
      <c r="D860">
        <v>853</v>
      </c>
      <c r="E860" t="s">
        <v>1448</v>
      </c>
      <c r="F860" t="s">
        <v>1397</v>
      </c>
      <c r="G860" t="s">
        <v>1308</v>
      </c>
      <c r="H860" t="s">
        <v>1211</v>
      </c>
      <c r="I860" t="s">
        <v>1189</v>
      </c>
      <c r="J860" t="s">
        <v>364</v>
      </c>
      <c r="K860" t="s">
        <v>1125</v>
      </c>
      <c r="L860" t="s">
        <v>1163</v>
      </c>
      <c r="M860" t="s">
        <v>1050</v>
      </c>
      <c r="N860" s="34">
        <v>1498967</v>
      </c>
    </row>
    <row r="861" spans="1:14" x14ac:dyDescent="0.25">
      <c r="A861">
        <v>2025</v>
      </c>
      <c r="B861">
        <v>1</v>
      </c>
      <c r="C861">
        <v>6</v>
      </c>
      <c r="D861">
        <v>854</v>
      </c>
      <c r="E861" t="s">
        <v>1448</v>
      </c>
      <c r="F861" t="s">
        <v>1397</v>
      </c>
      <c r="G861" t="s">
        <v>1308</v>
      </c>
      <c r="H861" t="s">
        <v>1211</v>
      </c>
      <c r="I861" t="s">
        <v>1189</v>
      </c>
      <c r="J861" t="s">
        <v>400</v>
      </c>
      <c r="K861" t="s">
        <v>1125</v>
      </c>
      <c r="L861" t="s">
        <v>1165</v>
      </c>
      <c r="M861" t="s">
        <v>1052</v>
      </c>
      <c r="N861" s="34">
        <v>797683</v>
      </c>
    </row>
    <row r="862" spans="1:14" x14ac:dyDescent="0.25">
      <c r="A862">
        <v>2025</v>
      </c>
      <c r="B862">
        <v>1</v>
      </c>
      <c r="C862">
        <v>6</v>
      </c>
      <c r="D862">
        <v>855</v>
      </c>
      <c r="E862" t="s">
        <v>1448</v>
      </c>
      <c r="F862" t="s">
        <v>1397</v>
      </c>
      <c r="G862" t="s">
        <v>1308</v>
      </c>
      <c r="H862" t="s">
        <v>1211</v>
      </c>
      <c r="I862" t="s">
        <v>1189</v>
      </c>
      <c r="J862" t="s">
        <v>399</v>
      </c>
      <c r="K862" t="s">
        <v>1125</v>
      </c>
      <c r="L862" t="s">
        <v>1165</v>
      </c>
      <c r="M862" t="s">
        <v>1052</v>
      </c>
      <c r="N862" s="34">
        <v>2345124</v>
      </c>
    </row>
    <row r="863" spans="1:14" x14ac:dyDescent="0.25">
      <c r="A863">
        <v>2025</v>
      </c>
      <c r="B863">
        <v>1</v>
      </c>
      <c r="C863">
        <v>6</v>
      </c>
      <c r="D863">
        <v>856</v>
      </c>
      <c r="E863" t="s">
        <v>1448</v>
      </c>
      <c r="F863" t="s">
        <v>1397</v>
      </c>
      <c r="G863" t="s">
        <v>1308</v>
      </c>
      <c r="H863" t="s">
        <v>1211</v>
      </c>
      <c r="I863" t="s">
        <v>1189</v>
      </c>
      <c r="J863" t="s">
        <v>434</v>
      </c>
      <c r="K863" t="s">
        <v>1125</v>
      </c>
      <c r="L863" t="s">
        <v>1166</v>
      </c>
      <c r="M863" t="s">
        <v>1053</v>
      </c>
      <c r="N863" s="34">
        <v>5608129</v>
      </c>
    </row>
    <row r="864" spans="1:14" x14ac:dyDescent="0.25">
      <c r="A864">
        <v>2025</v>
      </c>
      <c r="B864">
        <v>1</v>
      </c>
      <c r="C864">
        <v>6</v>
      </c>
      <c r="D864">
        <v>857</v>
      </c>
      <c r="E864" t="s">
        <v>1448</v>
      </c>
      <c r="F864" t="s">
        <v>1397</v>
      </c>
      <c r="G864" t="s">
        <v>1308</v>
      </c>
      <c r="H864" t="s">
        <v>1211</v>
      </c>
      <c r="I864" t="s">
        <v>1189</v>
      </c>
      <c r="J864" t="s">
        <v>435</v>
      </c>
      <c r="K864" t="s">
        <v>1125</v>
      </c>
      <c r="L864" t="s">
        <v>1166</v>
      </c>
      <c r="M864" t="s">
        <v>1053</v>
      </c>
      <c r="N864" s="34">
        <v>816216</v>
      </c>
    </row>
    <row r="865" spans="1:14" x14ac:dyDescent="0.25">
      <c r="A865">
        <v>2025</v>
      </c>
      <c r="B865">
        <v>1</v>
      </c>
      <c r="C865">
        <v>6</v>
      </c>
      <c r="D865">
        <v>858</v>
      </c>
      <c r="E865" t="s">
        <v>1448</v>
      </c>
      <c r="F865" t="s">
        <v>1397</v>
      </c>
      <c r="G865" t="s">
        <v>1308</v>
      </c>
      <c r="H865" t="s">
        <v>1211</v>
      </c>
      <c r="I865" t="s">
        <v>1189</v>
      </c>
      <c r="J865" t="s">
        <v>472</v>
      </c>
      <c r="K865" t="s">
        <v>1125</v>
      </c>
      <c r="L865" t="s">
        <v>1167</v>
      </c>
      <c r="M865" t="s">
        <v>1054</v>
      </c>
      <c r="N865" s="34">
        <v>0</v>
      </c>
    </row>
    <row r="866" spans="1:14" x14ac:dyDescent="0.25">
      <c r="A866">
        <v>2025</v>
      </c>
      <c r="B866">
        <v>1</v>
      </c>
      <c r="C866">
        <v>6</v>
      </c>
      <c r="D866">
        <v>859</v>
      </c>
      <c r="E866" t="s">
        <v>1448</v>
      </c>
      <c r="F866" t="s">
        <v>1397</v>
      </c>
      <c r="G866" t="s">
        <v>1308</v>
      </c>
      <c r="H866" t="s">
        <v>1211</v>
      </c>
      <c r="I866" t="s">
        <v>1189</v>
      </c>
      <c r="J866" t="s">
        <v>473</v>
      </c>
      <c r="K866" t="s">
        <v>1125</v>
      </c>
      <c r="L866" t="s">
        <v>1167</v>
      </c>
      <c r="M866" t="s">
        <v>1054</v>
      </c>
      <c r="N866" s="34">
        <v>0</v>
      </c>
    </row>
    <row r="867" spans="1:14" x14ac:dyDescent="0.25">
      <c r="A867">
        <v>2025</v>
      </c>
      <c r="B867">
        <v>1</v>
      </c>
      <c r="C867">
        <v>6</v>
      </c>
      <c r="D867">
        <v>860</v>
      </c>
      <c r="E867" t="s">
        <v>1448</v>
      </c>
      <c r="F867" t="s">
        <v>1397</v>
      </c>
      <c r="G867" t="s">
        <v>1308</v>
      </c>
      <c r="H867" t="s">
        <v>1211</v>
      </c>
      <c r="I867" t="s">
        <v>1189</v>
      </c>
      <c r="J867" t="s">
        <v>752</v>
      </c>
      <c r="K867" t="s">
        <v>1125</v>
      </c>
      <c r="L867" t="s">
        <v>1173</v>
      </c>
      <c r="M867" t="s">
        <v>1057</v>
      </c>
      <c r="N867" s="34">
        <v>24291911</v>
      </c>
    </row>
    <row r="868" spans="1:14" x14ac:dyDescent="0.25">
      <c r="A868">
        <v>2025</v>
      </c>
      <c r="B868">
        <v>1</v>
      </c>
      <c r="C868">
        <v>6</v>
      </c>
      <c r="D868">
        <v>861</v>
      </c>
      <c r="E868" t="s">
        <v>1448</v>
      </c>
      <c r="F868" t="s">
        <v>1397</v>
      </c>
      <c r="G868" t="s">
        <v>1308</v>
      </c>
      <c r="H868" t="s">
        <v>1211</v>
      </c>
      <c r="I868" t="s">
        <v>1189</v>
      </c>
      <c r="J868" t="s">
        <v>1026</v>
      </c>
      <c r="K868" t="s">
        <v>1125</v>
      </c>
      <c r="L868" t="s">
        <v>1173</v>
      </c>
      <c r="M868" t="s">
        <v>1057</v>
      </c>
      <c r="N868" s="34">
        <v>591449</v>
      </c>
    </row>
    <row r="869" spans="1:14" x14ac:dyDescent="0.25">
      <c r="A869">
        <v>2025</v>
      </c>
      <c r="B869">
        <v>1</v>
      </c>
      <c r="C869">
        <v>6</v>
      </c>
      <c r="D869">
        <v>862</v>
      </c>
      <c r="E869" t="s">
        <v>1448</v>
      </c>
      <c r="F869" t="s">
        <v>1397</v>
      </c>
      <c r="G869" t="s">
        <v>1308</v>
      </c>
      <c r="H869" t="s">
        <v>1211</v>
      </c>
      <c r="I869" t="s">
        <v>1189</v>
      </c>
      <c r="J869" t="s">
        <v>832</v>
      </c>
      <c r="K869" t="s">
        <v>1125</v>
      </c>
      <c r="L869" t="s">
        <v>1175</v>
      </c>
      <c r="M869" t="s">
        <v>1059</v>
      </c>
      <c r="N869" s="34">
        <v>4891921</v>
      </c>
    </row>
    <row r="870" spans="1:14" x14ac:dyDescent="0.25">
      <c r="A870">
        <v>2025</v>
      </c>
      <c r="B870">
        <v>1</v>
      </c>
      <c r="C870">
        <v>6</v>
      </c>
      <c r="D870">
        <v>863</v>
      </c>
      <c r="E870" t="s">
        <v>1448</v>
      </c>
      <c r="F870" t="s">
        <v>1397</v>
      </c>
      <c r="G870" t="s">
        <v>1308</v>
      </c>
      <c r="H870" t="s">
        <v>1211</v>
      </c>
      <c r="I870" t="s">
        <v>1189</v>
      </c>
      <c r="J870" t="s">
        <v>833</v>
      </c>
      <c r="K870" t="s">
        <v>1125</v>
      </c>
      <c r="L870" t="s">
        <v>1175</v>
      </c>
      <c r="M870" t="s">
        <v>1059</v>
      </c>
      <c r="N870" s="34">
        <v>112717</v>
      </c>
    </row>
    <row r="871" spans="1:14" x14ac:dyDescent="0.25">
      <c r="A871">
        <v>2025</v>
      </c>
      <c r="B871">
        <v>1</v>
      </c>
      <c r="C871">
        <v>6</v>
      </c>
      <c r="D871">
        <v>864</v>
      </c>
      <c r="E871" t="s">
        <v>1448</v>
      </c>
      <c r="F871" t="s">
        <v>1397</v>
      </c>
      <c r="G871" t="s">
        <v>1308</v>
      </c>
      <c r="H871" t="s">
        <v>1211</v>
      </c>
      <c r="I871" t="s">
        <v>1189</v>
      </c>
      <c r="J871" t="s">
        <v>943</v>
      </c>
      <c r="K871" t="s">
        <v>1125</v>
      </c>
      <c r="L871" t="s">
        <v>1156</v>
      </c>
      <c r="M871" t="s">
        <v>1062</v>
      </c>
      <c r="N871" s="34">
        <v>0</v>
      </c>
    </row>
    <row r="872" spans="1:14" x14ac:dyDescent="0.25">
      <c r="A872">
        <v>2025</v>
      </c>
      <c r="B872">
        <v>1</v>
      </c>
      <c r="C872">
        <v>6</v>
      </c>
      <c r="D872">
        <v>865</v>
      </c>
      <c r="E872" t="s">
        <v>1448</v>
      </c>
      <c r="F872" t="s">
        <v>1397</v>
      </c>
      <c r="G872" t="s">
        <v>1308</v>
      </c>
      <c r="H872" t="s">
        <v>1211</v>
      </c>
      <c r="I872" t="s">
        <v>1189</v>
      </c>
      <c r="J872" t="s">
        <v>979</v>
      </c>
      <c r="K872" t="s">
        <v>1125</v>
      </c>
      <c r="L872" t="s">
        <v>1179</v>
      </c>
      <c r="M872" t="s">
        <v>1063</v>
      </c>
      <c r="N872" s="34">
        <v>3249186</v>
      </c>
    </row>
    <row r="873" spans="1:14" x14ac:dyDescent="0.25">
      <c r="A873">
        <v>2025</v>
      </c>
      <c r="B873">
        <v>1</v>
      </c>
      <c r="C873">
        <v>6</v>
      </c>
      <c r="D873">
        <v>866</v>
      </c>
      <c r="E873" t="s">
        <v>1448</v>
      </c>
      <c r="F873" t="s">
        <v>1397</v>
      </c>
      <c r="G873" t="s">
        <v>1308</v>
      </c>
      <c r="H873" t="s">
        <v>1211</v>
      </c>
      <c r="I873" t="s">
        <v>1189</v>
      </c>
      <c r="J873" t="s">
        <v>1009</v>
      </c>
      <c r="K873" t="s">
        <v>1125</v>
      </c>
      <c r="L873" t="s">
        <v>1179</v>
      </c>
      <c r="M873" t="s">
        <v>1063</v>
      </c>
      <c r="N873" s="34">
        <v>1357157</v>
      </c>
    </row>
    <row r="874" spans="1:14" x14ac:dyDescent="0.25">
      <c r="A874">
        <v>2025</v>
      </c>
      <c r="B874">
        <v>1</v>
      </c>
      <c r="C874">
        <v>6</v>
      </c>
      <c r="D874">
        <v>867</v>
      </c>
      <c r="E874" t="s">
        <v>1309</v>
      </c>
      <c r="F874" t="s">
        <v>1397</v>
      </c>
      <c r="G874" t="s">
        <v>1308</v>
      </c>
      <c r="H874" t="s">
        <v>1207</v>
      </c>
      <c r="I874" t="s">
        <v>1183</v>
      </c>
      <c r="J874" t="s">
        <v>392</v>
      </c>
      <c r="K874" t="s">
        <v>1120</v>
      </c>
      <c r="L874" t="s">
        <v>1165</v>
      </c>
      <c r="M874" t="s">
        <v>1052</v>
      </c>
      <c r="N874" s="34">
        <v>148775</v>
      </c>
    </row>
    <row r="875" spans="1:14" x14ac:dyDescent="0.25">
      <c r="A875">
        <v>2025</v>
      </c>
      <c r="B875">
        <v>1</v>
      </c>
      <c r="C875">
        <v>6</v>
      </c>
      <c r="D875">
        <v>868</v>
      </c>
      <c r="E875" t="s">
        <v>1309</v>
      </c>
      <c r="F875" t="s">
        <v>1397</v>
      </c>
      <c r="G875" t="s">
        <v>1308</v>
      </c>
      <c r="H875" t="s">
        <v>1207</v>
      </c>
      <c r="I875" t="s">
        <v>1183</v>
      </c>
      <c r="J875" t="s">
        <v>530</v>
      </c>
      <c r="K875" t="s">
        <v>1120</v>
      </c>
      <c r="L875" t="s">
        <v>1162</v>
      </c>
      <c r="M875" t="s">
        <v>1067</v>
      </c>
      <c r="N875" s="34">
        <v>0</v>
      </c>
    </row>
    <row r="876" spans="1:14" x14ac:dyDescent="0.25">
      <c r="A876">
        <v>2025</v>
      </c>
      <c r="B876">
        <v>1</v>
      </c>
      <c r="C876">
        <v>6</v>
      </c>
      <c r="D876">
        <v>869</v>
      </c>
      <c r="E876" t="s">
        <v>1309</v>
      </c>
      <c r="F876" t="s">
        <v>1397</v>
      </c>
      <c r="G876" t="s">
        <v>1308</v>
      </c>
      <c r="H876" t="s">
        <v>1207</v>
      </c>
      <c r="I876" t="s">
        <v>1183</v>
      </c>
      <c r="J876" t="s">
        <v>718</v>
      </c>
      <c r="K876" t="s">
        <v>1120</v>
      </c>
      <c r="L876" t="s">
        <v>1171</v>
      </c>
      <c r="M876" t="s">
        <v>1056</v>
      </c>
      <c r="N876" s="34">
        <v>0</v>
      </c>
    </row>
    <row r="877" spans="1:14" x14ac:dyDescent="0.25">
      <c r="A877">
        <v>2025</v>
      </c>
      <c r="B877">
        <v>1</v>
      </c>
      <c r="C877">
        <v>6</v>
      </c>
      <c r="D877">
        <v>870</v>
      </c>
      <c r="E877" t="s">
        <v>1309</v>
      </c>
      <c r="F877" t="s">
        <v>1397</v>
      </c>
      <c r="G877" t="s">
        <v>1308</v>
      </c>
      <c r="H877" t="s">
        <v>1207</v>
      </c>
      <c r="I877" t="s">
        <v>1183</v>
      </c>
      <c r="J877" t="s">
        <v>530</v>
      </c>
      <c r="K877" t="s">
        <v>1120</v>
      </c>
      <c r="L877" t="s">
        <v>1178</v>
      </c>
      <c r="M877" t="s">
        <v>1069</v>
      </c>
      <c r="N877" s="34">
        <v>0</v>
      </c>
    </row>
    <row r="878" spans="1:14" x14ac:dyDescent="0.25">
      <c r="A878">
        <v>2025</v>
      </c>
      <c r="B878">
        <v>1</v>
      </c>
      <c r="C878">
        <v>6</v>
      </c>
      <c r="D878">
        <v>871</v>
      </c>
      <c r="E878" t="s">
        <v>1309</v>
      </c>
      <c r="F878" t="s">
        <v>1397</v>
      </c>
      <c r="G878" t="s">
        <v>1308</v>
      </c>
      <c r="H878" t="s">
        <v>1207</v>
      </c>
      <c r="I878" t="s">
        <v>1183</v>
      </c>
      <c r="J878" t="s">
        <v>263</v>
      </c>
      <c r="K878" t="s">
        <v>1120</v>
      </c>
      <c r="L878" t="s">
        <v>1178</v>
      </c>
      <c r="M878" t="s">
        <v>1069</v>
      </c>
      <c r="N878" s="34">
        <v>0</v>
      </c>
    </row>
    <row r="879" spans="1:14" x14ac:dyDescent="0.25">
      <c r="A879">
        <v>2025</v>
      </c>
      <c r="B879">
        <v>1</v>
      </c>
      <c r="C879">
        <v>6</v>
      </c>
      <c r="D879">
        <v>872</v>
      </c>
      <c r="E879" t="s">
        <v>1309</v>
      </c>
      <c r="F879" t="s">
        <v>1397</v>
      </c>
      <c r="G879" t="s">
        <v>1308</v>
      </c>
      <c r="H879" t="s">
        <v>1207</v>
      </c>
      <c r="I879" t="s">
        <v>1183</v>
      </c>
      <c r="J879" t="s">
        <v>972</v>
      </c>
      <c r="K879" t="s">
        <v>1120</v>
      </c>
      <c r="L879" t="s">
        <v>1179</v>
      </c>
      <c r="M879" t="s">
        <v>1063</v>
      </c>
      <c r="N879" s="34">
        <v>195736</v>
      </c>
    </row>
    <row r="880" spans="1:14" x14ac:dyDescent="0.25">
      <c r="A880">
        <v>2025</v>
      </c>
      <c r="B880">
        <v>1</v>
      </c>
      <c r="C880">
        <v>6</v>
      </c>
      <c r="D880">
        <v>873</v>
      </c>
      <c r="E880" t="s">
        <v>1309</v>
      </c>
      <c r="F880" t="s">
        <v>1397</v>
      </c>
      <c r="G880" t="s">
        <v>1308</v>
      </c>
      <c r="H880" t="s">
        <v>1207</v>
      </c>
      <c r="I880" t="s">
        <v>1183</v>
      </c>
      <c r="J880" t="s">
        <v>530</v>
      </c>
      <c r="K880" t="s">
        <v>1120</v>
      </c>
      <c r="L880" t="s">
        <v>1180</v>
      </c>
      <c r="M880" t="s">
        <v>1070</v>
      </c>
      <c r="N880" s="34">
        <v>0</v>
      </c>
    </row>
    <row r="881" spans="1:14" x14ac:dyDescent="0.25">
      <c r="A881">
        <v>2025</v>
      </c>
      <c r="B881">
        <v>1</v>
      </c>
      <c r="C881">
        <v>6</v>
      </c>
      <c r="D881">
        <v>874</v>
      </c>
      <c r="E881" t="s">
        <v>1413</v>
      </c>
      <c r="F881" t="s">
        <v>1333</v>
      </c>
      <c r="G881" t="s">
        <v>1327</v>
      </c>
      <c r="H881" t="s">
        <v>1222</v>
      </c>
      <c r="I881" t="s">
        <v>1332</v>
      </c>
      <c r="J881" t="s">
        <v>566</v>
      </c>
      <c r="K881" t="s">
        <v>1135</v>
      </c>
      <c r="L881" t="s">
        <v>1172</v>
      </c>
      <c r="M881" t="s">
        <v>1068</v>
      </c>
      <c r="N881" s="34">
        <v>39622718</v>
      </c>
    </row>
    <row r="882" spans="1:14" x14ac:dyDescent="0.25">
      <c r="A882">
        <v>2025</v>
      </c>
      <c r="B882">
        <v>1</v>
      </c>
      <c r="C882">
        <v>6</v>
      </c>
      <c r="D882">
        <v>875</v>
      </c>
      <c r="E882" t="s">
        <v>1414</v>
      </c>
      <c r="F882" t="s">
        <v>1301</v>
      </c>
      <c r="G882" t="s">
        <v>1308</v>
      </c>
      <c r="H882" t="s">
        <v>1364</v>
      </c>
      <c r="I882" t="s">
        <v>1365</v>
      </c>
      <c r="J882" t="s">
        <v>165</v>
      </c>
      <c r="K882" t="s">
        <v>1079</v>
      </c>
      <c r="L882" t="s">
        <v>1158</v>
      </c>
      <c r="M882" t="s">
        <v>1065</v>
      </c>
      <c r="N882" s="34">
        <v>45197464</v>
      </c>
    </row>
    <row r="883" spans="1:14" x14ac:dyDescent="0.25">
      <c r="A883">
        <v>2025</v>
      </c>
      <c r="B883">
        <v>1</v>
      </c>
      <c r="C883">
        <v>6</v>
      </c>
      <c r="D883">
        <v>876</v>
      </c>
      <c r="E883" t="s">
        <v>1414</v>
      </c>
      <c r="F883" t="s">
        <v>1301</v>
      </c>
      <c r="G883" t="s">
        <v>1308</v>
      </c>
      <c r="H883" t="s">
        <v>1364</v>
      </c>
      <c r="I883" t="s">
        <v>1365</v>
      </c>
      <c r="J883" t="s">
        <v>166</v>
      </c>
      <c r="K883" t="s">
        <v>1079</v>
      </c>
      <c r="L883" t="s">
        <v>1158</v>
      </c>
      <c r="M883" t="s">
        <v>1065</v>
      </c>
      <c r="N883" s="34">
        <v>481814</v>
      </c>
    </row>
    <row r="884" spans="1:14" x14ac:dyDescent="0.25">
      <c r="A884">
        <v>2025</v>
      </c>
      <c r="B884">
        <v>1</v>
      </c>
      <c r="C884">
        <v>6</v>
      </c>
      <c r="D884">
        <v>877</v>
      </c>
      <c r="E884" t="s">
        <v>1415</v>
      </c>
      <c r="F884" t="s">
        <v>1383</v>
      </c>
      <c r="G884" t="s">
        <v>1327</v>
      </c>
      <c r="H884" t="s">
        <v>1208</v>
      </c>
      <c r="I884" t="s">
        <v>1184</v>
      </c>
      <c r="J884" t="s">
        <v>51</v>
      </c>
      <c r="K884" t="s">
        <v>1121</v>
      </c>
      <c r="L884" t="s">
        <v>1157</v>
      </c>
      <c r="M884" t="s">
        <v>1047</v>
      </c>
      <c r="N884" s="34">
        <v>746851</v>
      </c>
    </row>
    <row r="885" spans="1:14" x14ac:dyDescent="0.25">
      <c r="A885">
        <v>2025</v>
      </c>
      <c r="B885">
        <v>1</v>
      </c>
      <c r="C885">
        <v>6</v>
      </c>
      <c r="D885">
        <v>878</v>
      </c>
      <c r="E885" t="s">
        <v>1415</v>
      </c>
      <c r="F885" t="s">
        <v>1383</v>
      </c>
      <c r="G885" t="s">
        <v>1327</v>
      </c>
      <c r="H885" t="s">
        <v>1208</v>
      </c>
      <c r="I885" t="s">
        <v>1184</v>
      </c>
      <c r="J885" t="s">
        <v>301</v>
      </c>
      <c r="K885" t="s">
        <v>1121</v>
      </c>
      <c r="L885" t="s">
        <v>1158</v>
      </c>
      <c r="M885" t="s">
        <v>1065</v>
      </c>
      <c r="N885" s="34">
        <v>71379</v>
      </c>
    </row>
    <row r="886" spans="1:14" x14ac:dyDescent="0.25">
      <c r="A886">
        <v>2025</v>
      </c>
      <c r="B886">
        <v>1</v>
      </c>
      <c r="C886">
        <v>6</v>
      </c>
      <c r="D886">
        <v>879</v>
      </c>
      <c r="E886" t="s">
        <v>1415</v>
      </c>
      <c r="F886" t="s">
        <v>1383</v>
      </c>
      <c r="G886" t="s">
        <v>1327</v>
      </c>
      <c r="H886" t="s">
        <v>1208</v>
      </c>
      <c r="I886" t="s">
        <v>1184</v>
      </c>
      <c r="J886" t="s">
        <v>685</v>
      </c>
      <c r="K886" t="s">
        <v>1121</v>
      </c>
      <c r="L886" t="s">
        <v>1158</v>
      </c>
      <c r="M886" t="s">
        <v>1065</v>
      </c>
      <c r="N886" s="34">
        <v>3619346</v>
      </c>
    </row>
    <row r="887" spans="1:14" x14ac:dyDescent="0.25">
      <c r="A887">
        <v>2025</v>
      </c>
      <c r="B887">
        <v>1</v>
      </c>
      <c r="C887">
        <v>6</v>
      </c>
      <c r="D887">
        <v>880</v>
      </c>
      <c r="E887" t="s">
        <v>1415</v>
      </c>
      <c r="F887" t="s">
        <v>1383</v>
      </c>
      <c r="G887" t="s">
        <v>1327</v>
      </c>
      <c r="H887" t="s">
        <v>1208</v>
      </c>
      <c r="I887" t="s">
        <v>1184</v>
      </c>
      <c r="J887" t="s">
        <v>618</v>
      </c>
      <c r="K887" t="s">
        <v>1121</v>
      </c>
      <c r="L887" t="s">
        <v>1158</v>
      </c>
      <c r="M887" t="s">
        <v>1065</v>
      </c>
      <c r="N887" s="34">
        <v>110381</v>
      </c>
    </row>
    <row r="888" spans="1:14" x14ac:dyDescent="0.25">
      <c r="A888">
        <v>2025</v>
      </c>
      <c r="B888">
        <v>1</v>
      </c>
      <c r="C888">
        <v>6</v>
      </c>
      <c r="D888">
        <v>881</v>
      </c>
      <c r="E888" t="s">
        <v>1415</v>
      </c>
      <c r="F888" t="s">
        <v>1383</v>
      </c>
      <c r="G888" t="s">
        <v>1327</v>
      </c>
      <c r="H888" t="s">
        <v>1208</v>
      </c>
      <c r="I888" t="s">
        <v>1184</v>
      </c>
      <c r="J888" t="s">
        <v>302</v>
      </c>
      <c r="K888" t="s">
        <v>1121</v>
      </c>
      <c r="L888" t="s">
        <v>1158</v>
      </c>
      <c r="M888" t="s">
        <v>1065</v>
      </c>
      <c r="N888" s="34">
        <v>31655158</v>
      </c>
    </row>
    <row r="889" spans="1:14" x14ac:dyDescent="0.25">
      <c r="A889">
        <v>2025</v>
      </c>
      <c r="B889">
        <v>1</v>
      </c>
      <c r="C889">
        <v>6</v>
      </c>
      <c r="D889">
        <v>882</v>
      </c>
      <c r="E889" t="s">
        <v>1415</v>
      </c>
      <c r="F889" t="s">
        <v>1383</v>
      </c>
      <c r="G889" t="s">
        <v>1327</v>
      </c>
      <c r="H889" t="s">
        <v>1208</v>
      </c>
      <c r="I889" t="s">
        <v>1184</v>
      </c>
      <c r="J889" t="s">
        <v>90</v>
      </c>
      <c r="K889" t="s">
        <v>1121</v>
      </c>
      <c r="L889" t="s">
        <v>1158</v>
      </c>
      <c r="M889" t="s">
        <v>1065</v>
      </c>
      <c r="N889" s="34">
        <v>60861251</v>
      </c>
    </row>
    <row r="890" spans="1:14" x14ac:dyDescent="0.25">
      <c r="A890">
        <v>2025</v>
      </c>
      <c r="B890">
        <v>1</v>
      </c>
      <c r="C890">
        <v>6</v>
      </c>
      <c r="D890">
        <v>883</v>
      </c>
      <c r="E890" t="s">
        <v>1415</v>
      </c>
      <c r="F890" t="s">
        <v>1383</v>
      </c>
      <c r="G890" t="s">
        <v>1327</v>
      </c>
      <c r="H890" t="s">
        <v>1208</v>
      </c>
      <c r="I890" t="s">
        <v>1184</v>
      </c>
      <c r="J890" t="s">
        <v>88</v>
      </c>
      <c r="K890" t="s">
        <v>1121</v>
      </c>
      <c r="L890" t="s">
        <v>1158</v>
      </c>
      <c r="M890" t="s">
        <v>1065</v>
      </c>
      <c r="N890" s="34">
        <v>12783258</v>
      </c>
    </row>
    <row r="891" spans="1:14" x14ac:dyDescent="0.25">
      <c r="A891">
        <v>2025</v>
      </c>
      <c r="B891">
        <v>1</v>
      </c>
      <c r="C891">
        <v>6</v>
      </c>
      <c r="D891">
        <v>884</v>
      </c>
      <c r="E891" t="s">
        <v>1415</v>
      </c>
      <c r="F891" t="s">
        <v>1383</v>
      </c>
      <c r="G891" t="s">
        <v>1327</v>
      </c>
      <c r="H891" t="s">
        <v>1208</v>
      </c>
      <c r="I891" t="s">
        <v>1184</v>
      </c>
      <c r="J891" t="s">
        <v>89</v>
      </c>
      <c r="K891" t="s">
        <v>1121</v>
      </c>
      <c r="L891" t="s">
        <v>1158</v>
      </c>
      <c r="M891" t="s">
        <v>1065</v>
      </c>
      <c r="N891" s="34">
        <v>1503625</v>
      </c>
    </row>
    <row r="892" spans="1:14" x14ac:dyDescent="0.25">
      <c r="A892">
        <v>2025</v>
      </c>
      <c r="B892">
        <v>1</v>
      </c>
      <c r="C892">
        <v>6</v>
      </c>
      <c r="D892">
        <v>885</v>
      </c>
      <c r="E892" t="s">
        <v>1415</v>
      </c>
      <c r="F892" t="s">
        <v>1383</v>
      </c>
      <c r="G892" t="s">
        <v>1327</v>
      </c>
      <c r="H892" t="s">
        <v>1208</v>
      </c>
      <c r="I892" t="s">
        <v>1184</v>
      </c>
      <c r="J892" t="s">
        <v>184</v>
      </c>
      <c r="K892" t="s">
        <v>1121</v>
      </c>
      <c r="L892" t="s">
        <v>1159</v>
      </c>
      <c r="M892" t="s">
        <v>1066</v>
      </c>
      <c r="N892" s="34">
        <v>5511878</v>
      </c>
    </row>
    <row r="893" spans="1:14" x14ac:dyDescent="0.25">
      <c r="A893">
        <v>2025</v>
      </c>
      <c r="B893">
        <v>1</v>
      </c>
      <c r="C893">
        <v>6</v>
      </c>
      <c r="D893">
        <v>886</v>
      </c>
      <c r="E893" t="s">
        <v>1415</v>
      </c>
      <c r="F893" t="s">
        <v>1383</v>
      </c>
      <c r="G893" t="s">
        <v>1327</v>
      </c>
      <c r="H893" t="s">
        <v>1208</v>
      </c>
      <c r="I893" t="s">
        <v>1184</v>
      </c>
      <c r="J893" t="s">
        <v>229</v>
      </c>
      <c r="K893" t="s">
        <v>1121</v>
      </c>
      <c r="L893" t="s">
        <v>1160</v>
      </c>
      <c r="M893" t="s">
        <v>1048</v>
      </c>
      <c r="N893" s="34">
        <v>331717</v>
      </c>
    </row>
    <row r="894" spans="1:14" x14ac:dyDescent="0.25">
      <c r="A894">
        <v>2025</v>
      </c>
      <c r="B894">
        <v>1</v>
      </c>
      <c r="C894">
        <v>6</v>
      </c>
      <c r="D894">
        <v>887</v>
      </c>
      <c r="E894" t="s">
        <v>1415</v>
      </c>
      <c r="F894" t="s">
        <v>1383</v>
      </c>
      <c r="G894" t="s">
        <v>1327</v>
      </c>
      <c r="H894" t="s">
        <v>1208</v>
      </c>
      <c r="I894" t="s">
        <v>1184</v>
      </c>
      <c r="J894" t="s">
        <v>264</v>
      </c>
      <c r="K894" t="s">
        <v>1121</v>
      </c>
      <c r="L894" t="s">
        <v>1161</v>
      </c>
      <c r="M894" t="s">
        <v>1049</v>
      </c>
      <c r="N894" s="34">
        <v>697397</v>
      </c>
    </row>
    <row r="895" spans="1:14" x14ac:dyDescent="0.25">
      <c r="A895">
        <v>2025</v>
      </c>
      <c r="B895">
        <v>1</v>
      </c>
      <c r="C895">
        <v>6</v>
      </c>
      <c r="D895">
        <v>888</v>
      </c>
      <c r="E895" t="s">
        <v>1415</v>
      </c>
      <c r="F895" t="s">
        <v>1383</v>
      </c>
      <c r="G895" t="s">
        <v>1327</v>
      </c>
      <c r="H895" t="s">
        <v>1208</v>
      </c>
      <c r="I895" t="s">
        <v>1184</v>
      </c>
      <c r="J895" t="s">
        <v>264</v>
      </c>
      <c r="K895" t="s">
        <v>1121</v>
      </c>
      <c r="L895" t="s">
        <v>1163</v>
      </c>
      <c r="M895" t="s">
        <v>1050</v>
      </c>
      <c r="N895" s="34">
        <v>0</v>
      </c>
    </row>
    <row r="896" spans="1:14" x14ac:dyDescent="0.25">
      <c r="A896">
        <v>2025</v>
      </c>
      <c r="B896">
        <v>1</v>
      </c>
      <c r="C896">
        <v>6</v>
      </c>
      <c r="D896">
        <v>889</v>
      </c>
      <c r="E896" t="s">
        <v>1415</v>
      </c>
      <c r="F896" t="s">
        <v>1383</v>
      </c>
      <c r="G896" t="s">
        <v>1327</v>
      </c>
      <c r="H896" t="s">
        <v>1208</v>
      </c>
      <c r="I896" t="s">
        <v>1184</v>
      </c>
      <c r="J896" t="s">
        <v>357</v>
      </c>
      <c r="K896" t="s">
        <v>1121</v>
      </c>
      <c r="L896" t="s">
        <v>1163</v>
      </c>
      <c r="M896" t="s">
        <v>1050</v>
      </c>
      <c r="N896" s="34">
        <v>378821</v>
      </c>
    </row>
    <row r="897" spans="1:14" x14ac:dyDescent="0.25">
      <c r="A897">
        <v>2025</v>
      </c>
      <c r="B897">
        <v>1</v>
      </c>
      <c r="C897">
        <v>6</v>
      </c>
      <c r="D897">
        <v>890</v>
      </c>
      <c r="E897" t="s">
        <v>1415</v>
      </c>
      <c r="F897" t="s">
        <v>1383</v>
      </c>
      <c r="G897" t="s">
        <v>1327</v>
      </c>
      <c r="H897" t="s">
        <v>1208</v>
      </c>
      <c r="I897" t="s">
        <v>1184</v>
      </c>
      <c r="J897" t="s">
        <v>393</v>
      </c>
      <c r="K897" t="s">
        <v>1121</v>
      </c>
      <c r="L897" t="s">
        <v>1165</v>
      </c>
      <c r="M897" t="s">
        <v>1052</v>
      </c>
      <c r="N897" s="34">
        <v>198534</v>
      </c>
    </row>
    <row r="898" spans="1:14" x14ac:dyDescent="0.25">
      <c r="A898">
        <v>2025</v>
      </c>
      <c r="B898">
        <v>1</v>
      </c>
      <c r="C898">
        <v>6</v>
      </c>
      <c r="D898">
        <v>891</v>
      </c>
      <c r="E898" t="s">
        <v>1415</v>
      </c>
      <c r="F898" t="s">
        <v>1383</v>
      </c>
      <c r="G898" t="s">
        <v>1327</v>
      </c>
      <c r="H898" t="s">
        <v>1208</v>
      </c>
      <c r="I898" t="s">
        <v>1184</v>
      </c>
      <c r="J898" t="s">
        <v>428</v>
      </c>
      <c r="K898" t="s">
        <v>1121</v>
      </c>
      <c r="L898" t="s">
        <v>1166</v>
      </c>
      <c r="M898" t="s">
        <v>1053</v>
      </c>
      <c r="N898" s="34">
        <v>2254914</v>
      </c>
    </row>
    <row r="899" spans="1:14" x14ac:dyDescent="0.25">
      <c r="A899">
        <v>2025</v>
      </c>
      <c r="B899">
        <v>1</v>
      </c>
      <c r="C899">
        <v>6</v>
      </c>
      <c r="D899">
        <v>892</v>
      </c>
      <c r="E899" t="s">
        <v>1415</v>
      </c>
      <c r="F899" t="s">
        <v>1383</v>
      </c>
      <c r="G899" t="s">
        <v>1327</v>
      </c>
      <c r="H899" t="s">
        <v>1208</v>
      </c>
      <c r="I899" t="s">
        <v>1184</v>
      </c>
      <c r="J899" t="s">
        <v>466</v>
      </c>
      <c r="K899" t="s">
        <v>1121</v>
      </c>
      <c r="L899" t="s">
        <v>1167</v>
      </c>
      <c r="M899" t="s">
        <v>1054</v>
      </c>
      <c r="N899" s="34">
        <v>135578</v>
      </c>
    </row>
    <row r="900" spans="1:14" x14ac:dyDescent="0.25">
      <c r="A900">
        <v>2025</v>
      </c>
      <c r="B900">
        <v>1</v>
      </c>
      <c r="C900">
        <v>6</v>
      </c>
      <c r="D900">
        <v>893</v>
      </c>
      <c r="E900" t="s">
        <v>1415</v>
      </c>
      <c r="F900" t="s">
        <v>1383</v>
      </c>
      <c r="G900" t="s">
        <v>1327</v>
      </c>
      <c r="H900" t="s">
        <v>1208</v>
      </c>
      <c r="I900" t="s">
        <v>1184</v>
      </c>
      <c r="J900" t="s">
        <v>501</v>
      </c>
      <c r="K900" t="s">
        <v>1121</v>
      </c>
      <c r="L900" t="s">
        <v>1168</v>
      </c>
      <c r="M900" t="s">
        <v>1055</v>
      </c>
      <c r="N900" s="34">
        <v>152790</v>
      </c>
    </row>
    <row r="901" spans="1:14" x14ac:dyDescent="0.25">
      <c r="A901">
        <v>2025</v>
      </c>
      <c r="B901">
        <v>1</v>
      </c>
      <c r="C901">
        <v>6</v>
      </c>
      <c r="D901">
        <v>894</v>
      </c>
      <c r="E901" t="s">
        <v>1415</v>
      </c>
      <c r="F901" t="s">
        <v>1383</v>
      </c>
      <c r="G901" t="s">
        <v>1327</v>
      </c>
      <c r="H901" t="s">
        <v>1208</v>
      </c>
      <c r="I901" t="s">
        <v>1184</v>
      </c>
      <c r="J901" t="s">
        <v>531</v>
      </c>
      <c r="K901" t="s">
        <v>1121</v>
      </c>
      <c r="L901" t="s">
        <v>1162</v>
      </c>
      <c r="M901" t="s">
        <v>1067</v>
      </c>
      <c r="N901" s="34">
        <v>0</v>
      </c>
    </row>
    <row r="902" spans="1:14" x14ac:dyDescent="0.25">
      <c r="A902">
        <v>2025</v>
      </c>
      <c r="B902">
        <v>1</v>
      </c>
      <c r="C902">
        <v>6</v>
      </c>
      <c r="D902">
        <v>895</v>
      </c>
      <c r="E902" t="s">
        <v>1415</v>
      </c>
      <c r="F902" t="s">
        <v>1383</v>
      </c>
      <c r="G902" t="s">
        <v>1327</v>
      </c>
      <c r="H902" t="s">
        <v>1208</v>
      </c>
      <c r="I902" t="s">
        <v>1184</v>
      </c>
      <c r="J902" t="s">
        <v>575</v>
      </c>
      <c r="K902" t="s">
        <v>1121</v>
      </c>
      <c r="L902" t="s">
        <v>1169</v>
      </c>
      <c r="M902" t="s">
        <v>1170</v>
      </c>
      <c r="N902" s="34">
        <v>0</v>
      </c>
    </row>
    <row r="903" spans="1:14" x14ac:dyDescent="0.25">
      <c r="A903">
        <v>2025</v>
      </c>
      <c r="B903">
        <v>1</v>
      </c>
      <c r="C903">
        <v>6</v>
      </c>
      <c r="D903">
        <v>896</v>
      </c>
      <c r="E903" t="s">
        <v>1415</v>
      </c>
      <c r="F903" t="s">
        <v>1383</v>
      </c>
      <c r="G903" t="s">
        <v>1327</v>
      </c>
      <c r="H903" t="s">
        <v>1208</v>
      </c>
      <c r="I903" t="s">
        <v>1184</v>
      </c>
      <c r="J903" t="s">
        <v>719</v>
      </c>
      <c r="K903" t="s">
        <v>1121</v>
      </c>
      <c r="L903" t="s">
        <v>1171</v>
      </c>
      <c r="M903" t="s">
        <v>1056</v>
      </c>
      <c r="N903" s="34">
        <v>0</v>
      </c>
    </row>
    <row r="904" spans="1:14" x14ac:dyDescent="0.25">
      <c r="A904">
        <v>2025</v>
      </c>
      <c r="B904">
        <v>1</v>
      </c>
      <c r="C904">
        <v>6</v>
      </c>
      <c r="D904">
        <v>897</v>
      </c>
      <c r="E904" t="s">
        <v>1415</v>
      </c>
      <c r="F904" t="s">
        <v>1383</v>
      </c>
      <c r="G904" t="s">
        <v>1327</v>
      </c>
      <c r="H904" t="s">
        <v>1208</v>
      </c>
      <c r="I904" t="s">
        <v>1184</v>
      </c>
      <c r="J904" t="s">
        <v>531</v>
      </c>
      <c r="K904" t="s">
        <v>1121</v>
      </c>
      <c r="L904" t="s">
        <v>1172</v>
      </c>
      <c r="M904" t="s">
        <v>1068</v>
      </c>
      <c r="N904" s="34">
        <v>44812755</v>
      </c>
    </row>
    <row r="905" spans="1:14" x14ac:dyDescent="0.25">
      <c r="A905">
        <v>2025</v>
      </c>
      <c r="B905">
        <v>1</v>
      </c>
      <c r="C905">
        <v>6</v>
      </c>
      <c r="D905">
        <v>898</v>
      </c>
      <c r="E905" t="s">
        <v>1415</v>
      </c>
      <c r="F905" t="s">
        <v>1383</v>
      </c>
      <c r="G905" t="s">
        <v>1327</v>
      </c>
      <c r="H905" t="s">
        <v>1208</v>
      </c>
      <c r="I905" t="s">
        <v>1184</v>
      </c>
      <c r="J905" t="s">
        <v>746</v>
      </c>
      <c r="K905" t="s">
        <v>1121</v>
      </c>
      <c r="L905" t="s">
        <v>1173</v>
      </c>
      <c r="M905" t="s">
        <v>1057</v>
      </c>
      <c r="N905" s="34">
        <v>7039105</v>
      </c>
    </row>
    <row r="906" spans="1:14" x14ac:dyDescent="0.25">
      <c r="A906">
        <v>2025</v>
      </c>
      <c r="B906">
        <v>1</v>
      </c>
      <c r="C906">
        <v>6</v>
      </c>
      <c r="D906">
        <v>899</v>
      </c>
      <c r="E906" t="s">
        <v>1415</v>
      </c>
      <c r="F906" t="s">
        <v>1383</v>
      </c>
      <c r="G906" t="s">
        <v>1327</v>
      </c>
      <c r="H906" t="s">
        <v>1208</v>
      </c>
      <c r="I906" t="s">
        <v>1184</v>
      </c>
      <c r="J906" t="s">
        <v>781</v>
      </c>
      <c r="K906" t="s">
        <v>1121</v>
      </c>
      <c r="L906" t="s">
        <v>1174</v>
      </c>
      <c r="M906" t="s">
        <v>1058</v>
      </c>
      <c r="N906" s="34">
        <v>388777</v>
      </c>
    </row>
    <row r="907" spans="1:14" x14ac:dyDescent="0.25">
      <c r="A907">
        <v>2025</v>
      </c>
      <c r="B907">
        <v>1</v>
      </c>
      <c r="C907">
        <v>6</v>
      </c>
      <c r="D907">
        <v>900</v>
      </c>
      <c r="E907" t="s">
        <v>1415</v>
      </c>
      <c r="F907" t="s">
        <v>1383</v>
      </c>
      <c r="G907" t="s">
        <v>1327</v>
      </c>
      <c r="H907" t="s">
        <v>1208</v>
      </c>
      <c r="I907" t="s">
        <v>1184</v>
      </c>
      <c r="J907" t="s">
        <v>863</v>
      </c>
      <c r="K907" t="s">
        <v>1121</v>
      </c>
      <c r="L907" t="s">
        <v>1176</v>
      </c>
      <c r="M907" t="s">
        <v>1060</v>
      </c>
      <c r="N907" s="34">
        <v>680530</v>
      </c>
    </row>
    <row r="908" spans="1:14" x14ac:dyDescent="0.25">
      <c r="A908">
        <v>2025</v>
      </c>
      <c r="B908">
        <v>1</v>
      </c>
      <c r="C908">
        <v>6</v>
      </c>
      <c r="D908">
        <v>901</v>
      </c>
      <c r="E908" t="s">
        <v>1415</v>
      </c>
      <c r="F908" t="s">
        <v>1383</v>
      </c>
      <c r="G908" t="s">
        <v>1327</v>
      </c>
      <c r="H908" t="s">
        <v>1208</v>
      </c>
      <c r="I908" t="s">
        <v>1184</v>
      </c>
      <c r="J908" t="s">
        <v>826</v>
      </c>
      <c r="K908" t="s">
        <v>1121</v>
      </c>
      <c r="L908" t="s">
        <v>1175</v>
      </c>
      <c r="M908" t="s">
        <v>1059</v>
      </c>
      <c r="N908" s="34">
        <v>90326</v>
      </c>
    </row>
    <row r="909" spans="1:14" x14ac:dyDescent="0.25">
      <c r="A909">
        <v>2025</v>
      </c>
      <c r="B909">
        <v>1</v>
      </c>
      <c r="C909">
        <v>6</v>
      </c>
      <c r="D909">
        <v>902</v>
      </c>
      <c r="E909" t="s">
        <v>1415</v>
      </c>
      <c r="F909" t="s">
        <v>1383</v>
      </c>
      <c r="G909" t="s">
        <v>1327</v>
      </c>
      <c r="H909" t="s">
        <v>1208</v>
      </c>
      <c r="I909" t="s">
        <v>1184</v>
      </c>
      <c r="J909" t="s">
        <v>900</v>
      </c>
      <c r="K909" t="s">
        <v>1121</v>
      </c>
      <c r="L909" t="s">
        <v>1177</v>
      </c>
      <c r="M909" t="s">
        <v>1061</v>
      </c>
      <c r="N909" s="34">
        <v>189343</v>
      </c>
    </row>
    <row r="910" spans="1:14" x14ac:dyDescent="0.25">
      <c r="A910">
        <v>2025</v>
      </c>
      <c r="B910">
        <v>1</v>
      </c>
      <c r="C910">
        <v>6</v>
      </c>
      <c r="D910">
        <v>903</v>
      </c>
      <c r="E910" t="s">
        <v>1415</v>
      </c>
      <c r="F910" t="s">
        <v>1383</v>
      </c>
      <c r="G910" t="s">
        <v>1327</v>
      </c>
      <c r="H910" t="s">
        <v>1208</v>
      </c>
      <c r="I910" t="s">
        <v>1184</v>
      </c>
      <c r="J910" t="s">
        <v>531</v>
      </c>
      <c r="K910" t="s">
        <v>1121</v>
      </c>
      <c r="L910" t="s">
        <v>1178</v>
      </c>
      <c r="M910" t="s">
        <v>1069</v>
      </c>
      <c r="N910" s="34">
        <v>0</v>
      </c>
    </row>
    <row r="911" spans="1:14" x14ac:dyDescent="0.25">
      <c r="A911">
        <v>2025</v>
      </c>
      <c r="B911">
        <v>1</v>
      </c>
      <c r="C911">
        <v>6</v>
      </c>
      <c r="D911">
        <v>904</v>
      </c>
      <c r="E911" t="s">
        <v>1415</v>
      </c>
      <c r="F911" t="s">
        <v>1383</v>
      </c>
      <c r="G911" t="s">
        <v>1327</v>
      </c>
      <c r="H911" t="s">
        <v>1208</v>
      </c>
      <c r="I911" t="s">
        <v>1184</v>
      </c>
      <c r="J911" t="s">
        <v>264</v>
      </c>
      <c r="K911" t="s">
        <v>1121</v>
      </c>
      <c r="L911" t="s">
        <v>1178</v>
      </c>
      <c r="M911" t="s">
        <v>1069</v>
      </c>
      <c r="N911" s="34">
        <v>0</v>
      </c>
    </row>
    <row r="912" spans="1:14" x14ac:dyDescent="0.25">
      <c r="A912">
        <v>2025</v>
      </c>
      <c r="B912">
        <v>1</v>
      </c>
      <c r="C912">
        <v>6</v>
      </c>
      <c r="D912">
        <v>905</v>
      </c>
      <c r="E912" t="s">
        <v>1415</v>
      </c>
      <c r="F912" t="s">
        <v>1383</v>
      </c>
      <c r="G912" t="s">
        <v>1327</v>
      </c>
      <c r="H912" t="s">
        <v>1208</v>
      </c>
      <c r="I912" t="s">
        <v>1184</v>
      </c>
      <c r="J912" t="s">
        <v>937</v>
      </c>
      <c r="K912" t="s">
        <v>1121</v>
      </c>
      <c r="L912" t="s">
        <v>1156</v>
      </c>
      <c r="M912" t="s">
        <v>1062</v>
      </c>
      <c r="N912" s="34">
        <v>4071482</v>
      </c>
    </row>
    <row r="913" spans="1:14" x14ac:dyDescent="0.25">
      <c r="A913">
        <v>2025</v>
      </c>
      <c r="B913">
        <v>1</v>
      </c>
      <c r="C913">
        <v>6</v>
      </c>
      <c r="D913">
        <v>906</v>
      </c>
      <c r="E913" t="s">
        <v>1415</v>
      </c>
      <c r="F913" t="s">
        <v>1383</v>
      </c>
      <c r="G913" t="s">
        <v>1327</v>
      </c>
      <c r="H913" t="s">
        <v>1208</v>
      </c>
      <c r="I913" t="s">
        <v>1184</v>
      </c>
      <c r="J913" t="s">
        <v>973</v>
      </c>
      <c r="K913" t="s">
        <v>1121</v>
      </c>
      <c r="L913" t="s">
        <v>1179</v>
      </c>
      <c r="M913" t="s">
        <v>1063</v>
      </c>
      <c r="N913" s="34">
        <v>246057</v>
      </c>
    </row>
    <row r="914" spans="1:14" x14ac:dyDescent="0.25">
      <c r="A914">
        <v>2025</v>
      </c>
      <c r="B914">
        <v>1</v>
      </c>
      <c r="C914">
        <v>6</v>
      </c>
      <c r="D914">
        <v>907</v>
      </c>
      <c r="E914" t="s">
        <v>1415</v>
      </c>
      <c r="F914" t="s">
        <v>1383</v>
      </c>
      <c r="G914" t="s">
        <v>1327</v>
      </c>
      <c r="H914" t="s">
        <v>1208</v>
      </c>
      <c r="I914" t="s">
        <v>1184</v>
      </c>
      <c r="J914" t="s">
        <v>531</v>
      </c>
      <c r="K914" t="s">
        <v>1121</v>
      </c>
      <c r="L914" t="s">
        <v>1180</v>
      </c>
      <c r="M914" t="s">
        <v>1070</v>
      </c>
      <c r="N914" s="34">
        <v>0</v>
      </c>
    </row>
    <row r="915" spans="1:14" x14ac:dyDescent="0.25">
      <c r="A915">
        <v>2025</v>
      </c>
      <c r="B915">
        <v>1</v>
      </c>
      <c r="C915">
        <v>6</v>
      </c>
      <c r="D915">
        <v>908</v>
      </c>
      <c r="E915" t="s">
        <v>1392</v>
      </c>
      <c r="F915" t="s">
        <v>1301</v>
      </c>
      <c r="G915" t="s">
        <v>1327</v>
      </c>
      <c r="H915" t="s">
        <v>1317</v>
      </c>
      <c r="I915" t="s">
        <v>1318</v>
      </c>
      <c r="J915" t="s">
        <v>60</v>
      </c>
      <c r="K915" t="s">
        <v>1127</v>
      </c>
      <c r="L915" t="s">
        <v>1157</v>
      </c>
      <c r="M915" t="s">
        <v>1047</v>
      </c>
      <c r="N915" s="34">
        <v>8121209</v>
      </c>
    </row>
    <row r="916" spans="1:14" x14ac:dyDescent="0.25">
      <c r="A916">
        <v>2025</v>
      </c>
      <c r="B916">
        <v>1</v>
      </c>
      <c r="C916">
        <v>6</v>
      </c>
      <c r="D916">
        <v>909</v>
      </c>
      <c r="E916" t="s">
        <v>1392</v>
      </c>
      <c r="F916" t="s">
        <v>1301</v>
      </c>
      <c r="G916" t="s">
        <v>1327</v>
      </c>
      <c r="H916" t="s">
        <v>1317</v>
      </c>
      <c r="I916" t="s">
        <v>1318</v>
      </c>
      <c r="J916" t="s">
        <v>668</v>
      </c>
      <c r="K916" t="s">
        <v>1127</v>
      </c>
      <c r="L916" t="s">
        <v>1158</v>
      </c>
      <c r="M916" t="s">
        <v>1065</v>
      </c>
      <c r="N916" s="34">
        <v>298628144</v>
      </c>
    </row>
    <row r="917" spans="1:14" x14ac:dyDescent="0.25">
      <c r="A917">
        <v>2025</v>
      </c>
      <c r="B917">
        <v>1</v>
      </c>
      <c r="C917">
        <v>6</v>
      </c>
      <c r="D917">
        <v>910</v>
      </c>
      <c r="E917" t="s">
        <v>1392</v>
      </c>
      <c r="F917" t="s">
        <v>1301</v>
      </c>
      <c r="G917" t="s">
        <v>1327</v>
      </c>
      <c r="H917" t="s">
        <v>1317</v>
      </c>
      <c r="I917" t="s">
        <v>1318</v>
      </c>
      <c r="J917" t="s">
        <v>109</v>
      </c>
      <c r="K917" t="s">
        <v>1127</v>
      </c>
      <c r="L917" t="s">
        <v>1158</v>
      </c>
      <c r="M917" t="s">
        <v>1065</v>
      </c>
      <c r="N917" s="34">
        <v>663618520</v>
      </c>
    </row>
    <row r="918" spans="1:14" x14ac:dyDescent="0.25">
      <c r="A918">
        <v>2025</v>
      </c>
      <c r="B918">
        <v>1</v>
      </c>
      <c r="C918">
        <v>6</v>
      </c>
      <c r="D918">
        <v>911</v>
      </c>
      <c r="E918" t="s">
        <v>1392</v>
      </c>
      <c r="F918" t="s">
        <v>1301</v>
      </c>
      <c r="G918" t="s">
        <v>1327</v>
      </c>
      <c r="H918" t="s">
        <v>1317</v>
      </c>
      <c r="I918" t="s">
        <v>1318</v>
      </c>
      <c r="J918" t="s">
        <v>694</v>
      </c>
      <c r="K918" t="s">
        <v>1127</v>
      </c>
      <c r="L918" t="s">
        <v>1158</v>
      </c>
      <c r="M918" t="s">
        <v>1065</v>
      </c>
      <c r="N918" s="34">
        <v>39582789</v>
      </c>
    </row>
    <row r="919" spans="1:14" x14ac:dyDescent="0.25">
      <c r="A919">
        <v>2025</v>
      </c>
      <c r="B919">
        <v>1</v>
      </c>
      <c r="C919">
        <v>6</v>
      </c>
      <c r="D919">
        <v>912</v>
      </c>
      <c r="E919" t="s">
        <v>1392</v>
      </c>
      <c r="F919" t="s">
        <v>1301</v>
      </c>
      <c r="G919" t="s">
        <v>1327</v>
      </c>
      <c r="H919" t="s">
        <v>1317</v>
      </c>
      <c r="I919" t="s">
        <v>1318</v>
      </c>
      <c r="J919" t="s">
        <v>680</v>
      </c>
      <c r="K919" t="s">
        <v>1127</v>
      </c>
      <c r="L919" t="s">
        <v>1158</v>
      </c>
      <c r="M919" t="s">
        <v>1065</v>
      </c>
      <c r="N919" s="34">
        <v>1171099</v>
      </c>
    </row>
    <row r="920" spans="1:14" x14ac:dyDescent="0.25">
      <c r="A920">
        <v>2025</v>
      </c>
      <c r="B920">
        <v>1</v>
      </c>
      <c r="C920">
        <v>6</v>
      </c>
      <c r="D920">
        <v>913</v>
      </c>
      <c r="E920" t="s">
        <v>1392</v>
      </c>
      <c r="F920" t="s">
        <v>1301</v>
      </c>
      <c r="G920" t="s">
        <v>1327</v>
      </c>
      <c r="H920" t="s">
        <v>1317</v>
      </c>
      <c r="I920" t="s">
        <v>1318</v>
      </c>
      <c r="J920" t="s">
        <v>634</v>
      </c>
      <c r="K920" t="s">
        <v>1127</v>
      </c>
      <c r="L920" t="s">
        <v>1158</v>
      </c>
      <c r="M920" t="s">
        <v>1065</v>
      </c>
      <c r="N920" s="34">
        <v>603672</v>
      </c>
    </row>
    <row r="921" spans="1:14" x14ac:dyDescent="0.25">
      <c r="A921">
        <v>2025</v>
      </c>
      <c r="B921">
        <v>1</v>
      </c>
      <c r="C921">
        <v>6</v>
      </c>
      <c r="D921">
        <v>914</v>
      </c>
      <c r="E921" t="s">
        <v>1392</v>
      </c>
      <c r="F921" t="s">
        <v>1301</v>
      </c>
      <c r="G921" t="s">
        <v>1327</v>
      </c>
      <c r="H921" t="s">
        <v>1317</v>
      </c>
      <c r="I921" t="s">
        <v>1318</v>
      </c>
      <c r="J921" t="s">
        <v>313</v>
      </c>
      <c r="K921" t="s">
        <v>1127</v>
      </c>
      <c r="L921" t="s">
        <v>1158</v>
      </c>
      <c r="M921" t="s">
        <v>1065</v>
      </c>
      <c r="N921" s="34">
        <v>343381660</v>
      </c>
    </row>
    <row r="922" spans="1:14" x14ac:dyDescent="0.25">
      <c r="A922">
        <v>2025</v>
      </c>
      <c r="B922">
        <v>1</v>
      </c>
      <c r="C922">
        <v>6</v>
      </c>
      <c r="D922">
        <v>915</v>
      </c>
      <c r="E922" t="s">
        <v>1392</v>
      </c>
      <c r="F922" t="s">
        <v>1301</v>
      </c>
      <c r="G922" t="s">
        <v>1327</v>
      </c>
      <c r="H922" t="s">
        <v>1317</v>
      </c>
      <c r="I922" t="s">
        <v>1318</v>
      </c>
      <c r="J922" t="s">
        <v>312</v>
      </c>
      <c r="K922" t="s">
        <v>1127</v>
      </c>
      <c r="L922" t="s">
        <v>1158</v>
      </c>
      <c r="M922" t="s">
        <v>1065</v>
      </c>
      <c r="N922" s="34">
        <v>772821</v>
      </c>
    </row>
    <row r="923" spans="1:14" x14ac:dyDescent="0.25">
      <c r="A923">
        <v>2025</v>
      </c>
      <c r="B923">
        <v>1</v>
      </c>
      <c r="C923">
        <v>6</v>
      </c>
      <c r="D923">
        <v>916</v>
      </c>
      <c r="E923" t="s">
        <v>1392</v>
      </c>
      <c r="F923" t="s">
        <v>1301</v>
      </c>
      <c r="G923" t="s">
        <v>1327</v>
      </c>
      <c r="H923" t="s">
        <v>1317</v>
      </c>
      <c r="I923" t="s">
        <v>1318</v>
      </c>
      <c r="J923" t="s">
        <v>633</v>
      </c>
      <c r="K923" t="s">
        <v>1127</v>
      </c>
      <c r="L923" t="s">
        <v>1158</v>
      </c>
      <c r="M923" t="s">
        <v>1065</v>
      </c>
      <c r="N923" s="34">
        <v>604681375</v>
      </c>
    </row>
    <row r="924" spans="1:14" x14ac:dyDescent="0.25">
      <c r="A924">
        <v>2025</v>
      </c>
      <c r="B924">
        <v>1</v>
      </c>
      <c r="C924">
        <v>6</v>
      </c>
      <c r="D924">
        <v>917</v>
      </c>
      <c r="E924" t="s">
        <v>1392</v>
      </c>
      <c r="F924" t="s">
        <v>1301</v>
      </c>
      <c r="G924" t="s">
        <v>1327</v>
      </c>
      <c r="H924" t="s">
        <v>1317</v>
      </c>
      <c r="I924" t="s">
        <v>1318</v>
      </c>
      <c r="J924" t="s">
        <v>108</v>
      </c>
      <c r="K924" t="s">
        <v>1127</v>
      </c>
      <c r="L924" t="s">
        <v>1158</v>
      </c>
      <c r="M924" t="s">
        <v>1065</v>
      </c>
      <c r="N924" s="34">
        <v>15233904</v>
      </c>
    </row>
    <row r="925" spans="1:14" x14ac:dyDescent="0.25">
      <c r="A925">
        <v>2025</v>
      </c>
      <c r="B925">
        <v>1</v>
      </c>
      <c r="C925">
        <v>6</v>
      </c>
      <c r="D925">
        <v>918</v>
      </c>
      <c r="E925" t="s">
        <v>1392</v>
      </c>
      <c r="F925" t="s">
        <v>1301</v>
      </c>
      <c r="G925" t="s">
        <v>1327</v>
      </c>
      <c r="H925" t="s">
        <v>1317</v>
      </c>
      <c r="I925" t="s">
        <v>1318</v>
      </c>
      <c r="J925" t="s">
        <v>635</v>
      </c>
      <c r="K925" t="s">
        <v>1127</v>
      </c>
      <c r="L925" t="s">
        <v>1158</v>
      </c>
      <c r="M925" t="s">
        <v>1065</v>
      </c>
      <c r="N925" s="34">
        <v>1145794</v>
      </c>
    </row>
    <row r="926" spans="1:14" x14ac:dyDescent="0.25">
      <c r="A926">
        <v>2025</v>
      </c>
      <c r="B926">
        <v>1</v>
      </c>
      <c r="C926">
        <v>6</v>
      </c>
      <c r="D926">
        <v>919</v>
      </c>
      <c r="E926" t="s">
        <v>1392</v>
      </c>
      <c r="F926" t="s">
        <v>1301</v>
      </c>
      <c r="G926" t="s">
        <v>1327</v>
      </c>
      <c r="H926" t="s">
        <v>1317</v>
      </c>
      <c r="I926" t="s">
        <v>1318</v>
      </c>
      <c r="J926" t="s">
        <v>679</v>
      </c>
      <c r="K926" t="s">
        <v>1127</v>
      </c>
      <c r="L926" t="s">
        <v>1158</v>
      </c>
      <c r="M926" t="s">
        <v>1065</v>
      </c>
      <c r="N926" s="34">
        <v>178014819</v>
      </c>
    </row>
    <row r="927" spans="1:14" x14ac:dyDescent="0.25">
      <c r="A927">
        <v>2025</v>
      </c>
      <c r="B927">
        <v>1</v>
      </c>
      <c r="C927">
        <v>6</v>
      </c>
      <c r="D927">
        <v>920</v>
      </c>
      <c r="E927" t="s">
        <v>1392</v>
      </c>
      <c r="F927" t="s">
        <v>1301</v>
      </c>
      <c r="G927" t="s">
        <v>1327</v>
      </c>
      <c r="H927" t="s">
        <v>1317</v>
      </c>
      <c r="I927" t="s">
        <v>1318</v>
      </c>
      <c r="J927" t="s">
        <v>107</v>
      </c>
      <c r="K927" t="s">
        <v>1127</v>
      </c>
      <c r="L927" t="s">
        <v>1158</v>
      </c>
      <c r="M927" t="s">
        <v>1065</v>
      </c>
      <c r="N927" s="34">
        <v>129603948</v>
      </c>
    </row>
    <row r="928" spans="1:14" x14ac:dyDescent="0.25">
      <c r="A928">
        <v>2025</v>
      </c>
      <c r="B928">
        <v>1</v>
      </c>
      <c r="C928">
        <v>6</v>
      </c>
      <c r="D928">
        <v>921</v>
      </c>
      <c r="E928" t="s">
        <v>1392</v>
      </c>
      <c r="F928" t="s">
        <v>1301</v>
      </c>
      <c r="G928" t="s">
        <v>1327</v>
      </c>
      <c r="H928" t="s">
        <v>1317</v>
      </c>
      <c r="I928" t="s">
        <v>1318</v>
      </c>
      <c r="J928" t="s">
        <v>194</v>
      </c>
      <c r="K928" t="s">
        <v>1127</v>
      </c>
      <c r="L928" t="s">
        <v>1159</v>
      </c>
      <c r="M928" t="s">
        <v>1066</v>
      </c>
      <c r="N928" s="34">
        <v>58882404</v>
      </c>
    </row>
    <row r="929" spans="1:14" x14ac:dyDescent="0.25">
      <c r="A929">
        <v>2025</v>
      </c>
      <c r="B929">
        <v>1</v>
      </c>
      <c r="C929">
        <v>6</v>
      </c>
      <c r="D929">
        <v>922</v>
      </c>
      <c r="E929" t="s">
        <v>1392</v>
      </c>
      <c r="F929" t="s">
        <v>1301</v>
      </c>
      <c r="G929" t="s">
        <v>1327</v>
      </c>
      <c r="H929" t="s">
        <v>1317</v>
      </c>
      <c r="I929" t="s">
        <v>1318</v>
      </c>
      <c r="J929" t="s">
        <v>239</v>
      </c>
      <c r="K929" t="s">
        <v>1127</v>
      </c>
      <c r="L929" t="s">
        <v>1160</v>
      </c>
      <c r="M929" t="s">
        <v>1048</v>
      </c>
      <c r="N929" s="34">
        <v>3350949</v>
      </c>
    </row>
    <row r="930" spans="1:14" x14ac:dyDescent="0.25">
      <c r="A930">
        <v>2025</v>
      </c>
      <c r="B930">
        <v>1</v>
      </c>
      <c r="C930">
        <v>6</v>
      </c>
      <c r="D930">
        <v>923</v>
      </c>
      <c r="E930" t="s">
        <v>1392</v>
      </c>
      <c r="F930" t="s">
        <v>1301</v>
      </c>
      <c r="G930" t="s">
        <v>1327</v>
      </c>
      <c r="H930" t="s">
        <v>1317</v>
      </c>
      <c r="I930" t="s">
        <v>1318</v>
      </c>
      <c r="J930" t="s">
        <v>273</v>
      </c>
      <c r="K930" t="s">
        <v>1127</v>
      </c>
      <c r="L930" t="s">
        <v>1161</v>
      </c>
      <c r="M930" t="s">
        <v>1049</v>
      </c>
      <c r="N930" s="34">
        <v>7576229</v>
      </c>
    </row>
    <row r="931" spans="1:14" x14ac:dyDescent="0.25">
      <c r="A931">
        <v>2025</v>
      </c>
      <c r="B931">
        <v>1</v>
      </c>
      <c r="C931">
        <v>6</v>
      </c>
      <c r="D931">
        <v>924</v>
      </c>
      <c r="E931" t="s">
        <v>1392</v>
      </c>
      <c r="F931" t="s">
        <v>1301</v>
      </c>
      <c r="G931" t="s">
        <v>1327</v>
      </c>
      <c r="H931" t="s">
        <v>1317</v>
      </c>
      <c r="I931" t="s">
        <v>1318</v>
      </c>
      <c r="J931" t="s">
        <v>367</v>
      </c>
      <c r="K931" t="s">
        <v>1127</v>
      </c>
      <c r="L931" t="s">
        <v>1163</v>
      </c>
      <c r="M931" t="s">
        <v>1050</v>
      </c>
      <c r="N931" s="34">
        <v>8341627</v>
      </c>
    </row>
    <row r="932" spans="1:14" x14ac:dyDescent="0.25">
      <c r="A932">
        <v>2025</v>
      </c>
      <c r="B932">
        <v>1</v>
      </c>
      <c r="C932">
        <v>6</v>
      </c>
      <c r="D932">
        <v>925</v>
      </c>
      <c r="E932" t="s">
        <v>1392</v>
      </c>
      <c r="F932" t="s">
        <v>1301</v>
      </c>
      <c r="G932" t="s">
        <v>1327</v>
      </c>
      <c r="H932" t="s">
        <v>1317</v>
      </c>
      <c r="I932" t="s">
        <v>1318</v>
      </c>
      <c r="J932" t="s">
        <v>391</v>
      </c>
      <c r="K932" t="s">
        <v>1127</v>
      </c>
      <c r="L932" t="s">
        <v>1164</v>
      </c>
      <c r="M932" t="s">
        <v>1051</v>
      </c>
      <c r="N932" s="34">
        <v>1283223</v>
      </c>
    </row>
    <row r="933" spans="1:14" x14ac:dyDescent="0.25">
      <c r="A933">
        <v>2025</v>
      </c>
      <c r="B933">
        <v>1</v>
      </c>
      <c r="C933">
        <v>6</v>
      </c>
      <c r="D933">
        <v>926</v>
      </c>
      <c r="E933" t="s">
        <v>1392</v>
      </c>
      <c r="F933" t="s">
        <v>1301</v>
      </c>
      <c r="G933" t="s">
        <v>1327</v>
      </c>
      <c r="H933" t="s">
        <v>1317</v>
      </c>
      <c r="I933" t="s">
        <v>1318</v>
      </c>
      <c r="J933" t="s">
        <v>403</v>
      </c>
      <c r="K933" t="s">
        <v>1127</v>
      </c>
      <c r="L933" t="s">
        <v>1165</v>
      </c>
      <c r="M933" t="s">
        <v>1052</v>
      </c>
      <c r="N933" s="34">
        <v>2380491</v>
      </c>
    </row>
    <row r="934" spans="1:14" x14ac:dyDescent="0.25">
      <c r="A934">
        <v>2025</v>
      </c>
      <c r="B934">
        <v>1</v>
      </c>
      <c r="C934">
        <v>6</v>
      </c>
      <c r="D934">
        <v>927</v>
      </c>
      <c r="E934" t="s">
        <v>1392</v>
      </c>
      <c r="F934" t="s">
        <v>1301</v>
      </c>
      <c r="G934" t="s">
        <v>1327</v>
      </c>
      <c r="H934" t="s">
        <v>1317</v>
      </c>
      <c r="I934" t="s">
        <v>1318</v>
      </c>
      <c r="J934" t="s">
        <v>438</v>
      </c>
      <c r="K934" t="s">
        <v>1127</v>
      </c>
      <c r="L934" t="s">
        <v>1166</v>
      </c>
      <c r="M934" t="s">
        <v>1053</v>
      </c>
      <c r="N934" s="34">
        <v>23791989</v>
      </c>
    </row>
    <row r="935" spans="1:14" x14ac:dyDescent="0.25">
      <c r="A935">
        <v>2025</v>
      </c>
      <c r="B935">
        <v>1</v>
      </c>
      <c r="C935">
        <v>6</v>
      </c>
      <c r="D935">
        <v>928</v>
      </c>
      <c r="E935" t="s">
        <v>1392</v>
      </c>
      <c r="F935" t="s">
        <v>1301</v>
      </c>
      <c r="G935" t="s">
        <v>1327</v>
      </c>
      <c r="H935" t="s">
        <v>1317</v>
      </c>
      <c r="I935" t="s">
        <v>1318</v>
      </c>
      <c r="J935" t="s">
        <v>476</v>
      </c>
      <c r="K935" t="s">
        <v>1127</v>
      </c>
      <c r="L935" t="s">
        <v>1167</v>
      </c>
      <c r="M935" t="s">
        <v>1054</v>
      </c>
      <c r="N935" s="34">
        <v>4100998</v>
      </c>
    </row>
    <row r="936" spans="1:14" x14ac:dyDescent="0.25">
      <c r="A936">
        <v>2025</v>
      </c>
      <c r="B936">
        <v>1</v>
      </c>
      <c r="C936">
        <v>6</v>
      </c>
      <c r="D936">
        <v>929</v>
      </c>
      <c r="E936" t="s">
        <v>1392</v>
      </c>
      <c r="F936" t="s">
        <v>1301</v>
      </c>
      <c r="G936" t="s">
        <v>1327</v>
      </c>
      <c r="H936" t="s">
        <v>1317</v>
      </c>
      <c r="I936" t="s">
        <v>1318</v>
      </c>
      <c r="J936" t="s">
        <v>505</v>
      </c>
      <c r="K936" t="s">
        <v>1127</v>
      </c>
      <c r="L936" t="s">
        <v>1168</v>
      </c>
      <c r="M936" t="s">
        <v>1055</v>
      </c>
      <c r="N936" s="34">
        <v>1542849</v>
      </c>
    </row>
    <row r="937" spans="1:14" x14ac:dyDescent="0.25">
      <c r="A937">
        <v>2025</v>
      </c>
      <c r="B937">
        <v>1</v>
      </c>
      <c r="C937">
        <v>6</v>
      </c>
      <c r="D937">
        <v>930</v>
      </c>
      <c r="E937" t="s">
        <v>1392</v>
      </c>
      <c r="F937" t="s">
        <v>1301</v>
      </c>
      <c r="G937" t="s">
        <v>1327</v>
      </c>
      <c r="H937" t="s">
        <v>1317</v>
      </c>
      <c r="I937" t="s">
        <v>1318</v>
      </c>
      <c r="J937" t="s">
        <v>545</v>
      </c>
      <c r="K937" t="s">
        <v>1127</v>
      </c>
      <c r="L937" t="s">
        <v>1172</v>
      </c>
      <c r="M937" t="s">
        <v>1068</v>
      </c>
      <c r="N937" s="34">
        <v>478822636</v>
      </c>
    </row>
    <row r="938" spans="1:14" x14ac:dyDescent="0.25">
      <c r="A938">
        <v>2025</v>
      </c>
      <c r="B938">
        <v>1</v>
      </c>
      <c r="C938">
        <v>6</v>
      </c>
      <c r="D938">
        <v>931</v>
      </c>
      <c r="E938" t="s">
        <v>1392</v>
      </c>
      <c r="F938" t="s">
        <v>1301</v>
      </c>
      <c r="G938" t="s">
        <v>1327</v>
      </c>
      <c r="H938" t="s">
        <v>1317</v>
      </c>
      <c r="I938" t="s">
        <v>1318</v>
      </c>
      <c r="J938" t="s">
        <v>755</v>
      </c>
      <c r="K938" t="s">
        <v>1127</v>
      </c>
      <c r="L938" t="s">
        <v>1173</v>
      </c>
      <c r="M938" t="s">
        <v>1057</v>
      </c>
      <c r="N938" s="34">
        <v>74413242</v>
      </c>
    </row>
    <row r="939" spans="1:14" x14ac:dyDescent="0.25">
      <c r="A939">
        <v>2025</v>
      </c>
      <c r="B939">
        <v>1</v>
      </c>
      <c r="C939">
        <v>6</v>
      </c>
      <c r="D939">
        <v>932</v>
      </c>
      <c r="E939" t="s">
        <v>1392</v>
      </c>
      <c r="F939" t="s">
        <v>1301</v>
      </c>
      <c r="G939" t="s">
        <v>1327</v>
      </c>
      <c r="H939" t="s">
        <v>1317</v>
      </c>
      <c r="I939" t="s">
        <v>1318</v>
      </c>
      <c r="J939" t="s">
        <v>791</v>
      </c>
      <c r="K939" t="s">
        <v>1127</v>
      </c>
      <c r="L939" t="s">
        <v>1174</v>
      </c>
      <c r="M939" t="s">
        <v>1058</v>
      </c>
      <c r="N939" s="34">
        <v>4067136</v>
      </c>
    </row>
    <row r="940" spans="1:14" x14ac:dyDescent="0.25">
      <c r="A940">
        <v>2025</v>
      </c>
      <c r="B940">
        <v>1</v>
      </c>
      <c r="C940">
        <v>6</v>
      </c>
      <c r="D940">
        <v>933</v>
      </c>
      <c r="E940" t="s">
        <v>1392</v>
      </c>
      <c r="F940" t="s">
        <v>1301</v>
      </c>
      <c r="G940" t="s">
        <v>1327</v>
      </c>
      <c r="H940" t="s">
        <v>1317</v>
      </c>
      <c r="I940" t="s">
        <v>1318</v>
      </c>
      <c r="J940" t="s">
        <v>873</v>
      </c>
      <c r="K940" t="s">
        <v>1127</v>
      </c>
      <c r="L940" t="s">
        <v>1176</v>
      </c>
      <c r="M940" t="s">
        <v>1060</v>
      </c>
      <c r="N940" s="34">
        <v>6872489</v>
      </c>
    </row>
    <row r="941" spans="1:14" x14ac:dyDescent="0.25">
      <c r="A941">
        <v>2025</v>
      </c>
      <c r="B941">
        <v>1</v>
      </c>
      <c r="C941">
        <v>6</v>
      </c>
      <c r="D941">
        <v>934</v>
      </c>
      <c r="E941" t="s">
        <v>1392</v>
      </c>
      <c r="F941" t="s">
        <v>1301</v>
      </c>
      <c r="G941" t="s">
        <v>1327</v>
      </c>
      <c r="H941" t="s">
        <v>1317</v>
      </c>
      <c r="I941" t="s">
        <v>1318</v>
      </c>
      <c r="J941" t="s">
        <v>836</v>
      </c>
      <c r="K941" t="s">
        <v>1127</v>
      </c>
      <c r="L941" t="s">
        <v>1175</v>
      </c>
      <c r="M941" t="s">
        <v>1059</v>
      </c>
      <c r="N941" s="34">
        <v>2614387</v>
      </c>
    </row>
    <row r="942" spans="1:14" x14ac:dyDescent="0.25">
      <c r="A942">
        <v>2025</v>
      </c>
      <c r="B942">
        <v>1</v>
      </c>
      <c r="C942">
        <v>6</v>
      </c>
      <c r="D942">
        <v>935</v>
      </c>
      <c r="E942" t="s">
        <v>1392</v>
      </c>
      <c r="F942" t="s">
        <v>1301</v>
      </c>
      <c r="G942" t="s">
        <v>1327</v>
      </c>
      <c r="H942" t="s">
        <v>1317</v>
      </c>
      <c r="I942" t="s">
        <v>1318</v>
      </c>
      <c r="J942" t="s">
        <v>910</v>
      </c>
      <c r="K942" t="s">
        <v>1127</v>
      </c>
      <c r="L942" t="s">
        <v>1177</v>
      </c>
      <c r="M942" t="s">
        <v>1061</v>
      </c>
      <c r="N942" s="34">
        <v>1813817</v>
      </c>
    </row>
    <row r="943" spans="1:14" x14ac:dyDescent="0.25">
      <c r="A943">
        <v>2025</v>
      </c>
      <c r="B943">
        <v>1</v>
      </c>
      <c r="C943">
        <v>6</v>
      </c>
      <c r="D943">
        <v>936</v>
      </c>
      <c r="E943" t="s">
        <v>1392</v>
      </c>
      <c r="F943" t="s">
        <v>1301</v>
      </c>
      <c r="G943" t="s">
        <v>1327</v>
      </c>
      <c r="H943" t="s">
        <v>1317</v>
      </c>
      <c r="I943" t="s">
        <v>1318</v>
      </c>
      <c r="J943" t="s">
        <v>946</v>
      </c>
      <c r="K943" t="s">
        <v>1127</v>
      </c>
      <c r="L943" t="s">
        <v>1156</v>
      </c>
      <c r="M943" t="s">
        <v>1062</v>
      </c>
      <c r="N943" s="34">
        <v>55485750</v>
      </c>
    </row>
    <row r="944" spans="1:14" x14ac:dyDescent="0.25">
      <c r="A944">
        <v>2025</v>
      </c>
      <c r="B944">
        <v>1</v>
      </c>
      <c r="C944">
        <v>6</v>
      </c>
      <c r="D944">
        <v>937</v>
      </c>
      <c r="E944" t="s">
        <v>1392</v>
      </c>
      <c r="F944" t="s">
        <v>1301</v>
      </c>
      <c r="G944" t="s">
        <v>1327</v>
      </c>
      <c r="H944" t="s">
        <v>1317</v>
      </c>
      <c r="I944" t="s">
        <v>1318</v>
      </c>
      <c r="J944" t="s">
        <v>982</v>
      </c>
      <c r="K944" t="s">
        <v>1127</v>
      </c>
      <c r="L944" t="s">
        <v>1179</v>
      </c>
      <c r="M944" t="s">
        <v>1063</v>
      </c>
      <c r="N944" s="34">
        <v>2482225</v>
      </c>
    </row>
    <row r="945" spans="1:14" x14ac:dyDescent="0.25">
      <c r="A945">
        <v>2025</v>
      </c>
      <c r="B945">
        <v>1</v>
      </c>
      <c r="C945">
        <v>6</v>
      </c>
      <c r="D945">
        <v>938</v>
      </c>
      <c r="E945" t="s">
        <v>1339</v>
      </c>
      <c r="F945" t="s">
        <v>1301</v>
      </c>
      <c r="G945" t="s">
        <v>1327</v>
      </c>
      <c r="H945" t="s">
        <v>1317</v>
      </c>
      <c r="I945" t="s">
        <v>1318</v>
      </c>
      <c r="J945" t="s">
        <v>605</v>
      </c>
      <c r="K945" t="s">
        <v>1091</v>
      </c>
      <c r="L945" t="s">
        <v>1169</v>
      </c>
      <c r="M945" t="s">
        <v>1170</v>
      </c>
      <c r="N945" s="34">
        <v>6283826</v>
      </c>
    </row>
    <row r="946" spans="1:14" x14ac:dyDescent="0.25">
      <c r="A946">
        <v>2025</v>
      </c>
      <c r="B946">
        <v>1</v>
      </c>
      <c r="C946">
        <v>6</v>
      </c>
      <c r="D946">
        <v>939</v>
      </c>
      <c r="E946" t="s">
        <v>1339</v>
      </c>
      <c r="F946" t="s">
        <v>1301</v>
      </c>
      <c r="G946" t="s">
        <v>1327</v>
      </c>
      <c r="H946" t="s">
        <v>1317</v>
      </c>
      <c r="I946" t="s">
        <v>1318</v>
      </c>
      <c r="J946" t="s">
        <v>562</v>
      </c>
      <c r="K946" t="s">
        <v>1091</v>
      </c>
      <c r="L946" t="s">
        <v>1172</v>
      </c>
      <c r="M946" t="s">
        <v>1068</v>
      </c>
      <c r="N946" s="34">
        <v>149503284</v>
      </c>
    </row>
    <row r="947" spans="1:14" x14ac:dyDescent="0.25">
      <c r="A947">
        <v>2025</v>
      </c>
      <c r="B947">
        <v>1</v>
      </c>
      <c r="C947">
        <v>6</v>
      </c>
      <c r="D947">
        <v>940</v>
      </c>
      <c r="E947" t="s">
        <v>1389</v>
      </c>
      <c r="F947" t="s">
        <v>1301</v>
      </c>
      <c r="G947" t="s">
        <v>1327</v>
      </c>
      <c r="H947" t="s">
        <v>1317</v>
      </c>
      <c r="I947" t="s">
        <v>1318</v>
      </c>
      <c r="J947" t="s">
        <v>152</v>
      </c>
      <c r="K947" t="s">
        <v>1141</v>
      </c>
      <c r="L947" t="s">
        <v>1158</v>
      </c>
      <c r="M947" t="s">
        <v>1065</v>
      </c>
      <c r="N947" s="34">
        <v>60777796</v>
      </c>
    </row>
    <row r="948" spans="1:14" x14ac:dyDescent="0.25">
      <c r="A948">
        <v>2025</v>
      </c>
      <c r="B948">
        <v>1</v>
      </c>
      <c r="C948">
        <v>6</v>
      </c>
      <c r="D948">
        <v>941</v>
      </c>
      <c r="E948" t="s">
        <v>1389</v>
      </c>
      <c r="F948" t="s">
        <v>1301</v>
      </c>
      <c r="G948" t="s">
        <v>1327</v>
      </c>
      <c r="H948" t="s">
        <v>1317</v>
      </c>
      <c r="I948" t="s">
        <v>1318</v>
      </c>
      <c r="J948" t="s">
        <v>153</v>
      </c>
      <c r="K948" t="s">
        <v>1141</v>
      </c>
      <c r="L948" t="s">
        <v>1158</v>
      </c>
      <c r="M948" t="s">
        <v>1065</v>
      </c>
      <c r="N948" s="34">
        <v>642419</v>
      </c>
    </row>
    <row r="949" spans="1:14" x14ac:dyDescent="0.25">
      <c r="A949">
        <v>2025</v>
      </c>
      <c r="B949">
        <v>1</v>
      </c>
      <c r="C949">
        <v>6</v>
      </c>
      <c r="D949">
        <v>942</v>
      </c>
      <c r="E949" t="s">
        <v>1389</v>
      </c>
      <c r="F949" t="s">
        <v>1301</v>
      </c>
      <c r="G949" t="s">
        <v>1327</v>
      </c>
      <c r="H949" t="s">
        <v>1317</v>
      </c>
      <c r="I949" t="s">
        <v>1318</v>
      </c>
      <c r="J949" t="s">
        <v>155</v>
      </c>
      <c r="K949" t="s">
        <v>1141</v>
      </c>
      <c r="L949" t="s">
        <v>1158</v>
      </c>
      <c r="M949" t="s">
        <v>1065</v>
      </c>
      <c r="N949" s="34">
        <v>1124233</v>
      </c>
    </row>
    <row r="950" spans="1:14" x14ac:dyDescent="0.25">
      <c r="A950">
        <v>2025</v>
      </c>
      <c r="B950">
        <v>1</v>
      </c>
      <c r="C950">
        <v>6</v>
      </c>
      <c r="D950">
        <v>943</v>
      </c>
      <c r="E950" t="s">
        <v>1389</v>
      </c>
      <c r="F950" t="s">
        <v>1301</v>
      </c>
      <c r="G950" t="s">
        <v>1327</v>
      </c>
      <c r="H950" t="s">
        <v>1317</v>
      </c>
      <c r="I950" t="s">
        <v>1318</v>
      </c>
      <c r="J950" t="s">
        <v>154</v>
      </c>
      <c r="K950" t="s">
        <v>1141</v>
      </c>
      <c r="L950" t="s">
        <v>1158</v>
      </c>
      <c r="M950" t="s">
        <v>1065</v>
      </c>
      <c r="N950" s="34">
        <v>89280470</v>
      </c>
    </row>
    <row r="951" spans="1:14" x14ac:dyDescent="0.25">
      <c r="A951" t="s">
        <v>1350</v>
      </c>
      <c r="N951" s="34">
        <v>15565166644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C51A-ED7A-4CF0-8239-ECC26D648751}">
  <dimension ref="B1:L35"/>
  <sheetViews>
    <sheetView topLeftCell="B1" zoomScale="60" zoomScaleNormal="60" workbookViewId="0">
      <selection activeCell="C13" sqref="C13"/>
    </sheetView>
  </sheetViews>
  <sheetFormatPr baseColWidth="10" defaultRowHeight="15" x14ac:dyDescent="0.25"/>
  <cols>
    <col min="2" max="2" width="40.42578125" bestFit="1" customWidth="1"/>
    <col min="3" max="3" width="32.28515625" bestFit="1" customWidth="1"/>
    <col min="4" max="4" width="16.5703125" bestFit="1" customWidth="1"/>
    <col min="5" max="5" width="18" bestFit="1" customWidth="1"/>
    <col min="8" max="9" width="39.5703125" bestFit="1" customWidth="1"/>
    <col min="10" max="10" width="38.7109375" bestFit="1" customWidth="1"/>
    <col min="11" max="11" width="40.42578125" bestFit="1" customWidth="1"/>
    <col min="12" max="12" width="40.140625" bestFit="1" customWidth="1"/>
  </cols>
  <sheetData>
    <row r="1" spans="2:12" x14ac:dyDescent="0.25">
      <c r="B1" s="7" t="s">
        <v>1353</v>
      </c>
    </row>
    <row r="2" spans="2:12" x14ac:dyDescent="0.25">
      <c r="B2" s="32" t="s">
        <v>1352</v>
      </c>
      <c r="C2" s="32" t="s">
        <v>1349</v>
      </c>
      <c r="H2" s="32" t="s">
        <v>1278</v>
      </c>
      <c r="I2" s="32" t="s">
        <v>1119</v>
      </c>
      <c r="J2" s="32" t="s">
        <v>1277</v>
      </c>
      <c r="K2" t="s">
        <v>1352</v>
      </c>
      <c r="L2" t="s">
        <v>1416</v>
      </c>
    </row>
    <row r="3" spans="2:12" x14ac:dyDescent="0.25">
      <c r="B3" s="32" t="s">
        <v>1351</v>
      </c>
      <c r="C3">
        <v>0</v>
      </c>
      <c r="D3">
        <v>1</v>
      </c>
      <c r="E3" t="s">
        <v>1350</v>
      </c>
      <c r="H3" t="s">
        <v>1208</v>
      </c>
      <c r="I3" t="s">
        <v>1121</v>
      </c>
      <c r="J3" t="s">
        <v>1184</v>
      </c>
      <c r="K3" s="34">
        <v>1146992.2439999997</v>
      </c>
      <c r="L3" s="34">
        <v>178531253</v>
      </c>
    </row>
    <row r="4" spans="2:12" x14ac:dyDescent="0.25">
      <c r="B4" s="33" t="s">
        <v>1121</v>
      </c>
      <c r="C4" s="34"/>
      <c r="D4" s="34">
        <v>1146992.2439999997</v>
      </c>
      <c r="E4" s="34">
        <v>1146992.2439999997</v>
      </c>
      <c r="H4" t="s">
        <v>1207</v>
      </c>
      <c r="I4" t="s">
        <v>1120</v>
      </c>
      <c r="J4" t="s">
        <v>1183</v>
      </c>
      <c r="K4" s="34">
        <v>2213.3440000000001</v>
      </c>
      <c r="L4" s="34">
        <v>344511</v>
      </c>
    </row>
    <row r="5" spans="2:12" x14ac:dyDescent="0.25">
      <c r="B5" s="33" t="s">
        <v>1122</v>
      </c>
      <c r="C5" s="34">
        <v>0</v>
      </c>
      <c r="D5" s="34">
        <v>1553363.6840000004</v>
      </c>
      <c r="E5" s="34">
        <v>1553363.6840000004</v>
      </c>
      <c r="H5" t="s">
        <v>1317</v>
      </c>
      <c r="I5" t="s">
        <v>1139</v>
      </c>
      <c r="J5" t="s">
        <v>1318</v>
      </c>
      <c r="K5" s="34">
        <v>9851682.9600000009</v>
      </c>
      <c r="L5" s="34">
        <v>1533430871</v>
      </c>
    </row>
    <row r="6" spans="2:12" x14ac:dyDescent="0.25">
      <c r="B6" s="33" t="s">
        <v>1139</v>
      </c>
      <c r="C6" s="34">
        <v>0</v>
      </c>
      <c r="D6" s="34">
        <v>9851682.9600000009</v>
      </c>
      <c r="E6" s="34">
        <v>9851682.9600000009</v>
      </c>
      <c r="H6" t="s">
        <v>1317</v>
      </c>
      <c r="I6" t="s">
        <v>1125</v>
      </c>
      <c r="J6" t="s">
        <v>1318</v>
      </c>
      <c r="K6" s="34">
        <v>11238970.698000001</v>
      </c>
      <c r="L6" s="34">
        <v>1749364521</v>
      </c>
    </row>
    <row r="7" spans="2:12" x14ac:dyDescent="0.25">
      <c r="B7" s="33" t="s">
        <v>1133</v>
      </c>
      <c r="C7" s="34">
        <v>0</v>
      </c>
      <c r="D7" s="34">
        <v>633267.81299999997</v>
      </c>
      <c r="E7" s="34">
        <v>633267.81299999997</v>
      </c>
      <c r="H7" t="s">
        <v>1317</v>
      </c>
      <c r="I7" t="s">
        <v>1135</v>
      </c>
      <c r="J7" t="s">
        <v>1318</v>
      </c>
      <c r="K7" s="34">
        <v>1489119.3020000008</v>
      </c>
      <c r="L7" s="34">
        <v>231783902</v>
      </c>
    </row>
    <row r="8" spans="2:12" x14ac:dyDescent="0.25">
      <c r="B8" s="33" t="s">
        <v>1129</v>
      </c>
      <c r="C8" s="34"/>
      <c r="D8" s="34">
        <v>223941.2050000001</v>
      </c>
      <c r="E8" s="34">
        <v>223941.2050000001</v>
      </c>
      <c r="H8" t="s">
        <v>1317</v>
      </c>
      <c r="I8" t="s">
        <v>1131</v>
      </c>
      <c r="J8" t="s">
        <v>1318</v>
      </c>
      <c r="K8" s="34">
        <v>27432807.903000008</v>
      </c>
      <c r="L8" s="34">
        <v>4269962267</v>
      </c>
    </row>
    <row r="9" spans="2:12" x14ac:dyDescent="0.25">
      <c r="B9" s="33" t="s">
        <v>1120</v>
      </c>
      <c r="C9" s="34"/>
      <c r="D9" s="34">
        <v>984417.22</v>
      </c>
      <c r="E9" s="34">
        <v>984417.22</v>
      </c>
      <c r="H9" t="s">
        <v>1317</v>
      </c>
      <c r="I9" t="s">
        <v>1127</v>
      </c>
      <c r="J9" t="s">
        <v>1318</v>
      </c>
      <c r="K9" s="34">
        <v>19417602.538999997</v>
      </c>
      <c r="L9" s="34">
        <v>3022382195</v>
      </c>
    </row>
    <row r="10" spans="2:12" x14ac:dyDescent="0.25">
      <c r="B10" s="33" t="s">
        <v>1124</v>
      </c>
      <c r="C10" s="34">
        <v>0</v>
      </c>
      <c r="D10" s="34">
        <v>360851.06700000004</v>
      </c>
      <c r="E10" s="34">
        <v>360851.06700000004</v>
      </c>
      <c r="H10" t="s">
        <v>1317</v>
      </c>
      <c r="I10" t="s">
        <v>1091</v>
      </c>
      <c r="J10" t="s">
        <v>1318</v>
      </c>
      <c r="K10" s="34">
        <v>1000870.171</v>
      </c>
      <c r="L10" s="34">
        <v>155787110</v>
      </c>
    </row>
    <row r="11" spans="2:12" x14ac:dyDescent="0.25">
      <c r="B11" s="33" t="s">
        <v>1125</v>
      </c>
      <c r="C11" s="34"/>
      <c r="D11" s="34">
        <v>11566114.151000001</v>
      </c>
      <c r="E11" s="34">
        <v>11566114.151000001</v>
      </c>
      <c r="H11" t="s">
        <v>1317</v>
      </c>
      <c r="I11" t="s">
        <v>1141</v>
      </c>
      <c r="J11" t="s">
        <v>1318</v>
      </c>
      <c r="K11" s="34">
        <v>975414.66199999989</v>
      </c>
      <c r="L11" s="34">
        <v>151824918</v>
      </c>
    </row>
    <row r="12" spans="2:12" x14ac:dyDescent="0.25">
      <c r="B12" s="33" t="s">
        <v>1142</v>
      </c>
      <c r="C12" s="34">
        <v>0</v>
      </c>
      <c r="D12" s="34"/>
      <c r="E12" s="34">
        <v>0</v>
      </c>
      <c r="H12" t="s">
        <v>5</v>
      </c>
      <c r="I12" t="s">
        <v>1124</v>
      </c>
      <c r="J12" t="s">
        <v>1188</v>
      </c>
      <c r="K12" s="34">
        <v>1210.489</v>
      </c>
      <c r="L12" s="34">
        <v>188414</v>
      </c>
    </row>
    <row r="13" spans="2:12" x14ac:dyDescent="0.25">
      <c r="B13" s="33" t="s">
        <v>1143</v>
      </c>
      <c r="C13" s="34">
        <v>0</v>
      </c>
      <c r="D13" s="34"/>
      <c r="E13" s="34">
        <v>0</v>
      </c>
      <c r="H13" t="s">
        <v>1211</v>
      </c>
      <c r="I13" t="s">
        <v>1125</v>
      </c>
      <c r="J13" t="s">
        <v>1189</v>
      </c>
      <c r="K13" s="34">
        <v>327143.45300000004</v>
      </c>
      <c r="L13" s="34">
        <v>50920423</v>
      </c>
    </row>
    <row r="14" spans="2:12" x14ac:dyDescent="0.25">
      <c r="B14" s="33" t="s">
        <v>1135</v>
      </c>
      <c r="C14" s="34">
        <v>0</v>
      </c>
      <c r="D14" s="34">
        <v>1743679.4960000005</v>
      </c>
      <c r="E14" s="34">
        <v>1743679.4960000005</v>
      </c>
      <c r="H14" t="s">
        <v>1299</v>
      </c>
      <c r="I14" t="s">
        <v>1122</v>
      </c>
      <c r="J14" t="s">
        <v>1300</v>
      </c>
      <c r="K14" s="34">
        <v>1553363.6840000004</v>
      </c>
      <c r="L14" s="34">
        <v>241783643</v>
      </c>
    </row>
    <row r="15" spans="2:12" x14ac:dyDescent="0.25">
      <c r="B15" s="33" t="s">
        <v>1132</v>
      </c>
      <c r="C15" s="34">
        <v>0</v>
      </c>
      <c r="D15" s="34">
        <v>104976.992</v>
      </c>
      <c r="E15" s="34">
        <v>104976.992</v>
      </c>
      <c r="H15" t="s">
        <v>1299</v>
      </c>
      <c r="I15" t="s">
        <v>1129</v>
      </c>
      <c r="J15" t="s">
        <v>1300</v>
      </c>
      <c r="K15" s="34">
        <v>223263.27400000006</v>
      </c>
      <c r="L15" s="34">
        <v>34751299</v>
      </c>
    </row>
    <row r="16" spans="2:12" x14ac:dyDescent="0.25">
      <c r="B16" s="33" t="s">
        <v>1140</v>
      </c>
      <c r="C16" s="34"/>
      <c r="D16" s="34">
        <v>851140.10899999994</v>
      </c>
      <c r="E16" s="34">
        <v>851140.10899999994</v>
      </c>
      <c r="H16" t="s">
        <v>1299</v>
      </c>
      <c r="I16" t="s">
        <v>1120</v>
      </c>
      <c r="J16" t="s">
        <v>1300</v>
      </c>
      <c r="K16" s="34">
        <v>982203.87600000016</v>
      </c>
      <c r="L16" s="34">
        <v>152881671</v>
      </c>
    </row>
    <row r="17" spans="2:12" x14ac:dyDescent="0.25">
      <c r="B17" s="33" t="s">
        <v>1131</v>
      </c>
      <c r="C17" s="34">
        <v>0</v>
      </c>
      <c r="D17" s="34">
        <v>42797477.496999986</v>
      </c>
      <c r="E17" s="34">
        <v>42797477.496999986</v>
      </c>
      <c r="H17" t="s">
        <v>1299</v>
      </c>
      <c r="I17" t="s">
        <v>1124</v>
      </c>
      <c r="J17" t="s">
        <v>1300</v>
      </c>
      <c r="K17" s="34">
        <v>359640.57800000004</v>
      </c>
      <c r="L17" s="34">
        <v>55978655</v>
      </c>
    </row>
    <row r="18" spans="2:12" x14ac:dyDescent="0.25">
      <c r="B18" s="33" t="s">
        <v>1127</v>
      </c>
      <c r="C18" s="34">
        <v>0</v>
      </c>
      <c r="D18" s="34">
        <v>19417602.538999997</v>
      </c>
      <c r="E18" s="34">
        <v>19417602.538999997</v>
      </c>
      <c r="H18" t="s">
        <v>1299</v>
      </c>
      <c r="I18" t="s">
        <v>1128</v>
      </c>
      <c r="J18" t="s">
        <v>1300</v>
      </c>
      <c r="K18" s="34">
        <v>4407220.2129999995</v>
      </c>
      <c r="L18" s="34">
        <v>685991171</v>
      </c>
    </row>
    <row r="19" spans="2:12" x14ac:dyDescent="0.25">
      <c r="B19" s="33" t="s">
        <v>1128</v>
      </c>
      <c r="C19" s="34"/>
      <c r="D19" s="34">
        <v>4418948.9239999996</v>
      </c>
      <c r="E19" s="34">
        <v>4418948.9239999996</v>
      </c>
      <c r="H19" t="s">
        <v>1299</v>
      </c>
      <c r="I19" t="s">
        <v>1137</v>
      </c>
      <c r="J19" t="s">
        <v>1370</v>
      </c>
      <c r="K19" s="34">
        <v>221401.94899999996</v>
      </c>
      <c r="L19" s="34">
        <v>34461582</v>
      </c>
    </row>
    <row r="20" spans="2:12" x14ac:dyDescent="0.25">
      <c r="B20" s="33" t="s">
        <v>1091</v>
      </c>
      <c r="C20" s="34">
        <v>0</v>
      </c>
      <c r="D20" s="34">
        <v>1000870.171</v>
      </c>
      <c r="E20" s="34">
        <v>1000870.171</v>
      </c>
      <c r="H20" t="s">
        <v>1364</v>
      </c>
      <c r="I20" t="s">
        <v>1079</v>
      </c>
      <c r="J20" t="s">
        <v>1365</v>
      </c>
      <c r="K20" s="34">
        <v>293471.17799999996</v>
      </c>
      <c r="L20" s="34">
        <v>45679278</v>
      </c>
    </row>
    <row r="21" spans="2:12" x14ac:dyDescent="0.25">
      <c r="B21" s="33" t="s">
        <v>1123</v>
      </c>
      <c r="C21" s="34"/>
      <c r="D21" s="34">
        <v>354095.79000000004</v>
      </c>
      <c r="E21" s="34">
        <v>354095.79000000004</v>
      </c>
      <c r="H21" t="s">
        <v>9</v>
      </c>
      <c r="I21" t="s">
        <v>1129</v>
      </c>
      <c r="J21" t="s">
        <v>1194</v>
      </c>
      <c r="K21" s="34">
        <v>677.93100000000004</v>
      </c>
      <c r="L21" s="34">
        <v>105519</v>
      </c>
    </row>
    <row r="22" spans="2:12" x14ac:dyDescent="0.25">
      <c r="B22" s="33" t="s">
        <v>1141</v>
      </c>
      <c r="C22" s="34"/>
      <c r="D22" s="34">
        <v>975414.66199999989</v>
      </c>
      <c r="E22" s="34">
        <v>975414.66199999989</v>
      </c>
      <c r="H22" t="s">
        <v>1213</v>
      </c>
      <c r="I22" t="s">
        <v>1140</v>
      </c>
      <c r="J22" t="s">
        <v>1191</v>
      </c>
      <c r="K22" s="34">
        <v>851140.10899999994</v>
      </c>
      <c r="L22" s="34">
        <v>132481377</v>
      </c>
    </row>
    <row r="23" spans="2:12" x14ac:dyDescent="0.25">
      <c r="B23" s="33" t="s">
        <v>1134</v>
      </c>
      <c r="C23" s="34">
        <v>0</v>
      </c>
      <c r="D23" s="34">
        <v>51277.741000000002</v>
      </c>
      <c r="E23" s="34">
        <v>51277.741000000002</v>
      </c>
      <c r="H23" t="s">
        <v>1212</v>
      </c>
      <c r="I23" t="s">
        <v>1126</v>
      </c>
      <c r="J23" t="s">
        <v>1190</v>
      </c>
      <c r="K23" s="34">
        <v>132890.83199999999</v>
      </c>
      <c r="L23" s="34">
        <v>20684682</v>
      </c>
    </row>
    <row r="24" spans="2:12" x14ac:dyDescent="0.25">
      <c r="B24" s="33" t="s">
        <v>1079</v>
      </c>
      <c r="C24" s="34"/>
      <c r="D24" s="34">
        <v>293471.17799999996</v>
      </c>
      <c r="E24" s="34">
        <v>293471.17799999996</v>
      </c>
      <c r="H24" t="s">
        <v>1324</v>
      </c>
      <c r="I24" t="s">
        <v>1131</v>
      </c>
      <c r="J24" t="s">
        <v>1325</v>
      </c>
      <c r="K24" s="34">
        <v>15364669.594000001</v>
      </c>
      <c r="L24" s="34">
        <v>2391536429</v>
      </c>
    </row>
    <row r="25" spans="2:12" x14ac:dyDescent="0.25">
      <c r="B25" s="33" t="s">
        <v>1130</v>
      </c>
      <c r="C25" s="34">
        <v>0</v>
      </c>
      <c r="D25" s="34">
        <v>188387.60599999991</v>
      </c>
      <c r="E25" s="34">
        <v>188387.60599999991</v>
      </c>
      <c r="H25" t="s">
        <v>1222</v>
      </c>
      <c r="I25" t="s">
        <v>1135</v>
      </c>
      <c r="J25" t="s">
        <v>1332</v>
      </c>
      <c r="K25" s="34">
        <v>254560.19399999999</v>
      </c>
      <c r="L25" s="34">
        <v>39622718</v>
      </c>
    </row>
    <row r="26" spans="2:12" x14ac:dyDescent="0.25">
      <c r="B26" s="33" t="s">
        <v>1126</v>
      </c>
      <c r="C26" s="34">
        <v>0</v>
      </c>
      <c r="D26" s="34">
        <v>132890.83199999999</v>
      </c>
      <c r="E26" s="34">
        <v>132890.83199999999</v>
      </c>
      <c r="H26" t="s">
        <v>1424</v>
      </c>
      <c r="I26" t="s">
        <v>1132</v>
      </c>
      <c r="J26" t="s">
        <v>1425</v>
      </c>
      <c r="K26" s="34">
        <v>104976.992</v>
      </c>
      <c r="L26" s="34">
        <v>16339843</v>
      </c>
    </row>
    <row r="27" spans="2:12" x14ac:dyDescent="0.25">
      <c r="B27" s="33" t="s">
        <v>1103</v>
      </c>
      <c r="C27" s="34">
        <v>0</v>
      </c>
      <c r="D27" s="34"/>
      <c r="E27" s="34">
        <v>0</v>
      </c>
      <c r="H27" t="s">
        <v>1215</v>
      </c>
      <c r="I27" t="s">
        <v>1128</v>
      </c>
      <c r="J27" t="s">
        <v>1193</v>
      </c>
      <c r="K27" s="34">
        <v>11728.710999999999</v>
      </c>
      <c r="L27" s="34">
        <v>1825594</v>
      </c>
    </row>
    <row r="28" spans="2:12" x14ac:dyDescent="0.25">
      <c r="B28" s="33" t="s">
        <v>1136</v>
      </c>
      <c r="C28" s="34">
        <v>0</v>
      </c>
      <c r="D28" s="34">
        <v>1082475.4929999998</v>
      </c>
      <c r="E28" s="34">
        <v>1082475.4929999998</v>
      </c>
      <c r="H28" t="s">
        <v>1221</v>
      </c>
      <c r="I28" t="s">
        <v>1134</v>
      </c>
      <c r="J28" t="s">
        <v>1201</v>
      </c>
      <c r="K28" s="34">
        <v>51277.740999999995</v>
      </c>
      <c r="L28" s="34">
        <v>7981464</v>
      </c>
    </row>
    <row r="29" spans="2:12" x14ac:dyDescent="0.25">
      <c r="B29" s="33" t="s">
        <v>1137</v>
      </c>
      <c r="C29" s="34"/>
      <c r="D29" s="34">
        <v>222129.45299999998</v>
      </c>
      <c r="E29" s="34">
        <v>222129.45299999998</v>
      </c>
      <c r="H29" t="s">
        <v>1219</v>
      </c>
      <c r="I29" t="s">
        <v>1133</v>
      </c>
      <c r="J29" t="s">
        <v>1199</v>
      </c>
      <c r="K29" s="34">
        <v>633267.81299999997</v>
      </c>
      <c r="L29" s="34">
        <v>98569190</v>
      </c>
    </row>
    <row r="30" spans="2:12" x14ac:dyDescent="0.25">
      <c r="B30" s="33" t="s">
        <v>1138</v>
      </c>
      <c r="C30" s="34">
        <v>0</v>
      </c>
      <c r="D30" s="34">
        <v>44531.167999999998</v>
      </c>
      <c r="E30" s="34">
        <v>44531.167999999998</v>
      </c>
      <c r="H30" t="s">
        <v>1210</v>
      </c>
      <c r="I30" t="s">
        <v>1123</v>
      </c>
      <c r="J30" t="s">
        <v>1187</v>
      </c>
      <c r="K30" s="34">
        <v>354095.78999999992</v>
      </c>
      <c r="L30" s="34">
        <v>55115602</v>
      </c>
    </row>
    <row r="31" spans="2:12" x14ac:dyDescent="0.25">
      <c r="B31" s="33" t="s">
        <v>1350</v>
      </c>
      <c r="C31" s="34">
        <v>0</v>
      </c>
      <c r="D31" s="34">
        <v>99999999.995000005</v>
      </c>
      <c r="E31" s="34">
        <v>99999999.995000005</v>
      </c>
      <c r="H31" t="s">
        <v>1216</v>
      </c>
      <c r="I31" t="s">
        <v>1130</v>
      </c>
      <c r="J31" t="s">
        <v>1195</v>
      </c>
      <c r="K31" s="34">
        <v>188387.60599999991</v>
      </c>
      <c r="L31" s="34">
        <v>29322839</v>
      </c>
    </row>
    <row r="32" spans="2:12" x14ac:dyDescent="0.25">
      <c r="H32" t="s">
        <v>1224</v>
      </c>
      <c r="I32" t="s">
        <v>1136</v>
      </c>
      <c r="J32" t="s">
        <v>1204</v>
      </c>
      <c r="K32" s="34">
        <v>1082475.4929999998</v>
      </c>
      <c r="L32" s="34">
        <v>168489114</v>
      </c>
    </row>
    <row r="33" spans="8:12" x14ac:dyDescent="0.25">
      <c r="H33" t="s">
        <v>1377</v>
      </c>
      <c r="I33" t="s">
        <v>1137</v>
      </c>
      <c r="J33" t="s">
        <v>1378</v>
      </c>
      <c r="K33" s="34">
        <v>727.50399999999991</v>
      </c>
      <c r="L33" s="34">
        <v>113237</v>
      </c>
    </row>
    <row r="34" spans="8:12" x14ac:dyDescent="0.25">
      <c r="H34" t="s">
        <v>1433</v>
      </c>
      <c r="I34" t="s">
        <v>1138</v>
      </c>
      <c r="J34" t="s">
        <v>1206</v>
      </c>
      <c r="K34" s="34">
        <v>44531.167999999998</v>
      </c>
      <c r="L34" s="34">
        <v>6931352</v>
      </c>
    </row>
    <row r="35" spans="8:12" x14ac:dyDescent="0.25">
      <c r="H35" t="s">
        <v>1350</v>
      </c>
      <c r="K35" s="34">
        <v>99999999.99499999</v>
      </c>
      <c r="L35" s="34">
        <v>15565166644</v>
      </c>
    </row>
  </sheetData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Q36"/>
  <sheetViews>
    <sheetView zoomScale="70" zoomScaleNormal="70" workbookViewId="0">
      <selection activeCell="D8" sqref="D8"/>
    </sheetView>
  </sheetViews>
  <sheetFormatPr baseColWidth="10" defaultRowHeight="15" x14ac:dyDescent="0.25"/>
  <cols>
    <col min="1" max="1" width="18.42578125" customWidth="1"/>
    <col min="2" max="2" width="8.42578125" customWidth="1"/>
    <col min="3" max="3" width="17.140625" customWidth="1"/>
    <col min="4" max="6" width="35.42578125" customWidth="1"/>
    <col min="7" max="7" width="38.7109375" customWidth="1"/>
    <col min="8" max="8" width="32.140625" customWidth="1"/>
    <col min="9" max="10" width="41.85546875" customWidth="1"/>
    <col min="11" max="11" width="36" customWidth="1"/>
    <col min="12" max="12" width="36.5703125" customWidth="1"/>
    <col min="13" max="13" width="39.5703125" customWidth="1"/>
    <col min="14" max="14" width="21.140625" bestFit="1" customWidth="1"/>
    <col min="15" max="15" width="21.7109375" bestFit="1" customWidth="1"/>
  </cols>
  <sheetData>
    <row r="1" spans="1:17" x14ac:dyDescent="0.25">
      <c r="A1" s="7" t="s">
        <v>1235</v>
      </c>
    </row>
    <row r="2" spans="1:17" x14ac:dyDescent="0.25">
      <c r="A2" s="7" t="s">
        <v>1236</v>
      </c>
    </row>
    <row r="4" spans="1:17" x14ac:dyDescent="0.25">
      <c r="A4" t="s">
        <v>1297</v>
      </c>
      <c r="B4" t="s">
        <v>1226</v>
      </c>
      <c r="C4" t="s">
        <v>1227</v>
      </c>
      <c r="D4" t="s">
        <v>1418</v>
      </c>
      <c r="E4" t="s">
        <v>1228</v>
      </c>
      <c r="F4" t="s">
        <v>1119</v>
      </c>
      <c r="G4" t="s">
        <v>1287</v>
      </c>
      <c r="H4" t="s">
        <v>1285</v>
      </c>
      <c r="I4" t="s">
        <v>1286</v>
      </c>
      <c r="J4" t="s">
        <v>1237</v>
      </c>
      <c r="K4" t="s">
        <v>1275</v>
      </c>
      <c r="L4" t="s">
        <v>1276</v>
      </c>
      <c r="M4" t="s">
        <v>1239</v>
      </c>
      <c r="N4" t="s">
        <v>1240</v>
      </c>
      <c r="O4" t="s">
        <v>1238</v>
      </c>
      <c r="P4" t="s">
        <v>1241</v>
      </c>
    </row>
    <row r="5" spans="1:17" x14ac:dyDescent="0.25">
      <c r="A5" s="23" t="str">
        <f>+Tabla_Facturas[[#This Row],[SUMINISTRADOR_ACTUAL]]&amp;Tabla_Facturas[[#This Row],[RAZÓN SOCIAL BENEFICIARIO]]</f>
        <v>SPVP4SPVP4 SpA</v>
      </c>
      <c r="B5" s="22">
        <f>+'Parametros Division Pagos'!$B$3</f>
        <v>2025</v>
      </c>
      <c r="C5" s="22">
        <f>+'Parametros Division Pagos'!$B$4</f>
        <v>1</v>
      </c>
      <c r="D5" s="22">
        <f>+'Parametros Division Pagos'!$B$5</f>
        <v>6</v>
      </c>
      <c r="E5" s="23" t="s">
        <v>1138</v>
      </c>
      <c r="F5" s="6" t="s">
        <v>1138</v>
      </c>
      <c r="G5" s="6" t="s">
        <v>1231</v>
      </c>
      <c r="H5" s="5" t="s">
        <v>1433</v>
      </c>
      <c r="I5" s="5" t="s">
        <v>1206</v>
      </c>
      <c r="J5" s="5" t="s">
        <v>1434</v>
      </c>
      <c r="K5" s="5" t="s">
        <v>1372</v>
      </c>
      <c r="L5" s="5">
        <v>1111661061</v>
      </c>
      <c r="M5" s="5" t="s">
        <v>1435</v>
      </c>
      <c r="N5" s="5" t="s">
        <v>1436</v>
      </c>
      <c r="O5" s="5" t="s">
        <v>1437</v>
      </c>
      <c r="P5" s="5" t="s">
        <v>1438</v>
      </c>
      <c r="Q5" t="s">
        <v>1358</v>
      </c>
    </row>
    <row r="6" spans="1:17" x14ac:dyDescent="0.25">
      <c r="A6" s="23" t="str">
        <f>+Tabla_Facturas[[#This Row],[SUMINISTRADOR_ACTUAL]]&amp;Tabla_Facturas[[#This Row],[RAZÓN SOCIAL BENEFICIARIO]]</f>
        <v>EMELDAEmpresa Eléctrica Diego de Almagro SpA</v>
      </c>
      <c r="B6" s="22">
        <f>+'Parametros Division Pagos'!$B$3</f>
        <v>2025</v>
      </c>
      <c r="C6" s="22">
        <f>+'Parametros Division Pagos'!$B$4</f>
        <v>1</v>
      </c>
      <c r="D6" s="22">
        <f>+'Parametros Division Pagos'!$B$5</f>
        <v>6</v>
      </c>
      <c r="E6" s="23" t="s">
        <v>1140</v>
      </c>
      <c r="F6" s="6" t="s">
        <v>1140</v>
      </c>
      <c r="G6" s="6" t="s">
        <v>1231</v>
      </c>
      <c r="H6" s="5" t="s">
        <v>1213</v>
      </c>
      <c r="I6" s="5" t="s">
        <v>1191</v>
      </c>
      <c r="J6" s="5" t="s">
        <v>1354</v>
      </c>
      <c r="K6" s="5" t="s">
        <v>1302</v>
      </c>
      <c r="L6" s="5">
        <v>10698361</v>
      </c>
      <c r="M6" s="5" t="s">
        <v>1355</v>
      </c>
      <c r="N6" s="5" t="s">
        <v>1356</v>
      </c>
      <c r="O6" s="5" t="s">
        <v>1357</v>
      </c>
      <c r="P6" s="5" t="s">
        <v>1358</v>
      </c>
      <c r="Q6" t="s">
        <v>1363</v>
      </c>
    </row>
    <row r="7" spans="1:17" x14ac:dyDescent="0.25">
      <c r="A7" s="23" t="str">
        <f>+Tabla_Facturas[[#This Row],[SUMINISTRADOR_ACTUAL]]&amp;Tabla_Facturas[[#This Row],[RAZÓN SOCIAL BENEFICIARIO]]</f>
        <v>COLBUNColbún S.A.</v>
      </c>
      <c r="B7" s="22">
        <f>+'Parametros Division Pagos'!$B$3</f>
        <v>2025</v>
      </c>
      <c r="C7" s="22">
        <f>+'Parametros Division Pagos'!$B$4</f>
        <v>1</v>
      </c>
      <c r="D7" s="22">
        <f>+'Parametros Division Pagos'!$B$5</f>
        <v>6</v>
      </c>
      <c r="E7" s="23" t="s">
        <v>1125</v>
      </c>
      <c r="F7" s="6" t="s">
        <v>1125</v>
      </c>
      <c r="G7" s="6" t="s">
        <v>1231</v>
      </c>
      <c r="H7" s="5" t="s">
        <v>1211</v>
      </c>
      <c r="I7" s="5" t="s">
        <v>1189</v>
      </c>
      <c r="J7" s="5" t="s">
        <v>1307</v>
      </c>
      <c r="K7" s="5" t="s">
        <v>1308</v>
      </c>
      <c r="L7" s="5">
        <v>25524489</v>
      </c>
      <c r="M7" s="5" t="s">
        <v>1440</v>
      </c>
      <c r="N7" s="5" t="s">
        <v>1441</v>
      </c>
      <c r="O7" s="5" t="s">
        <v>1442</v>
      </c>
      <c r="P7" s="5" t="s">
        <v>1443</v>
      </c>
      <c r="Q7" t="s">
        <v>1369</v>
      </c>
    </row>
    <row r="8" spans="1:17" x14ac:dyDescent="0.25">
      <c r="A8" s="23" t="str">
        <f>+Tabla_Facturas[[#This Row],[SUMINISTRADOR_ACTUAL]]&amp;Tabla_Facturas[[#This Row],[RAZÓN SOCIAL BENEFICIARIO]]</f>
        <v>COLBUNChile Electricity PEC SpA</v>
      </c>
      <c r="B8" s="22">
        <f>+'Parametros Division Pagos'!$B$3</f>
        <v>2025</v>
      </c>
      <c r="C8" s="22">
        <f>+'Parametros Division Pagos'!$B$4</f>
        <v>1</v>
      </c>
      <c r="D8" s="22">
        <f>+'Parametros Division Pagos'!$B$5</f>
        <v>6</v>
      </c>
      <c r="E8" s="23" t="s">
        <v>1125</v>
      </c>
      <c r="F8" s="6" t="s">
        <v>1125</v>
      </c>
      <c r="G8" s="6" t="s">
        <v>1232</v>
      </c>
      <c r="H8" s="5" t="s">
        <v>1317</v>
      </c>
      <c r="I8" s="5" t="s">
        <v>1318</v>
      </c>
      <c r="J8" s="5" t="s">
        <v>1301</v>
      </c>
      <c r="K8" s="5" t="s">
        <v>1308</v>
      </c>
      <c r="L8" s="5">
        <v>1112650136</v>
      </c>
      <c r="M8" s="5" t="s">
        <v>1320</v>
      </c>
      <c r="N8" s="5" t="s">
        <v>1321</v>
      </c>
      <c r="O8" s="5" t="s">
        <v>1322</v>
      </c>
      <c r="P8" s="5" t="s">
        <v>1341</v>
      </c>
      <c r="Q8" t="s">
        <v>1376</v>
      </c>
    </row>
    <row r="9" spans="1:17" x14ac:dyDescent="0.25">
      <c r="A9" s="23" t="str">
        <f>+Tabla_Facturas[[#This Row],[SUMINISTRADOR_ACTUAL]]&amp;Tabla_Facturas[[#This Row],[RAZÓN SOCIAL BENEFICIARIO]]</f>
        <v>NORVINDNorvind S.A.</v>
      </c>
      <c r="B9" s="22">
        <f>+'Parametros Division Pagos'!$B$3</f>
        <v>2025</v>
      </c>
      <c r="C9" s="22">
        <f>+'Parametros Division Pagos'!$B$4</f>
        <v>1</v>
      </c>
      <c r="D9" s="22">
        <f>+'Parametros Division Pagos'!$B$5</f>
        <v>6</v>
      </c>
      <c r="E9" s="23" t="s">
        <v>1134</v>
      </c>
      <c r="F9" s="6" t="s">
        <v>1134</v>
      </c>
      <c r="G9" s="6" t="s">
        <v>1231</v>
      </c>
      <c r="H9" s="5" t="s">
        <v>1221</v>
      </c>
      <c r="I9" s="5" t="s">
        <v>1201</v>
      </c>
      <c r="J9" s="5" t="s">
        <v>1444</v>
      </c>
      <c r="K9" s="5" t="s">
        <v>1308</v>
      </c>
      <c r="L9" s="5">
        <v>110744056</v>
      </c>
      <c r="M9" s="5" t="s">
        <v>1440</v>
      </c>
      <c r="N9" s="5" t="s">
        <v>1441</v>
      </c>
      <c r="O9" s="5" t="s">
        <v>1442</v>
      </c>
      <c r="P9" s="5" t="s">
        <v>1443</v>
      </c>
      <c r="Q9" t="s">
        <v>1376</v>
      </c>
    </row>
    <row r="10" spans="1:17" x14ac:dyDescent="0.25">
      <c r="A10" s="23" t="str">
        <f>+Tabla_Facturas[[#This Row],[SUMINISTRADOR_ACTUAL]]&amp;Tabla_Facturas[[#This Row],[RAZÓN SOCIAL BENEFICIARIO]]</f>
        <v>SAN_JUAN_LAPSan Juan S.A.</v>
      </c>
      <c r="B10" s="22">
        <f>+'Parametros Division Pagos'!$B$3</f>
        <v>2025</v>
      </c>
      <c r="C10" s="22">
        <f>+'Parametros Division Pagos'!$B$4</f>
        <v>1</v>
      </c>
      <c r="D10" s="22">
        <f>+'Parametros Division Pagos'!$B$5</f>
        <v>6</v>
      </c>
      <c r="E10" s="23" t="s">
        <v>1136</v>
      </c>
      <c r="F10" s="6" t="s">
        <v>1136</v>
      </c>
      <c r="G10" s="6" t="s">
        <v>1231</v>
      </c>
      <c r="H10" s="5" t="s">
        <v>1224</v>
      </c>
      <c r="I10" s="5" t="s">
        <v>1204</v>
      </c>
      <c r="J10" s="5" t="s">
        <v>1444</v>
      </c>
      <c r="K10" s="5" t="s">
        <v>1308</v>
      </c>
      <c r="L10" s="5">
        <v>111972052</v>
      </c>
      <c r="M10" s="5" t="s">
        <v>1440</v>
      </c>
      <c r="N10" s="5" t="s">
        <v>1441</v>
      </c>
      <c r="O10" s="5" t="s">
        <v>1442</v>
      </c>
      <c r="P10" s="5" t="s">
        <v>1443</v>
      </c>
      <c r="Q10" t="s">
        <v>1387</v>
      </c>
    </row>
    <row r="11" spans="1:17" x14ac:dyDescent="0.25">
      <c r="A11" s="23" t="str">
        <f>+Tabla_Facturas[[#This Row],[SUMINISTRADOR_ACTUAL]]&amp;Tabla_Facturas[[#This Row],[RAZÓN SOCIAL BENEFICIARIO]]</f>
        <v>LUZ_DEL_NORTEParque Solar Fotovoltaico Luz del Norte SpA</v>
      </c>
      <c r="B11" s="22">
        <f>+'Parametros Division Pagos'!$B$3</f>
        <v>2025</v>
      </c>
      <c r="C11" s="22">
        <f>+'Parametros Division Pagos'!$B$4</f>
        <v>1</v>
      </c>
      <c r="D11" s="22">
        <f>+'Parametros Division Pagos'!$B$5</f>
        <v>6</v>
      </c>
      <c r="E11" s="23" t="s">
        <v>1123</v>
      </c>
      <c r="F11" s="6" t="s">
        <v>1123</v>
      </c>
      <c r="G11" s="6" t="s">
        <v>1231</v>
      </c>
      <c r="H11" s="5" t="s">
        <v>1210</v>
      </c>
      <c r="I11" s="5" t="s">
        <v>1187</v>
      </c>
      <c r="J11" s="5" t="s">
        <v>1359</v>
      </c>
      <c r="K11" s="5" t="s">
        <v>1302</v>
      </c>
      <c r="L11" s="5">
        <v>10717510</v>
      </c>
      <c r="M11" s="5" t="s">
        <v>1360</v>
      </c>
      <c r="N11" s="5" t="s">
        <v>1361</v>
      </c>
      <c r="O11" s="5" t="s">
        <v>1362</v>
      </c>
      <c r="P11" s="5" t="s">
        <v>1363</v>
      </c>
      <c r="Q11" t="s">
        <v>1388</v>
      </c>
    </row>
    <row r="12" spans="1:17" x14ac:dyDescent="0.25">
      <c r="A12" s="23" t="str">
        <f>+Tabla_Facturas[[#This Row],[SUMINISTRADOR_ACTUAL]]&amp;Tabla_Facturas[[#This Row],[RAZÓN SOCIAL BENEFICIARIO]]</f>
        <v>PUNTILLAEléctrica Puntilla S.A</v>
      </c>
      <c r="B12" s="22">
        <f>+'Parametros Division Pagos'!$B$3</f>
        <v>2025</v>
      </c>
      <c r="C12" s="22">
        <f>+'Parametros Division Pagos'!$B$4</f>
        <v>1</v>
      </c>
      <c r="D12" s="22">
        <f>+'Parametros Division Pagos'!$B$5</f>
        <v>6</v>
      </c>
      <c r="E12" s="23" t="s">
        <v>1079</v>
      </c>
      <c r="F12" s="6" t="s">
        <v>1079</v>
      </c>
      <c r="G12" s="6" t="s">
        <v>1231</v>
      </c>
      <c r="H12" s="5" t="s">
        <v>1364</v>
      </c>
      <c r="I12" s="5" t="s">
        <v>1365</v>
      </c>
      <c r="J12" s="5" t="s">
        <v>1301</v>
      </c>
      <c r="K12" s="5" t="s">
        <v>1308</v>
      </c>
      <c r="L12" s="5">
        <v>4060030706</v>
      </c>
      <c r="M12" s="5" t="s">
        <v>1366</v>
      </c>
      <c r="N12" s="5" t="s">
        <v>1367</v>
      </c>
      <c r="O12" s="5" t="s">
        <v>1368</v>
      </c>
      <c r="P12" s="5" t="s">
        <v>1369</v>
      </c>
      <c r="Q12" t="s">
        <v>1306</v>
      </c>
    </row>
    <row r="13" spans="1:17" x14ac:dyDescent="0.25">
      <c r="A13" s="23" t="str">
        <f>+Tabla_Facturas[[#This Row],[SUMINISTRADOR_ACTUAL]]&amp;Tabla_Facturas[[#This Row],[RAZÓN SOCIAL BENEFICIARIO]]</f>
        <v>SANTIAGO_SOLARCorporación Interamericana de Inversiones</v>
      </c>
      <c r="B13" s="22">
        <f>+'Parametros Division Pagos'!$B$3</f>
        <v>2025</v>
      </c>
      <c r="C13" s="22">
        <f>+'Parametros Division Pagos'!$B$4</f>
        <v>1</v>
      </c>
      <c r="D13" s="22">
        <f>+'Parametros Division Pagos'!$B$5</f>
        <v>6</v>
      </c>
      <c r="E13" s="23" t="s">
        <v>1137</v>
      </c>
      <c r="F13" s="6" t="s">
        <v>1137</v>
      </c>
      <c r="G13" s="6" t="s">
        <v>1232</v>
      </c>
      <c r="H13" s="5" t="s">
        <v>1299</v>
      </c>
      <c r="I13" s="5" t="s">
        <v>1370</v>
      </c>
      <c r="J13" s="5" t="s">
        <v>1371</v>
      </c>
      <c r="K13" s="5" t="s">
        <v>1372</v>
      </c>
      <c r="L13" s="5">
        <v>1410401068</v>
      </c>
      <c r="M13" s="5" t="s">
        <v>1373</v>
      </c>
      <c r="N13" s="5" t="s">
        <v>1374</v>
      </c>
      <c r="O13" s="5" t="s">
        <v>1375</v>
      </c>
      <c r="P13" s="5" t="s">
        <v>1376</v>
      </c>
      <c r="Q13" t="s">
        <v>1313</v>
      </c>
    </row>
    <row r="14" spans="1:17" x14ac:dyDescent="0.25">
      <c r="A14" s="23" t="str">
        <f>+Tabla_Facturas[[#This Row],[SUMINISTRADOR_ACTUAL]]&amp;Tabla_Facturas[[#This Row],[RAZÓN SOCIAL BENEFICIARIO]]</f>
        <v>SANTIAGO_SOLARSANTIAGO SOLAR S.A.</v>
      </c>
      <c r="B14" s="22">
        <f>+'Parametros Division Pagos'!$B$3</f>
        <v>2025</v>
      </c>
      <c r="C14" s="22">
        <f>+'Parametros Division Pagos'!$B$4</f>
        <v>1</v>
      </c>
      <c r="D14" s="22">
        <f>+'Parametros Division Pagos'!$B$5</f>
        <v>6</v>
      </c>
      <c r="E14" s="23" t="s">
        <v>1137</v>
      </c>
      <c r="F14" s="6" t="s">
        <v>1137</v>
      </c>
      <c r="G14" s="6" t="s">
        <v>1231</v>
      </c>
      <c r="H14" s="5" t="s">
        <v>1377</v>
      </c>
      <c r="I14" s="5" t="s">
        <v>1378</v>
      </c>
      <c r="J14" s="5" t="s">
        <v>1379</v>
      </c>
      <c r="K14" s="5" t="s">
        <v>1372</v>
      </c>
      <c r="L14" s="5" t="s">
        <v>1380</v>
      </c>
      <c r="M14" s="5" t="s">
        <v>1381</v>
      </c>
      <c r="N14" s="5" t="s">
        <v>1382</v>
      </c>
      <c r="O14" s="5" t="s">
        <v>1375</v>
      </c>
      <c r="P14" s="5" t="s">
        <v>1376</v>
      </c>
      <c r="Q14" t="s">
        <v>1316</v>
      </c>
    </row>
    <row r="15" spans="1:17" x14ac:dyDescent="0.25">
      <c r="A15" s="23" t="str">
        <f>+Tabla_Facturas[[#This Row],[SUMINISTRADOR_ACTUAL]]&amp;Tabla_Facturas[[#This Row],[RAZÓN SOCIAL BENEFICIARIO]]</f>
        <v>ACCIONA_ENERGIAAcciona Energía Chile Holdings S.A.</v>
      </c>
      <c r="B15" s="22">
        <f>+'Parametros Division Pagos'!$B$3</f>
        <v>2025</v>
      </c>
      <c r="C15" s="22">
        <f>+'Parametros Division Pagos'!$B$4</f>
        <v>1</v>
      </c>
      <c r="D15" s="22">
        <f>+'Parametros Division Pagos'!$B$5</f>
        <v>6</v>
      </c>
      <c r="E15" s="23" t="s">
        <v>1121</v>
      </c>
      <c r="F15" s="6" t="s">
        <v>1121</v>
      </c>
      <c r="G15" s="6" t="s">
        <v>1231</v>
      </c>
      <c r="H15" s="5" t="s">
        <v>1208</v>
      </c>
      <c r="I15" s="5" t="s">
        <v>1184</v>
      </c>
      <c r="J15" s="5" t="s">
        <v>1383</v>
      </c>
      <c r="K15" s="5" t="s">
        <v>1302</v>
      </c>
      <c r="L15" s="5">
        <v>74316425</v>
      </c>
      <c r="M15" s="5" t="s">
        <v>1384</v>
      </c>
      <c r="N15" s="5" t="s">
        <v>1385</v>
      </c>
      <c r="O15" s="5" t="s">
        <v>1386</v>
      </c>
      <c r="P15" s="5" t="s">
        <v>1387</v>
      </c>
      <c r="Q15" t="s">
        <v>1432</v>
      </c>
    </row>
    <row r="16" spans="1:17" x14ac:dyDescent="0.25">
      <c r="A16" s="23" t="str">
        <f>+Tabla_Facturas[[#This Row],[SUMINISTRADOR_ACTUAL]]&amp;Tabla_Facturas[[#This Row],[RAZÓN SOCIAL BENEFICIARIO]]</f>
        <v>AELA_GENERACIONCorporación Interamericana de Inversiones</v>
      </c>
      <c r="B16" s="22">
        <f>+'Parametros Division Pagos'!$B$3</f>
        <v>2025</v>
      </c>
      <c r="C16" s="22">
        <f>+'Parametros Division Pagos'!$B$4</f>
        <v>1</v>
      </c>
      <c r="D16" s="22">
        <f>+'Parametros Division Pagos'!$B$5</f>
        <v>6</v>
      </c>
      <c r="E16" s="23" t="s">
        <v>1122</v>
      </c>
      <c r="F16" s="6" t="s">
        <v>1122</v>
      </c>
      <c r="G16" s="6" t="s">
        <v>1231</v>
      </c>
      <c r="H16" s="5" t="s">
        <v>1299</v>
      </c>
      <c r="I16" s="5" t="s">
        <v>1300</v>
      </c>
      <c r="J16" s="5" t="s">
        <v>1301</v>
      </c>
      <c r="K16" s="5" t="s">
        <v>1302</v>
      </c>
      <c r="L16" s="5">
        <v>1410401068</v>
      </c>
      <c r="M16" s="5" t="s">
        <v>1334</v>
      </c>
      <c r="N16" s="5" t="s">
        <v>1306</v>
      </c>
      <c r="O16" s="5" t="s">
        <v>1303</v>
      </c>
      <c r="P16" s="5" t="s">
        <v>1388</v>
      </c>
      <c r="Q16" t="s">
        <v>1391</v>
      </c>
    </row>
    <row r="17" spans="1:17" x14ac:dyDescent="0.25">
      <c r="A17" s="23" t="str">
        <f>+Tabla_Facturas[[#This Row],[SUMINISTRADOR_ACTUAL]]&amp;Tabla_Facturas[[#This Row],[RAZÓN SOCIAL BENEFICIARIO]]</f>
        <v>CERRO_DOMINADOR_CSPCerro Dominador CSP S.A.</v>
      </c>
      <c r="B17" s="22">
        <f>+'Parametros Division Pagos'!$B$3</f>
        <v>2025</v>
      </c>
      <c r="C17" s="22">
        <f>+'Parametros Division Pagos'!$B$4</f>
        <v>1</v>
      </c>
      <c r="D17" s="22">
        <f>+'Parametros Division Pagos'!$B$5</f>
        <v>6</v>
      </c>
      <c r="E17" s="23" t="s">
        <v>1120</v>
      </c>
      <c r="F17" s="6" t="s">
        <v>1120</v>
      </c>
      <c r="G17" s="6" t="s">
        <v>1231</v>
      </c>
      <c r="H17" s="5" t="s">
        <v>1207</v>
      </c>
      <c r="I17" s="5" t="s">
        <v>1183</v>
      </c>
      <c r="J17" s="5" t="s">
        <v>1307</v>
      </c>
      <c r="K17" s="5" t="s">
        <v>1308</v>
      </c>
      <c r="L17" s="5" t="s">
        <v>1309</v>
      </c>
      <c r="M17" s="5" t="s">
        <v>1310</v>
      </c>
      <c r="N17" s="5" t="s">
        <v>1311</v>
      </c>
      <c r="O17" s="5" t="s">
        <v>1312</v>
      </c>
      <c r="P17" s="5" t="s">
        <v>1313</v>
      </c>
      <c r="Q17" t="s">
        <v>1323</v>
      </c>
    </row>
    <row r="18" spans="1:17" x14ac:dyDescent="0.25">
      <c r="A18" s="23" t="str">
        <f>+Tabla_Facturas[[#This Row],[SUMINISTRADOR_ACTUAL]]&amp;Tabla_Facturas[[#This Row],[RAZÓN SOCIAL BENEFICIARIO]]</f>
        <v>CERRO_DOMINADOR_CSPCorporación Interamericana de Inversiones</v>
      </c>
      <c r="B18" s="22">
        <f>+'Parametros Division Pagos'!$B$3</f>
        <v>2025</v>
      </c>
      <c r="C18" s="22">
        <f>+'Parametros Division Pagos'!$B$4</f>
        <v>1</v>
      </c>
      <c r="D18" s="22">
        <f>+'Parametros Division Pagos'!$B$5</f>
        <v>6</v>
      </c>
      <c r="E18" s="23" t="s">
        <v>1120</v>
      </c>
      <c r="F18" s="6" t="s">
        <v>1120</v>
      </c>
      <c r="G18" s="6" t="s">
        <v>1232</v>
      </c>
      <c r="H18" s="5" t="s">
        <v>1299</v>
      </c>
      <c r="I18" s="5" t="s">
        <v>1300</v>
      </c>
      <c r="J18" s="5" t="s">
        <v>1301</v>
      </c>
      <c r="K18" s="5" t="s">
        <v>1308</v>
      </c>
      <c r="L18" s="5" t="s">
        <v>1314</v>
      </c>
      <c r="M18" s="5" t="s">
        <v>1315</v>
      </c>
      <c r="N18" s="5" t="s">
        <v>1306</v>
      </c>
      <c r="O18" s="5" t="s">
        <v>1303</v>
      </c>
      <c r="P18" s="5" t="s">
        <v>1316</v>
      </c>
      <c r="Q18" t="s">
        <v>1323</v>
      </c>
    </row>
    <row r="19" spans="1:17" x14ac:dyDescent="0.25">
      <c r="A19" s="23" t="str">
        <f>+Tabla_Facturas[[#This Row],[SUMINISTRADOR_ACTUAL]]&amp;Tabla_Facturas[[#This Row],[RAZÓN SOCIAL BENEFICIARIO]]</f>
        <v>EL_MORADOEnergía Cerro El Morado S.p.A.</v>
      </c>
      <c r="B19" s="22">
        <f>+'Parametros Division Pagos'!$B$3</f>
        <v>2025</v>
      </c>
      <c r="C19" s="22">
        <f>+'Parametros Division Pagos'!$B$4</f>
        <v>1</v>
      </c>
      <c r="D19" s="22">
        <f>+'Parametros Division Pagos'!$B$5</f>
        <v>6</v>
      </c>
      <c r="E19" s="23" t="s">
        <v>1132</v>
      </c>
      <c r="F19" s="6" t="s">
        <v>1132</v>
      </c>
      <c r="G19" s="6" t="s">
        <v>1231</v>
      </c>
      <c r="H19" s="5" t="s">
        <v>1424</v>
      </c>
      <c r="I19" s="5" t="s">
        <v>1425</v>
      </c>
      <c r="J19" s="5" t="s">
        <v>1426</v>
      </c>
      <c r="K19" s="5" t="s">
        <v>1427</v>
      </c>
      <c r="L19" s="5" t="s">
        <v>1428</v>
      </c>
      <c r="M19" s="5" t="s">
        <v>1429</v>
      </c>
      <c r="N19" s="5" t="s">
        <v>1430</v>
      </c>
      <c r="O19" s="5" t="s">
        <v>1431</v>
      </c>
      <c r="P19" s="5" t="s">
        <v>1432</v>
      </c>
      <c r="Q19" t="s">
        <v>1331</v>
      </c>
    </row>
    <row r="20" spans="1:17" x14ac:dyDescent="0.25">
      <c r="A20" s="23" t="str">
        <f>+Tabla_Facturas[[#This Row],[SUMINISTRADOR_ACTUAL]]&amp;Tabla_Facturas[[#This Row],[RAZÓN SOCIAL BENEFICIARIO]]</f>
        <v>MONTE REDONDOChile Electricity PEC SpA</v>
      </c>
      <c r="B20" s="22">
        <f>+'Parametros Division Pagos'!$B$3</f>
        <v>2025</v>
      </c>
      <c r="C20" s="22">
        <f>+'Parametros Division Pagos'!$B$4</f>
        <v>1</v>
      </c>
      <c r="D20" s="22">
        <f>+'Parametros Division Pagos'!$B$5</f>
        <v>6</v>
      </c>
      <c r="E20" s="23" t="s">
        <v>1141</v>
      </c>
      <c r="F20" s="6" t="s">
        <v>1141</v>
      </c>
      <c r="G20" s="6" t="s">
        <v>1232</v>
      </c>
      <c r="H20" s="5" t="s">
        <v>1317</v>
      </c>
      <c r="I20" s="5" t="s">
        <v>1318</v>
      </c>
      <c r="J20" s="5" t="s">
        <v>1301</v>
      </c>
      <c r="K20" s="5" t="s">
        <v>1302</v>
      </c>
      <c r="L20" s="5" t="s">
        <v>1389</v>
      </c>
      <c r="M20" s="5" t="s">
        <v>1320</v>
      </c>
      <c r="N20" s="5" t="s">
        <v>1390</v>
      </c>
      <c r="O20" s="5" t="s">
        <v>1340</v>
      </c>
      <c r="P20" s="5" t="s">
        <v>1391</v>
      </c>
      <c r="Q20" t="s">
        <v>1331</v>
      </c>
    </row>
    <row r="21" spans="1:17" x14ac:dyDescent="0.25">
      <c r="A21" s="23" t="str">
        <f>+Tabla_Facturas[[#This Row],[SUMINISTRADOR_ACTUAL]]&amp;Tabla_Facturas[[#This Row],[RAZÓN SOCIAL BENEFICIARIO]]</f>
        <v>ENEL_GENERACIONChile Electricity PEC SpA</v>
      </c>
      <c r="B21" s="22">
        <f>+'Parametros Division Pagos'!$B$3</f>
        <v>2025</v>
      </c>
      <c r="C21" s="22">
        <f>+'Parametros Division Pagos'!$B$4</f>
        <v>1</v>
      </c>
      <c r="D21" s="22">
        <f>+'Parametros Division Pagos'!$B$5</f>
        <v>6</v>
      </c>
      <c r="E21" s="23" t="s">
        <v>1131</v>
      </c>
      <c r="F21" s="6" t="s">
        <v>1131</v>
      </c>
      <c r="G21" s="6" t="s">
        <v>1232</v>
      </c>
      <c r="H21" s="5" t="s">
        <v>1317</v>
      </c>
      <c r="I21" s="5" t="s">
        <v>1318</v>
      </c>
      <c r="J21" s="5" t="s">
        <v>1301</v>
      </c>
      <c r="K21" s="5" t="s">
        <v>1319</v>
      </c>
      <c r="L21" s="5">
        <v>1112650055</v>
      </c>
      <c r="M21" s="5" t="s">
        <v>1320</v>
      </c>
      <c r="N21" s="5" t="s">
        <v>1321</v>
      </c>
      <c r="O21" s="5" t="s">
        <v>1322</v>
      </c>
      <c r="P21" s="5" t="s">
        <v>1323</v>
      </c>
      <c r="Q21" t="s">
        <v>1391</v>
      </c>
    </row>
    <row r="22" spans="1:17" x14ac:dyDescent="0.25">
      <c r="A22" s="23" t="str">
        <f>+Tabla_Facturas[[#This Row],[SUMINISTRADOR_ACTUAL]]&amp;Tabla_Facturas[[#This Row],[RAZÓN SOCIAL BENEFICIARIO]]</f>
        <v>EGP_CHILEChile Electricity PEC SpA</v>
      </c>
      <c r="B22" s="22">
        <f>+'Parametros Division Pagos'!$B$3</f>
        <v>2025</v>
      </c>
      <c r="C22" s="22">
        <f>+'Parametros Division Pagos'!$B$4</f>
        <v>1</v>
      </c>
      <c r="D22" s="22">
        <f>+'Parametros Division Pagos'!$B$5</f>
        <v>6</v>
      </c>
      <c r="E22" s="23" t="s">
        <v>1135</v>
      </c>
      <c r="F22" s="6" t="s">
        <v>1135</v>
      </c>
      <c r="G22" s="6" t="s">
        <v>1232</v>
      </c>
      <c r="H22" s="5" t="s">
        <v>1317</v>
      </c>
      <c r="I22" s="5" t="s">
        <v>1318</v>
      </c>
      <c r="J22" s="5" t="s">
        <v>1301</v>
      </c>
      <c r="K22" s="5" t="s">
        <v>1319</v>
      </c>
      <c r="L22" s="5">
        <v>1112650063</v>
      </c>
      <c r="M22" s="5" t="s">
        <v>1320</v>
      </c>
      <c r="N22" s="5" t="s">
        <v>1321</v>
      </c>
      <c r="O22" s="5" t="s">
        <v>1322</v>
      </c>
      <c r="P22" s="5" t="s">
        <v>1323</v>
      </c>
      <c r="Q22" t="s">
        <v>1337</v>
      </c>
    </row>
    <row r="23" spans="1:17" x14ac:dyDescent="0.25">
      <c r="A23" s="23" t="str">
        <f>+Tabla_Facturas[[#This Row],[SUMINISTRADOR_ACTUAL]]&amp;Tabla_Facturas[[#This Row],[RAZÓN SOCIAL BENEFICIARIO]]</f>
        <v>ENEL_GENERACIONEnel Generación Chile SA</v>
      </c>
      <c r="B23" s="22">
        <f>+'Parametros Division Pagos'!$B$3</f>
        <v>2025</v>
      </c>
      <c r="C23" s="22">
        <f>+'Parametros Division Pagos'!$B$4</f>
        <v>1</v>
      </c>
      <c r="D23" s="22">
        <f>+'Parametros Division Pagos'!$B$5</f>
        <v>6</v>
      </c>
      <c r="E23" s="23" t="s">
        <v>1131</v>
      </c>
      <c r="F23" s="6" t="s">
        <v>1131</v>
      </c>
      <c r="G23" s="6" t="s">
        <v>1231</v>
      </c>
      <c r="H23" s="5" t="s">
        <v>1324</v>
      </c>
      <c r="I23" s="5" t="s">
        <v>1325</v>
      </c>
      <c r="J23" s="5" t="s">
        <v>1326</v>
      </c>
      <c r="K23" s="5" t="s">
        <v>1327</v>
      </c>
      <c r="L23" s="5">
        <v>1029991</v>
      </c>
      <c r="M23" s="5" t="s">
        <v>1328</v>
      </c>
      <c r="N23" s="5" t="s">
        <v>1329</v>
      </c>
      <c r="O23" s="5" t="s">
        <v>1330</v>
      </c>
      <c r="P23" s="5" t="s">
        <v>1331</v>
      </c>
      <c r="Q23" t="s">
        <v>1341</v>
      </c>
    </row>
    <row r="24" spans="1:17" x14ac:dyDescent="0.25">
      <c r="A24" s="23" t="str">
        <f>+Tabla_Facturas[[#This Row],[SUMINISTRADOR_ACTUAL]]&amp;Tabla_Facturas[[#This Row],[RAZÓN SOCIAL BENEFICIARIO]]</f>
        <v>EGP_CHILEEnel Green Power Chile S.A.</v>
      </c>
      <c r="B24" s="22">
        <f>+'Parametros Division Pagos'!$B$3</f>
        <v>2025</v>
      </c>
      <c r="C24" s="22">
        <f>+'Parametros Division Pagos'!$B$4</f>
        <v>1</v>
      </c>
      <c r="D24" s="22">
        <f>+'Parametros Division Pagos'!$B$5</f>
        <v>6</v>
      </c>
      <c r="E24" s="23" t="s">
        <v>1135</v>
      </c>
      <c r="F24" s="6" t="s">
        <v>1135</v>
      </c>
      <c r="G24" s="6" t="s">
        <v>1231</v>
      </c>
      <c r="H24" s="5" t="s">
        <v>1222</v>
      </c>
      <c r="I24" s="5" t="s">
        <v>1332</v>
      </c>
      <c r="J24" s="5" t="s">
        <v>1333</v>
      </c>
      <c r="K24" s="5" t="s">
        <v>1327</v>
      </c>
      <c r="L24" s="5">
        <v>35419458</v>
      </c>
      <c r="M24" s="5" t="s">
        <v>1328</v>
      </c>
      <c r="N24" s="5" t="s">
        <v>1329</v>
      </c>
      <c r="O24" s="5" t="s">
        <v>1330</v>
      </c>
      <c r="P24" s="5" t="s">
        <v>1331</v>
      </c>
      <c r="Q24" t="s">
        <v>1396</v>
      </c>
    </row>
    <row r="25" spans="1:17" x14ac:dyDescent="0.25">
      <c r="A25" s="23" t="str">
        <f>+Tabla_Facturas[[#This Row],[SUMINISTRADOR_ACTUAL]]&amp;Tabla_Facturas[[#This Row],[RAZÓN SOCIAL BENEFICIARIO]]</f>
        <v>ENGIEChile Electricity PEC SpA</v>
      </c>
      <c r="B25" s="22">
        <f>+'Parametros Division Pagos'!$B$3</f>
        <v>2025</v>
      </c>
      <c r="C25" s="22">
        <f>+'Parametros Division Pagos'!$B$4</f>
        <v>1</v>
      </c>
      <c r="D25" s="22">
        <f>+'Parametros Division Pagos'!$B$5</f>
        <v>6</v>
      </c>
      <c r="E25" s="23" t="s">
        <v>1127</v>
      </c>
      <c r="F25" s="6" t="s">
        <v>1127</v>
      </c>
      <c r="G25" s="6" t="s">
        <v>1232</v>
      </c>
      <c r="H25" s="5" t="s">
        <v>1317</v>
      </c>
      <c r="I25" s="5" t="s">
        <v>1318</v>
      </c>
      <c r="J25" s="5" t="s">
        <v>1301</v>
      </c>
      <c r="K25" s="5" t="s">
        <v>1302</v>
      </c>
      <c r="L25" s="5" t="s">
        <v>1392</v>
      </c>
      <c r="M25" s="5" t="s">
        <v>1320</v>
      </c>
      <c r="N25" s="5" t="s">
        <v>1390</v>
      </c>
      <c r="O25" s="5" t="s">
        <v>1340</v>
      </c>
      <c r="P25" s="5" t="s">
        <v>1391</v>
      </c>
      <c r="Q25" t="s">
        <v>1346</v>
      </c>
    </row>
    <row r="26" spans="1:17" x14ac:dyDescent="0.25">
      <c r="A26" s="23" t="str">
        <f>+Tabla_Facturas[[#This Row],[SUMINISTRADOR_ACTUAL]]&amp;Tabla_Facturas[[#This Row],[RAZÓN SOCIAL BENEFICIARIO]]</f>
        <v>GUACOLDAChile Electricity PEC SpA</v>
      </c>
      <c r="B26" s="22">
        <f>+'Parametros Division Pagos'!$B$3</f>
        <v>2025</v>
      </c>
      <c r="C26" s="22">
        <f>+'Parametros Division Pagos'!$B$4</f>
        <v>1</v>
      </c>
      <c r="D26" s="22">
        <f>+'Parametros Division Pagos'!$B$5</f>
        <v>6</v>
      </c>
      <c r="E26" s="23" t="s">
        <v>1091</v>
      </c>
      <c r="F26" s="6" t="s">
        <v>1091</v>
      </c>
      <c r="G26" s="6" t="s">
        <v>1232</v>
      </c>
      <c r="H26" s="5" t="s">
        <v>1317</v>
      </c>
      <c r="I26" s="5" t="s">
        <v>1318</v>
      </c>
      <c r="J26" s="5" t="s">
        <v>1301</v>
      </c>
      <c r="K26" s="5" t="s">
        <v>1338</v>
      </c>
      <c r="L26" s="5" t="s">
        <v>1339</v>
      </c>
      <c r="M26" s="5" t="s">
        <v>1320</v>
      </c>
      <c r="N26" s="5" t="s">
        <v>1321</v>
      </c>
      <c r="O26" s="5" t="s">
        <v>1340</v>
      </c>
      <c r="P26" s="5" t="s">
        <v>1341</v>
      </c>
      <c r="Q26" t="s">
        <v>1321</v>
      </c>
    </row>
    <row r="27" spans="1:17" x14ac:dyDescent="0.25">
      <c r="A27" s="23" t="str">
        <f>+Tabla_Facturas[[#This Row],[SUMINISTRADOR_ACTUAL]]&amp;Tabla_Facturas[[#This Row],[RAZÓN SOCIAL BENEFICIARIO]]</f>
        <v>PV_SALVADORPV Salvador S.A.</v>
      </c>
      <c r="B27" s="22">
        <f>+'Parametros Division Pagos'!$B$3</f>
        <v>2025</v>
      </c>
      <c r="C27" s="22">
        <f>+'Parametros Division Pagos'!$B$4</f>
        <v>1</v>
      </c>
      <c r="D27" s="22">
        <f>+'Parametros Division Pagos'!$B$5</f>
        <v>6</v>
      </c>
      <c r="E27" s="23" t="s">
        <v>1130</v>
      </c>
      <c r="F27" s="6" t="s">
        <v>1130</v>
      </c>
      <c r="G27" s="6" t="s">
        <v>1231</v>
      </c>
      <c r="H27" s="5" t="s">
        <v>1216</v>
      </c>
      <c r="I27" s="5" t="s">
        <v>1195</v>
      </c>
      <c r="J27" s="5" t="s">
        <v>1301</v>
      </c>
      <c r="K27" s="5" t="s">
        <v>1302</v>
      </c>
      <c r="L27" s="5">
        <v>1113025073</v>
      </c>
      <c r="M27" s="5" t="s">
        <v>1393</v>
      </c>
      <c r="N27" s="5" t="s">
        <v>1394</v>
      </c>
      <c r="O27" s="5" t="s">
        <v>1395</v>
      </c>
      <c r="P27" s="5" t="s">
        <v>1396</v>
      </c>
      <c r="Q27" t="s">
        <v>1401</v>
      </c>
    </row>
    <row r="28" spans="1:17" x14ac:dyDescent="0.25">
      <c r="A28" s="23" t="str">
        <f>+Tabla_Facturas[[#This Row],[SUMINISTRADOR_ACTUAL]]&amp;Tabla_Facturas[[#This Row],[RAZÓN SOCIAL BENEFICIARIO]]</f>
        <v>CABO_LEONESParque Eólico Cabo Leones I S.A.</v>
      </c>
      <c r="B28" s="22">
        <f>+'Parametros Division Pagos'!$B$3</f>
        <v>2025</v>
      </c>
      <c r="C28" s="22">
        <f>+'Parametros Division Pagos'!$B$4</f>
        <v>1</v>
      </c>
      <c r="D28" s="22">
        <f>+'Parametros Division Pagos'!$B$5</f>
        <v>6</v>
      </c>
      <c r="E28" s="23" t="s">
        <v>1133</v>
      </c>
      <c r="F28" s="6" t="s">
        <v>1133</v>
      </c>
      <c r="G28" s="6" t="s">
        <v>1231</v>
      </c>
      <c r="H28" s="5" t="s">
        <v>1219</v>
      </c>
      <c r="I28" s="5" t="s">
        <v>1199</v>
      </c>
      <c r="J28" s="5" t="s">
        <v>1342</v>
      </c>
      <c r="K28" s="5" t="s">
        <v>1308</v>
      </c>
      <c r="L28" s="5">
        <v>210745249</v>
      </c>
      <c r="M28" s="5" t="s">
        <v>1343</v>
      </c>
      <c r="N28" s="5" t="s">
        <v>1344</v>
      </c>
      <c r="O28" s="5" t="s">
        <v>1345</v>
      </c>
      <c r="P28" s="5" t="s">
        <v>1346</v>
      </c>
      <c r="Q28" t="s">
        <v>1388</v>
      </c>
    </row>
    <row r="29" spans="1:17" x14ac:dyDescent="0.25">
      <c r="A29" s="23" t="str">
        <f>+Tabla_Facturas[[#This Row],[SUMINISTRADOR_ACTUAL]]&amp;Tabla_Facturas[[#This Row],[RAZÓN SOCIAL BENEFICIARIO]]</f>
        <v>GM_HOLDINGSCorporación Interamericana de Inversiones</v>
      </c>
      <c r="B29" s="22">
        <f>+'Parametros Division Pagos'!$B$3</f>
        <v>2025</v>
      </c>
      <c r="C29" s="22">
        <f>+'Parametros Division Pagos'!$B$4</f>
        <v>1</v>
      </c>
      <c r="D29" s="22">
        <f>+'Parametros Division Pagos'!$B$5</f>
        <v>6</v>
      </c>
      <c r="E29" s="23" t="s">
        <v>1128</v>
      </c>
      <c r="F29" s="6" t="s">
        <v>1128</v>
      </c>
      <c r="G29" s="6" t="s">
        <v>1232</v>
      </c>
      <c r="H29" s="5" t="s">
        <v>1299</v>
      </c>
      <c r="I29" s="5" t="s">
        <v>1300</v>
      </c>
      <c r="J29" s="5" t="s">
        <v>1301</v>
      </c>
      <c r="K29" s="5" t="s">
        <v>1308</v>
      </c>
      <c r="L29" s="5">
        <v>1410401068</v>
      </c>
      <c r="M29" s="5" t="s">
        <v>1334</v>
      </c>
      <c r="N29" s="5" t="s">
        <v>1335</v>
      </c>
      <c r="O29" s="5" t="s">
        <v>1336</v>
      </c>
      <c r="P29" s="5" t="s">
        <v>1337</v>
      </c>
    </row>
    <row r="30" spans="1:17" x14ac:dyDescent="0.25">
      <c r="A30" s="23" t="str">
        <f>+Tabla_Facturas[[#This Row],[SUMINISTRADOR_ACTUAL]]&amp;Tabla_Facturas[[#This Row],[RAZÓN SOCIAL BENEFICIARIO]]</f>
        <v>GM_HOLDINGSGM Holdings S.A.</v>
      </c>
      <c r="B30" s="22">
        <f>+'Parametros Division Pagos'!$B$3</f>
        <v>2025</v>
      </c>
      <c r="C30" s="22">
        <f>+'Parametros Division Pagos'!$B$4</f>
        <v>1</v>
      </c>
      <c r="D30" s="22">
        <f>+'Parametros Division Pagos'!$B$5</f>
        <v>6</v>
      </c>
      <c r="E30" s="23" t="s">
        <v>1128</v>
      </c>
      <c r="F30" s="6" t="s">
        <v>1128</v>
      </c>
      <c r="G30" s="6" t="s">
        <v>1231</v>
      </c>
      <c r="H30" s="5" t="s">
        <v>1215</v>
      </c>
      <c r="I30" s="5" t="s">
        <v>1193</v>
      </c>
      <c r="J30" s="5" t="s">
        <v>1333</v>
      </c>
      <c r="K30" s="5" t="s">
        <v>1308</v>
      </c>
      <c r="L30" s="5">
        <v>10677160</v>
      </c>
      <c r="M30" s="5" t="s">
        <v>1458</v>
      </c>
      <c r="N30" s="5" t="s">
        <v>1459</v>
      </c>
      <c r="O30" s="5" t="s">
        <v>1460</v>
      </c>
      <c r="P30" s="5" t="s">
        <v>1461</v>
      </c>
    </row>
    <row r="31" spans="1:17" x14ac:dyDescent="0.25">
      <c r="A31" s="23" t="str">
        <f>+Tabla_Facturas[[#This Row],[SUMINISTRADOR_ACTUAL]]&amp;Tabla_Facturas[[#This Row],[RAZÓN SOCIAL BENEFICIARIO]]</f>
        <v>AES_GENERChile Electricity PEC SpA</v>
      </c>
      <c r="B31" s="22">
        <f>+'Parametros Division Pagos'!$B$3</f>
        <v>2025</v>
      </c>
      <c r="C31" s="22">
        <f>+'Parametros Division Pagos'!$B$4</f>
        <v>1</v>
      </c>
      <c r="D31" s="22">
        <f>+'Parametros Division Pagos'!$B$5</f>
        <v>6</v>
      </c>
      <c r="E31" s="23" t="s">
        <v>1139</v>
      </c>
      <c r="F31" s="6" t="s">
        <v>1139</v>
      </c>
      <c r="G31" s="6" t="s">
        <v>1232</v>
      </c>
      <c r="H31" s="5" t="s">
        <v>1317</v>
      </c>
      <c r="I31" s="5" t="s">
        <v>1318</v>
      </c>
      <c r="J31" s="5" t="s">
        <v>1301</v>
      </c>
      <c r="K31" s="5" t="s">
        <v>1302</v>
      </c>
      <c r="L31" s="5" t="s">
        <v>1347</v>
      </c>
      <c r="M31" s="5" t="s">
        <v>1340</v>
      </c>
      <c r="N31" s="5" t="s">
        <v>1341</v>
      </c>
      <c r="O31" s="5" t="s">
        <v>1320</v>
      </c>
      <c r="P31" s="5" t="s">
        <v>1321</v>
      </c>
    </row>
    <row r="32" spans="1:17" x14ac:dyDescent="0.25">
      <c r="A32" s="23" t="str">
        <f>+Tabla_Facturas[[#This Row],[SUMINISTRADOR_ACTUAL]]&amp;Tabla_Facturas[[#This Row],[RAZÓN SOCIAL BENEFICIARIO]]</f>
        <v>CARENCorporación Interamericana de Inversiones</v>
      </c>
      <c r="B32" s="22">
        <f>+'Parametros Division Pagos'!$B$3</f>
        <v>2025</v>
      </c>
      <c r="C32" s="22">
        <f>+'Parametros Division Pagos'!$B$4</f>
        <v>1</v>
      </c>
      <c r="D32" s="22">
        <f>+'Parametros Division Pagos'!$B$5</f>
        <v>6</v>
      </c>
      <c r="E32" s="23" t="s">
        <v>1129</v>
      </c>
      <c r="F32" s="6" t="s">
        <v>1129</v>
      </c>
      <c r="G32" s="6" t="s">
        <v>1232</v>
      </c>
      <c r="H32" s="5" t="s">
        <v>1299</v>
      </c>
      <c r="I32" s="5" t="s">
        <v>1300</v>
      </c>
      <c r="J32" s="5" t="s">
        <v>1301</v>
      </c>
      <c r="K32" s="5" t="s">
        <v>1302</v>
      </c>
      <c r="L32" s="5">
        <v>1410401068</v>
      </c>
      <c r="M32" s="5" t="s">
        <v>1303</v>
      </c>
      <c r="N32" s="5" t="s">
        <v>1304</v>
      </c>
      <c r="O32" s="5" t="s">
        <v>1305</v>
      </c>
      <c r="P32" s="5" t="s">
        <v>1306</v>
      </c>
    </row>
    <row r="33" spans="1:16" x14ac:dyDescent="0.25">
      <c r="A33" s="23" t="str">
        <f>+Tabla_Facturas[[#This Row],[SUMINISTRADOR_ACTUAL]]&amp;Tabla_Facturas[[#This Row],[RAZÓN SOCIAL BENEFICIARIO]]</f>
        <v>CARENEmpresa Eléctrica Carén S.A.</v>
      </c>
      <c r="B33" s="22">
        <f>+'Parametros Division Pagos'!$B$3</f>
        <v>2025</v>
      </c>
      <c r="C33" s="22">
        <f>+'Parametros Division Pagos'!$B$4</f>
        <v>1</v>
      </c>
      <c r="D33" s="22">
        <f>+'Parametros Division Pagos'!$B$5</f>
        <v>6</v>
      </c>
      <c r="E33" s="23" t="s">
        <v>1129</v>
      </c>
      <c r="F33" s="6" t="s">
        <v>1129</v>
      </c>
      <c r="G33" s="6" t="s">
        <v>1231</v>
      </c>
      <c r="H33" s="5" t="s">
        <v>9</v>
      </c>
      <c r="I33" s="5" t="s">
        <v>1194</v>
      </c>
      <c r="J33" s="5" t="s">
        <v>1452</v>
      </c>
      <c r="K33" s="5" t="s">
        <v>1302</v>
      </c>
      <c r="L33" s="5">
        <v>206706707</v>
      </c>
      <c r="M33" s="5" t="s">
        <v>1453</v>
      </c>
      <c r="N33" s="5" t="s">
        <v>1454</v>
      </c>
      <c r="O33" s="5" t="s">
        <v>1455</v>
      </c>
      <c r="P33" s="5" t="s">
        <v>1456</v>
      </c>
    </row>
    <row r="34" spans="1:16" x14ac:dyDescent="0.25">
      <c r="A34" s="23" t="str">
        <f>+Tabla_Facturas[[#This Row],[SUMINISTRADOR_ACTUAL]]&amp;Tabla_Facturas[[#This Row],[RAZÓN SOCIAL BENEFICIARIO]]</f>
        <v>RUCATAYOEmpresa Eléctrica Rucatayo S.A.</v>
      </c>
      <c r="B34" s="22">
        <f>+'Parametros Division Pagos'!$B$3</f>
        <v>2025</v>
      </c>
      <c r="C34" s="22">
        <f>+'Parametros Division Pagos'!$B$4</f>
        <v>1</v>
      </c>
      <c r="D34" s="22">
        <f>+'Parametros Division Pagos'!$B$5</f>
        <v>6</v>
      </c>
      <c r="E34" s="23" t="s">
        <v>1126</v>
      </c>
      <c r="F34" s="6" t="s">
        <v>1126</v>
      </c>
      <c r="G34" s="6" t="s">
        <v>1231</v>
      </c>
      <c r="H34" s="5" t="s">
        <v>1212</v>
      </c>
      <c r="I34" s="5" t="s">
        <v>1190</v>
      </c>
      <c r="J34" s="5" t="s">
        <v>1397</v>
      </c>
      <c r="K34" s="5" t="s">
        <v>1402</v>
      </c>
      <c r="L34" s="5" t="s">
        <v>1403</v>
      </c>
      <c r="M34" s="5" t="s">
        <v>1398</v>
      </c>
      <c r="N34" s="5" t="s">
        <v>1399</v>
      </c>
      <c r="O34" s="5" t="s">
        <v>1400</v>
      </c>
      <c r="P34" s="5" t="s">
        <v>1401</v>
      </c>
    </row>
    <row r="35" spans="1:16" x14ac:dyDescent="0.25">
      <c r="A35" s="23" t="str">
        <f>+Tabla_Facturas[[#This Row],[SUMINISTRADOR_ACTUAL]]&amp;Tabla_Facturas[[#This Row],[RAZÓN SOCIAL BENEFICIARIO]]</f>
        <v>CHUNGUNGOCorporación Interamericana de Inversiones</v>
      </c>
      <c r="B35" s="22">
        <f>+'Parametros Division Pagos'!$B$3</f>
        <v>2025</v>
      </c>
      <c r="C35" s="22">
        <f>+'Parametros Division Pagos'!$B$4</f>
        <v>1</v>
      </c>
      <c r="D35" s="22">
        <f>+'Parametros Division Pagos'!$B$5</f>
        <v>6</v>
      </c>
      <c r="E35" s="23" t="s">
        <v>1124</v>
      </c>
      <c r="F35" s="6" t="s">
        <v>1124</v>
      </c>
      <c r="G35" s="6" t="s">
        <v>1232</v>
      </c>
      <c r="H35" s="5" t="s">
        <v>1299</v>
      </c>
      <c r="I35" s="5" t="s">
        <v>1300</v>
      </c>
      <c r="J35" s="5" t="s">
        <v>1301</v>
      </c>
      <c r="K35" s="5" t="s">
        <v>1308</v>
      </c>
      <c r="L35" s="5" t="s">
        <v>1314</v>
      </c>
      <c r="M35" s="5" t="s">
        <v>1334</v>
      </c>
      <c r="N35" s="5" t="s">
        <v>1335</v>
      </c>
      <c r="O35" s="5" t="s">
        <v>1303</v>
      </c>
      <c r="P35" s="5" t="s">
        <v>1388</v>
      </c>
    </row>
    <row r="36" spans="1:16" x14ac:dyDescent="0.25">
      <c r="A36" s="23" t="str">
        <f>+Tabla_Facturas[[#This Row],[SUMINISTRADOR_ACTUAL]]&amp;Tabla_Facturas[[#This Row],[RAZÓN SOCIAL BENEFICIARIO]]</f>
        <v>CHUNGUNGOChungungo S.A.</v>
      </c>
      <c r="B36" s="22">
        <f>+'Parametros Division Pagos'!$B$3</f>
        <v>2025</v>
      </c>
      <c r="C36" s="22">
        <f>+'Parametros Division Pagos'!$B$4</f>
        <v>1</v>
      </c>
      <c r="D36" s="22">
        <f>+'Parametros Division Pagos'!$B$5</f>
        <v>6</v>
      </c>
      <c r="E36" s="23" t="s">
        <v>1124</v>
      </c>
      <c r="F36" s="6" t="s">
        <v>1124</v>
      </c>
      <c r="G36" s="6" t="s">
        <v>1231</v>
      </c>
      <c r="H36" s="5" t="s">
        <v>5</v>
      </c>
      <c r="I36" s="5" t="s">
        <v>1188</v>
      </c>
      <c r="J36" s="5" t="s">
        <v>1426</v>
      </c>
      <c r="K36" s="5" t="s">
        <v>1308</v>
      </c>
      <c r="L36" s="5">
        <v>210740166</v>
      </c>
      <c r="M36" s="5" t="s">
        <v>1463</v>
      </c>
      <c r="N36" s="5" t="s">
        <v>1464</v>
      </c>
      <c r="O36" s="5" t="s">
        <v>1465</v>
      </c>
      <c r="P36" s="5" t="s">
        <v>1466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DD38D-8A5C-45F6-92BA-76E46C922D66}">
          <x14:formula1>
            <xm:f>Tablas!$B$1:$B$33</xm:f>
          </x14:formula1>
          <xm:sqref>E5:F36</xm:sqref>
        </x14:dataValidation>
        <x14:dataValidation type="list" allowBlank="1" showInputMessage="1" showErrorMessage="1" xr:uid="{56FB117F-0443-46CA-920D-1854F87E42CC}">
          <x14:formula1>
            <xm:f>Tablas!$V$2:$V$3</xm:f>
          </x14:formula1>
          <xm:sqref>G5:G36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U950"/>
  <sheetViews>
    <sheetView zoomScale="70" zoomScaleNormal="70" workbookViewId="0"/>
  </sheetViews>
  <sheetFormatPr baseColWidth="10" defaultRowHeight="15" x14ac:dyDescent="0.25"/>
  <cols>
    <col min="1" max="1" width="11.42578125" customWidth="1"/>
    <col min="2" max="2" width="18.5703125" customWidth="1"/>
    <col min="3" max="3" width="15.140625" bestFit="1" customWidth="1"/>
    <col min="4" max="4" width="28.140625" customWidth="1"/>
    <col min="5" max="5" width="23.28515625" bestFit="1" customWidth="1"/>
    <col min="6" max="6" width="63.42578125" customWidth="1"/>
    <col min="7" max="7" width="34.42578125" customWidth="1"/>
    <col min="8" max="8" width="36.7109375" customWidth="1"/>
    <col min="9" max="9" width="46.85546875" customWidth="1"/>
    <col min="10" max="11" width="39.5703125" style="1" customWidth="1"/>
    <col min="12" max="12" width="30.42578125" bestFit="1" customWidth="1"/>
    <col min="13" max="13" width="30.42578125" style="37" customWidth="1"/>
    <col min="14" max="14" width="27.85546875" customWidth="1"/>
    <col min="15" max="15" width="28.140625" customWidth="1"/>
    <col min="16" max="16" width="22.140625" customWidth="1"/>
    <col min="17" max="17" width="21.85546875" customWidth="1"/>
    <col min="18" max="18" width="12.5703125" style="34" bestFit="1" customWidth="1"/>
    <col min="19" max="19" width="30.85546875" bestFit="1" customWidth="1"/>
    <col min="20" max="20" width="28.28515625" customWidth="1"/>
    <col min="21" max="21" width="22.85546875" customWidth="1"/>
  </cols>
  <sheetData>
    <row r="1" spans="1:21" x14ac:dyDescent="0.25">
      <c r="A1" s="7" t="s">
        <v>1283</v>
      </c>
      <c r="N1" s="29"/>
      <c r="O1" s="29">
        <f>+MAX(O8:O3062)</f>
        <v>1</v>
      </c>
      <c r="R1" s="34" t="s">
        <v>1420</v>
      </c>
      <c r="S1" s="40">
        <f>+N2*_xlfn.XLOOKUP($B$3&amp;"_"&amp;$B$4&amp;"_"&amp;$B$5,Dolar[ID],Dolar[TASA CAMBIO],,0)/6</f>
        <v>15565166665.888395</v>
      </c>
    </row>
    <row r="2" spans="1:21" x14ac:dyDescent="0.25">
      <c r="A2" s="7" t="s">
        <v>1236</v>
      </c>
      <c r="N2" s="35">
        <f>+SUM(Cesion_credito[Pago_Semestral_US$])</f>
        <v>99999999.994999915</v>
      </c>
      <c r="O2" s="29">
        <f>+MIN(O8:O3062)</f>
        <v>0</v>
      </c>
      <c r="R2" s="34" t="s">
        <v>1419</v>
      </c>
      <c r="S2" s="40">
        <f>+SUM(Cesion_credito[CUOTA_MENSUAL_$])</f>
        <v>15565166644</v>
      </c>
    </row>
    <row r="3" spans="1:21" x14ac:dyDescent="0.25">
      <c r="A3" s="7" t="s">
        <v>1226</v>
      </c>
      <c r="B3" s="43">
        <f>+'NOMINA MENSUAL PESOS'!B3</f>
        <v>2025</v>
      </c>
      <c r="M3" s="41"/>
      <c r="N3" s="42"/>
      <c r="R3" s="34" t="s">
        <v>1421</v>
      </c>
      <c r="S3" s="40">
        <f>+S2-S1</f>
        <v>-21.888395309448242</v>
      </c>
    </row>
    <row r="4" spans="1:21" x14ac:dyDescent="0.25">
      <c r="A4" s="7" t="s">
        <v>1417</v>
      </c>
      <c r="B4" s="43">
        <f>+'NOMINA MENSUAL PESOS'!B4</f>
        <v>1</v>
      </c>
      <c r="M4" s="41"/>
      <c r="N4" s="42"/>
      <c r="R4" s="34" t="s">
        <v>1423</v>
      </c>
      <c r="S4" s="40">
        <f>+GETPIVOTDATA("CUOTA_MENSUAL_$",'NOMINA MENSUAL PESOS'!$A$7)</f>
        <v>15565166644</v>
      </c>
    </row>
    <row r="5" spans="1:21" x14ac:dyDescent="0.25">
      <c r="A5" s="7" t="s">
        <v>1418</v>
      </c>
      <c r="B5" s="43">
        <f>+'NOMINA MENSUAL PESOS'!B5</f>
        <v>6</v>
      </c>
      <c r="M5" s="41"/>
      <c r="N5" s="42"/>
      <c r="R5" s="34" t="s">
        <v>1421</v>
      </c>
      <c r="S5" s="40">
        <f>+S4-S1</f>
        <v>-21.888395309448242</v>
      </c>
    </row>
    <row r="7" spans="1:21" s="1" customFormat="1" x14ac:dyDescent="0.25">
      <c r="A7" s="1" t="s">
        <v>1226</v>
      </c>
      <c r="B7" s="1" t="s">
        <v>1227</v>
      </c>
      <c r="C7" s="1" t="s">
        <v>1418</v>
      </c>
      <c r="D7" s="1" t="s">
        <v>1228</v>
      </c>
      <c r="E7" s="1" t="s">
        <v>1147</v>
      </c>
      <c r="F7" s="1" t="s">
        <v>1256</v>
      </c>
      <c r="G7" s="1" t="s">
        <v>1144</v>
      </c>
      <c r="H7" s="1" t="s">
        <v>1119</v>
      </c>
      <c r="I7" s="1" t="s">
        <v>1118</v>
      </c>
      <c r="J7" s="1" t="s">
        <v>1278</v>
      </c>
      <c r="K7" s="1" t="s">
        <v>1277</v>
      </c>
      <c r="L7" s="1" t="s">
        <v>1230</v>
      </c>
      <c r="M7" s="1" t="s">
        <v>1234</v>
      </c>
      <c r="N7" s="38" t="s">
        <v>1284</v>
      </c>
      <c r="O7" s="1" t="s">
        <v>1273</v>
      </c>
      <c r="P7" s="1" t="s">
        <v>1237</v>
      </c>
      <c r="Q7" s="1" t="s">
        <v>1275</v>
      </c>
      <c r="R7" s="1" t="s">
        <v>1276</v>
      </c>
      <c r="S7" s="1" t="s">
        <v>1405</v>
      </c>
      <c r="T7" s="1" t="s">
        <v>1449</v>
      </c>
      <c r="U7" s="1" t="s">
        <v>1450</v>
      </c>
    </row>
    <row r="8" spans="1:21" x14ac:dyDescent="0.25">
      <c r="A8" s="22">
        <f>+$B$3</f>
        <v>2025</v>
      </c>
      <c r="B8" s="22">
        <f t="shared" ref="B8:B71" si="0">+$B$4</f>
        <v>1</v>
      </c>
      <c r="C8" s="22">
        <f t="shared" ref="C8:C71" si="1">+$B$5</f>
        <v>6</v>
      </c>
      <c r="D8" s="23" t="s">
        <v>1138</v>
      </c>
      <c r="E8" s="6" t="s">
        <v>21</v>
      </c>
      <c r="F8" s="5" t="s">
        <v>84</v>
      </c>
      <c r="G8" s="24" t="str" cm="1">
        <f t="array" ref="G8">+IFERROR(_xlfn.XLOOKUP(Cesion_credito[[#This Row],[Distribuidor_CNE]]&amp;"_"&amp;Cesion_credito[[#This Row],[Bloque_Contrato_CNE]],Contrato[[#All],[Id]],Contrato[[#All],[Suministrador_CNE]],,0),"")</f>
        <v>SPV P4 S.A.</v>
      </c>
      <c r="H8" s="24" t="str" cm="1">
        <f t="array" ref="H8">+IFERROR(_xlfn.XLOOKUP(Cesion_credito[[#This Row],[Distribuidor_CNE]]&amp;"_"&amp;Cesion_credito[[#This Row],[Bloque_Contrato_CNE]],Contrato[[#All],[Id]],Contrato[[#All],[SUMINISTRADOR_ACTUAL]],,0),"")</f>
        <v>SPVP4</v>
      </c>
      <c r="I8" s="24" t="str" cm="1">
        <f t="array" ref="I8">+IFERROR(_xlfn.XLOOKUP(Cesion_credito[[#This Row],[Distribuidor_CNE]]&amp;"_"&amp;Cesion_credito[[#This Row],[Bloque_Contrato_CNE]],Contrato[[#All],[Id]],Contrato[[#All],[DISTRIBUIDOR_ACTUAL]],,0),"")</f>
        <v>CEC</v>
      </c>
      <c r="J8" s="5" t="s">
        <v>1433</v>
      </c>
      <c r="K8" s="22" t="str" cm="1">
        <f t="array" ref="K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" s="8">
        <v>1</v>
      </c>
      <c r="N8" s="36">
        <f>+Cesion_credito[[#This Row],[Prorrata_Semestral (%)]]*SUMIFS(Contrato[Pago_Semestral_US$],Contrato[Distribuidor_CNE],Cesion_credito[[#This Row],[Distribuidor_CNE]],Contrato[Contrato],Cesion_credito[[#This Row],[Bloque_Contrato_CNE]])</f>
        <v>206.767</v>
      </c>
      <c r="O8" s="28">
        <f t="shared" ref="O8:O71" si="2">+SUMIFS(M:M,E:E,E8,F:F,F8)</f>
        <v>1</v>
      </c>
      <c r="P8" t="str" cm="1">
        <f t="array" ref="P8">+IFERROR(_xlfn.XLOOKUP(Cesion_credito[[#This Row],[SUMINISTRADOR_ACTUAL]]&amp;Cesion_credito[[#This Row],[Razón Social Beneficiario del Pago]],Tabla_Facturas[[#All],[ID]],Tabla_Facturas[[#All],[BANCO]],,0),"")</f>
        <v>DE CHILE</v>
      </c>
      <c r="Q8" t="str" cm="1">
        <f t="array" ref="Q8">+IFERROR(_xlfn.XLOOKUP(Cesion_credito[[#This Row],[SUMINISTRADOR_ACTUAL]]&amp;Cesion_credito[[#This Row],[Razón Social Beneficiario del Pago]],Tabla_Facturas[[#All],[ID]],Tabla_Facturas[[#All],[TIPO_CUENTA]],,0),"")</f>
        <v>CORRIENTE</v>
      </c>
      <c r="R8" cm="1">
        <f t="array" ref="R8">+IFERROR(_xlfn.XLOOKUP(Cesion_credito[[#This Row],[SUMINISTRADOR_ACTUAL]]&amp;Cesion_credito[[#This Row],[Razón Social Beneficiario del Pago]],Tabla_Facturas[[#All],[ID]],Tabla_Facturas[[#All],[NUMERO_CUENTA]],,0),"")</f>
        <v>1111661061</v>
      </c>
      <c r="S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32184</v>
      </c>
      <c r="T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" t="str">
        <f>+_xlfn.XLOOKUP(Cesion_credito[[#This Row],[DISTRIBUIDOR_ACTUAL]],Distribuidor[DISTRIBUIDOR_ACTUAL],Distribuidor[RUT_DISTRIBUIDOR_ACTUAL],,0)</f>
        <v>70.287.900-0</v>
      </c>
    </row>
    <row r="9" spans="1:21" x14ac:dyDescent="0.25">
      <c r="A9" s="22">
        <f t="shared" ref="A9:A72" si="3">+$B$3</f>
        <v>2025</v>
      </c>
      <c r="B9" s="22">
        <f t="shared" si="0"/>
        <v>1</v>
      </c>
      <c r="C9" s="22">
        <f t="shared" si="1"/>
        <v>6</v>
      </c>
      <c r="D9" s="23" t="s">
        <v>1138</v>
      </c>
      <c r="E9" s="6" t="s">
        <v>1075</v>
      </c>
      <c r="F9" s="5" t="s">
        <v>180</v>
      </c>
      <c r="G9" s="24" t="str" cm="1">
        <f t="array" ref="G9">+IFERROR(_xlfn.XLOOKUP(Cesion_credito[[#This Row],[Distribuidor_CNE]]&amp;"_"&amp;Cesion_credito[[#This Row],[Bloque_Contrato_CNE]],Contrato[[#All],[Id]],Contrato[[#All],[Suministrador_CNE]],,0),"")</f>
        <v>SPV P4 S.A.</v>
      </c>
      <c r="H9" s="24" t="str" cm="1">
        <f t="array" ref="H9">+IFERROR(_xlfn.XLOOKUP(Cesion_credito[[#This Row],[Distribuidor_CNE]]&amp;"_"&amp;Cesion_credito[[#This Row],[Bloque_Contrato_CNE]],Contrato[[#All],[Id]],Contrato[[#All],[SUMINISTRADOR_ACTUAL]],,0),"")</f>
        <v>SPVP4</v>
      </c>
      <c r="I9" s="24" t="str" cm="1">
        <f t="array" ref="I9">+IFERROR(_xlfn.XLOOKUP(Cesion_credito[[#This Row],[Distribuidor_CNE]]&amp;"_"&amp;Cesion_credito[[#This Row],[Bloque_Contrato_CNE]],Contrato[[#All],[Id]],Contrato[[#All],[DISTRIBUIDOR_ACTUAL]],,0),"")</f>
        <v>CGE</v>
      </c>
      <c r="J9" s="5" t="s">
        <v>1433</v>
      </c>
      <c r="K9" s="22" t="str" cm="1">
        <f t="array" ref="K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" s="8">
        <v>1</v>
      </c>
      <c r="N9" s="36">
        <f>+Cesion_credito[[#This Row],[Prorrata_Semestral (%)]]*SUMIFS(Contrato[Pago_Semestral_US$],Contrato[Distribuidor_CNE],Cesion_credito[[#This Row],[Distribuidor_CNE]],Contrato[Contrato],Cesion_credito[[#This Row],[Bloque_Contrato_CNE]])</f>
        <v>4040.9319999999998</v>
      </c>
      <c r="O9" s="28">
        <f t="shared" si="2"/>
        <v>1</v>
      </c>
      <c r="P9" t="str" cm="1">
        <f t="array" ref="P9">+IFERROR(_xlfn.XLOOKUP(Cesion_credito[[#This Row],[SUMINISTRADOR_ACTUAL]]&amp;Cesion_credito[[#This Row],[Razón Social Beneficiario del Pago]],Tabla_Facturas[[#All],[ID]],Tabla_Facturas[[#All],[BANCO]],,0),"")</f>
        <v>DE CHILE</v>
      </c>
      <c r="Q9" t="str" cm="1">
        <f t="array" ref="Q9">+IFERROR(_xlfn.XLOOKUP(Cesion_credito[[#This Row],[SUMINISTRADOR_ACTUAL]]&amp;Cesion_credito[[#This Row],[Razón Social Beneficiario del Pago]],Tabla_Facturas[[#All],[ID]],Tabla_Facturas[[#All],[TIPO_CUENTA]],,0),"")</f>
        <v>CORRIENTE</v>
      </c>
      <c r="R9" cm="1">
        <f t="array" ref="R9">+IFERROR(_xlfn.XLOOKUP(Cesion_credito[[#This Row],[SUMINISTRADOR_ACTUAL]]&amp;Cesion_credito[[#This Row],[Razón Social Beneficiario del Pago]],Tabla_Facturas[[#All],[ID]],Tabla_Facturas[[#All],[NUMERO_CUENTA]],,0),"")</f>
        <v>1111661061</v>
      </c>
      <c r="S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628978</v>
      </c>
      <c r="T9" t="str">
        <f>+_xlfn.XLOOKUP(Cesion_credito[[#This Row],[DISTRIBUIDOR_ACTUAL]],Distribuidor[DISTRIBUIDOR_ACTUAL],Distribuidor[RAZON_SOCIAL_DISTRIBUIDOR_ACTUAL],,0)</f>
        <v>Compañía General de Electricidad S.A.</v>
      </c>
      <c r="U9" t="str">
        <f>+_xlfn.XLOOKUP(Cesion_credito[[#This Row],[DISTRIBUIDOR_ACTUAL]],Distribuidor[DISTRIBUIDOR_ACTUAL],Distribuidor[RUT_DISTRIBUIDOR_ACTUAL],,0)</f>
        <v>76.411.321-7</v>
      </c>
    </row>
    <row r="10" spans="1:21" x14ac:dyDescent="0.25">
      <c r="A10" s="22">
        <f t="shared" si="3"/>
        <v>2025</v>
      </c>
      <c r="B10" s="22">
        <f t="shared" si="0"/>
        <v>1</v>
      </c>
      <c r="C10" s="22">
        <f t="shared" si="1"/>
        <v>6</v>
      </c>
      <c r="D10" s="23" t="s">
        <v>1138</v>
      </c>
      <c r="E10" s="6" t="s">
        <v>1075</v>
      </c>
      <c r="F10" s="5" t="s">
        <v>181</v>
      </c>
      <c r="G10" s="24" t="str" cm="1">
        <f t="array" ref="G10">+IFERROR(_xlfn.XLOOKUP(Cesion_credito[[#This Row],[Distribuidor_CNE]]&amp;"_"&amp;Cesion_credito[[#This Row],[Bloque_Contrato_CNE]],Contrato[[#All],[Id]],Contrato[[#All],[Suministrador_CNE]],,0),"")</f>
        <v>SPV P4 S.A.</v>
      </c>
      <c r="H10" s="24" t="str" cm="1">
        <f t="array" ref="H10">+IFERROR(_xlfn.XLOOKUP(Cesion_credito[[#This Row],[Distribuidor_CNE]]&amp;"_"&amp;Cesion_credito[[#This Row],[Bloque_Contrato_CNE]],Contrato[[#All],[Id]],Contrato[[#All],[SUMINISTRADOR_ACTUAL]],,0),"")</f>
        <v>SPVP4</v>
      </c>
      <c r="I10" s="24" t="str" cm="1">
        <f t="array" ref="I10">+IFERROR(_xlfn.XLOOKUP(Cesion_credito[[#This Row],[Distribuidor_CNE]]&amp;"_"&amp;Cesion_credito[[#This Row],[Bloque_Contrato_CNE]],Contrato[[#All],[Id]],Contrato[[#All],[DISTRIBUIDOR_ACTUAL]],,0),"")</f>
        <v>CGE</v>
      </c>
      <c r="J10" s="5" t="s">
        <v>1433</v>
      </c>
      <c r="K10" s="22" t="str" cm="1">
        <f t="array" ref="K1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" s="8">
        <v>1</v>
      </c>
      <c r="N10" s="36">
        <f>+Cesion_credito[[#This Row],[Prorrata_Semestral (%)]]*SUMIFS(Contrato[Pago_Semestral_US$],Contrato[Distribuidor_CNE],Cesion_credito[[#This Row],[Distribuidor_CNE]],Contrato[Contrato],Cesion_credito[[#This Row],[Bloque_Contrato_CNE]])</f>
        <v>480.27600000000001</v>
      </c>
      <c r="O10" s="28">
        <f t="shared" si="2"/>
        <v>1</v>
      </c>
      <c r="P10" t="str" cm="1">
        <f t="array" ref="P10">+IFERROR(_xlfn.XLOOKUP(Cesion_credito[[#This Row],[SUMINISTRADOR_ACTUAL]]&amp;Cesion_credito[[#This Row],[Razón Social Beneficiario del Pago]],Tabla_Facturas[[#All],[ID]],Tabla_Facturas[[#All],[BANCO]],,0),"")</f>
        <v>DE CHILE</v>
      </c>
      <c r="Q10" t="str" cm="1">
        <f t="array" ref="Q10">+IFERROR(_xlfn.XLOOKUP(Cesion_credito[[#This Row],[SUMINISTRADOR_ACTUAL]]&amp;Cesion_credito[[#This Row],[Razón Social Beneficiario del Pago]],Tabla_Facturas[[#All],[ID]],Tabla_Facturas[[#All],[TIPO_CUENTA]],,0),"")</f>
        <v>CORRIENTE</v>
      </c>
      <c r="R10" cm="1">
        <f t="array" ref="R10">+IFERROR(_xlfn.XLOOKUP(Cesion_credito[[#This Row],[SUMINISTRADOR_ACTUAL]]&amp;Cesion_credito[[#This Row],[Razón Social Beneficiario del Pago]],Tabla_Facturas[[#All],[ID]],Tabla_Facturas[[#All],[NUMERO_CUENTA]],,0),"")</f>
        <v>1111661061</v>
      </c>
      <c r="S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74756</v>
      </c>
      <c r="T10" t="str">
        <f>+_xlfn.XLOOKUP(Cesion_credito[[#This Row],[DISTRIBUIDOR_ACTUAL]],Distribuidor[DISTRIBUIDOR_ACTUAL],Distribuidor[RAZON_SOCIAL_DISTRIBUIDOR_ACTUAL],,0)</f>
        <v>Compañía General de Electricidad S.A.</v>
      </c>
      <c r="U10" t="str">
        <f>+_xlfn.XLOOKUP(Cesion_credito[[#This Row],[DISTRIBUIDOR_ACTUAL]],Distribuidor[DISTRIBUIDOR_ACTUAL],Distribuidor[RUT_DISTRIBUIDOR_ACTUAL],,0)</f>
        <v>76.411.321-7</v>
      </c>
    </row>
    <row r="11" spans="1:21" x14ac:dyDescent="0.25">
      <c r="A11" s="22">
        <f t="shared" si="3"/>
        <v>2025</v>
      </c>
      <c r="B11" s="22">
        <f t="shared" si="0"/>
        <v>1</v>
      </c>
      <c r="C11" s="22">
        <f t="shared" si="1"/>
        <v>6</v>
      </c>
      <c r="D11" s="23" t="s">
        <v>1138</v>
      </c>
      <c r="E11" s="6" t="s">
        <v>1075</v>
      </c>
      <c r="F11" s="5" t="s">
        <v>182</v>
      </c>
      <c r="G11" s="24" t="str" cm="1">
        <f t="array" ref="G11">+IFERROR(_xlfn.XLOOKUP(Cesion_credito[[#This Row],[Distribuidor_CNE]]&amp;"_"&amp;Cesion_credito[[#This Row],[Bloque_Contrato_CNE]],Contrato[[#All],[Id]],Contrato[[#All],[Suministrador_CNE]],,0),"")</f>
        <v>SPV P4 S.A.</v>
      </c>
      <c r="H11" s="24" t="str" cm="1">
        <f t="array" ref="H11">+IFERROR(_xlfn.XLOOKUP(Cesion_credito[[#This Row],[Distribuidor_CNE]]&amp;"_"&amp;Cesion_credito[[#This Row],[Bloque_Contrato_CNE]],Contrato[[#All],[Id]],Contrato[[#All],[SUMINISTRADOR_ACTUAL]],,0),"")</f>
        <v>SPVP4</v>
      </c>
      <c r="I11" s="24" t="str" cm="1">
        <f t="array" ref="I11">+IFERROR(_xlfn.XLOOKUP(Cesion_credito[[#This Row],[Distribuidor_CNE]]&amp;"_"&amp;Cesion_credito[[#This Row],[Bloque_Contrato_CNE]],Contrato[[#All],[Id]],Contrato[[#All],[DISTRIBUIDOR_ACTUAL]],,0),"")</f>
        <v>CGE</v>
      </c>
      <c r="J11" s="5" t="s">
        <v>1433</v>
      </c>
      <c r="K11" s="22" t="str" cm="1">
        <f t="array" ref="K1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" s="8">
        <v>1</v>
      </c>
      <c r="N11" s="36">
        <f>+Cesion_credito[[#This Row],[Prorrata_Semestral (%)]]*SUMIFS(Contrato[Pago_Semestral_US$],Contrato[Distribuidor_CNE],Cesion_credito[[#This Row],[Distribuidor_CNE]],Contrato[Contrato],Cesion_credito[[#This Row],[Bloque_Contrato_CNE]])</f>
        <v>14566.755999999999</v>
      </c>
      <c r="O11" s="28">
        <f t="shared" si="2"/>
        <v>1</v>
      </c>
      <c r="P11" t="str" cm="1">
        <f t="array" ref="P11">+IFERROR(_xlfn.XLOOKUP(Cesion_credito[[#This Row],[SUMINISTRADOR_ACTUAL]]&amp;Cesion_credito[[#This Row],[Razón Social Beneficiario del Pago]],Tabla_Facturas[[#All],[ID]],Tabla_Facturas[[#All],[BANCO]],,0),"")</f>
        <v>DE CHILE</v>
      </c>
      <c r="Q11" t="str" cm="1">
        <f t="array" ref="Q11">+IFERROR(_xlfn.XLOOKUP(Cesion_credito[[#This Row],[SUMINISTRADOR_ACTUAL]]&amp;Cesion_credito[[#This Row],[Razón Social Beneficiario del Pago]],Tabla_Facturas[[#All],[ID]],Tabla_Facturas[[#All],[TIPO_CUENTA]],,0),"")</f>
        <v>CORRIENTE</v>
      </c>
      <c r="R11" cm="1">
        <f t="array" ref="R11">+IFERROR(_xlfn.XLOOKUP(Cesion_credito[[#This Row],[SUMINISTRADOR_ACTUAL]]&amp;Cesion_credito[[#This Row],[Razón Social Beneficiario del Pago]],Tabla_Facturas[[#All],[ID]],Tabla_Facturas[[#All],[NUMERO_CUENTA]],,0),"")</f>
        <v>1111661061</v>
      </c>
      <c r="S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2267340</v>
      </c>
      <c r="T11" t="str">
        <f>+_xlfn.XLOOKUP(Cesion_credito[[#This Row],[DISTRIBUIDOR_ACTUAL]],Distribuidor[DISTRIBUIDOR_ACTUAL],Distribuidor[RAZON_SOCIAL_DISTRIBUIDOR_ACTUAL],,0)</f>
        <v>Compañía General de Electricidad S.A.</v>
      </c>
      <c r="U11" t="str">
        <f>+_xlfn.XLOOKUP(Cesion_credito[[#This Row],[DISTRIBUIDOR_ACTUAL]],Distribuidor[DISTRIBUIDOR_ACTUAL],Distribuidor[RUT_DISTRIBUIDOR_ACTUAL],,0)</f>
        <v>76.411.321-7</v>
      </c>
    </row>
    <row r="12" spans="1:21" x14ac:dyDescent="0.25">
      <c r="A12" s="22">
        <f t="shared" si="3"/>
        <v>2025</v>
      </c>
      <c r="B12" s="22">
        <f t="shared" si="0"/>
        <v>1</v>
      </c>
      <c r="C12" s="22">
        <f t="shared" si="1"/>
        <v>6</v>
      </c>
      <c r="D12" s="23" t="s">
        <v>1138</v>
      </c>
      <c r="E12" s="6" t="s">
        <v>1080</v>
      </c>
      <c r="F12" s="5" t="s">
        <v>227</v>
      </c>
      <c r="G12" s="24" t="str" cm="1">
        <f t="array" ref="G12">+IFERROR(_xlfn.XLOOKUP(Cesion_credito[[#This Row],[Distribuidor_CNE]]&amp;"_"&amp;Cesion_credito[[#This Row],[Bloque_Contrato_CNE]],Contrato[[#All],[Id]],Contrato[[#All],[Suministrador_CNE]],,0),"")</f>
        <v>SPV P4 S.A.</v>
      </c>
      <c r="H12" s="24" t="str" cm="1">
        <f t="array" ref="H12">+IFERROR(_xlfn.XLOOKUP(Cesion_credito[[#This Row],[Distribuidor_CNE]]&amp;"_"&amp;Cesion_credito[[#This Row],[Bloque_Contrato_CNE]],Contrato[[#All],[Id]],Contrato[[#All],[SUMINISTRADOR_ACTUAL]],,0),"")</f>
        <v>SPVP4</v>
      </c>
      <c r="I12" s="24" t="str" cm="1">
        <f t="array" ref="I12">+IFERROR(_xlfn.XLOOKUP(Cesion_credito[[#This Row],[Distribuidor_CNE]]&amp;"_"&amp;Cesion_credito[[#This Row],[Bloque_Contrato_CNE]],Contrato[[#All],[Id]],Contrato[[#All],[DISTRIBUIDOR_ACTUAL]],,0),"")</f>
        <v>CHILQUINTA</v>
      </c>
      <c r="J12" s="5" t="s">
        <v>1433</v>
      </c>
      <c r="K12" s="22" t="str" cm="1">
        <f t="array" ref="K12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" s="8">
        <v>1</v>
      </c>
      <c r="N12" s="36">
        <f>+Cesion_credito[[#This Row],[Prorrata_Semestral (%)]]*SUMIFS(Contrato[Pago_Semestral_US$],Contrato[Distribuidor_CNE],Cesion_credito[[#This Row],[Distribuidor_CNE]],Contrato[Contrato],Cesion_credito[[#This Row],[Bloque_Contrato_CNE]])</f>
        <v>1286.46</v>
      </c>
      <c r="O12" s="28">
        <f t="shared" si="2"/>
        <v>1</v>
      </c>
      <c r="P12" t="str" cm="1">
        <f t="array" ref="P12">+IFERROR(_xlfn.XLOOKUP(Cesion_credito[[#This Row],[SUMINISTRADOR_ACTUAL]]&amp;Cesion_credito[[#This Row],[Razón Social Beneficiario del Pago]],Tabla_Facturas[[#All],[ID]],Tabla_Facturas[[#All],[BANCO]],,0),"")</f>
        <v>DE CHILE</v>
      </c>
      <c r="Q12" t="str" cm="1">
        <f t="array" ref="Q12">+IFERROR(_xlfn.XLOOKUP(Cesion_credito[[#This Row],[SUMINISTRADOR_ACTUAL]]&amp;Cesion_credito[[#This Row],[Razón Social Beneficiario del Pago]],Tabla_Facturas[[#All],[ID]],Tabla_Facturas[[#All],[TIPO_CUENTA]],,0),"")</f>
        <v>CORRIENTE</v>
      </c>
      <c r="R12" cm="1">
        <f t="array" ref="R12">+IFERROR(_xlfn.XLOOKUP(Cesion_credito[[#This Row],[SUMINISTRADOR_ACTUAL]]&amp;Cesion_credito[[#This Row],[Razón Social Beneficiario del Pago]],Tabla_Facturas[[#All],[ID]],Tabla_Facturas[[#All],[NUMERO_CUENTA]],,0),"")</f>
        <v>1111661061</v>
      </c>
      <c r="S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200240</v>
      </c>
      <c r="T12" t="str">
        <f>+_xlfn.XLOOKUP(Cesion_credito[[#This Row],[DISTRIBUIDOR_ACTUAL]],Distribuidor[DISTRIBUIDOR_ACTUAL],Distribuidor[RAZON_SOCIAL_DISTRIBUIDOR_ACTUAL],,0)</f>
        <v>Chilquinta Distribución S.A.</v>
      </c>
      <c r="U12" t="str">
        <f>+_xlfn.XLOOKUP(Cesion_credito[[#This Row],[DISTRIBUIDOR_ACTUAL]],Distribuidor[DISTRIBUIDOR_ACTUAL],Distribuidor[RUT_DISTRIBUIDOR_ACTUAL],,0)</f>
        <v>96.813.520-1</v>
      </c>
    </row>
    <row r="13" spans="1:21" x14ac:dyDescent="0.25">
      <c r="A13" s="22">
        <f t="shared" si="3"/>
        <v>2025</v>
      </c>
      <c r="B13" s="22">
        <f t="shared" si="0"/>
        <v>1</v>
      </c>
      <c r="C13" s="22">
        <f t="shared" si="1"/>
        <v>6</v>
      </c>
      <c r="D13" s="23" t="s">
        <v>1138</v>
      </c>
      <c r="E13" s="6" t="s">
        <v>1082</v>
      </c>
      <c r="F13" s="5" t="s">
        <v>262</v>
      </c>
      <c r="G13" s="24" t="str" cm="1">
        <f t="array" ref="G13">+IFERROR(_xlfn.XLOOKUP(Cesion_credito[[#This Row],[Distribuidor_CNE]]&amp;"_"&amp;Cesion_credito[[#This Row],[Bloque_Contrato_CNE]],Contrato[[#All],[Id]],Contrato[[#All],[Suministrador_CNE]],,0),"")</f>
        <v>SPV P4 S.A.</v>
      </c>
      <c r="H13" s="24" t="str" cm="1">
        <f t="array" ref="H13">+IFERROR(_xlfn.XLOOKUP(Cesion_credito[[#This Row],[Distribuidor_CNE]]&amp;"_"&amp;Cesion_credito[[#This Row],[Bloque_Contrato_CNE]],Contrato[[#All],[Id]],Contrato[[#All],[SUMINISTRADOR_ACTUAL]],,0),"")</f>
        <v>SPVP4</v>
      </c>
      <c r="I13" s="24" t="str" cm="1">
        <f t="array" ref="I13">+IFERROR(_xlfn.XLOOKUP(Cesion_credito[[#This Row],[Distribuidor_CNE]]&amp;"_"&amp;Cesion_credito[[#This Row],[Bloque_Contrato_CNE]],Contrato[[#All],[Id]],Contrato[[#All],[DISTRIBUIDOR_ACTUAL]],,0),"")</f>
        <v>CODINER</v>
      </c>
      <c r="J13" s="5" t="s">
        <v>1433</v>
      </c>
      <c r="K13" s="22" t="str" cm="1">
        <f t="array" ref="K13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" s="8">
        <v>1</v>
      </c>
      <c r="N13" s="36">
        <f>+Cesion_credito[[#This Row],[Prorrata_Semestral (%)]]*SUMIFS(Contrato[Pago_Semestral_US$],Contrato[Distribuidor_CNE],Cesion_credito[[#This Row],[Distribuidor_CNE]],Contrato[Contrato],Cesion_credito[[#This Row],[Bloque_Contrato_CNE]])</f>
        <v>128.06200000000001</v>
      </c>
      <c r="O13" s="28">
        <f t="shared" si="2"/>
        <v>1</v>
      </c>
      <c r="P13" t="str" cm="1">
        <f t="array" ref="P13">+IFERROR(_xlfn.XLOOKUP(Cesion_credito[[#This Row],[SUMINISTRADOR_ACTUAL]]&amp;Cesion_credito[[#This Row],[Razón Social Beneficiario del Pago]],Tabla_Facturas[[#All],[ID]],Tabla_Facturas[[#All],[BANCO]],,0),"")</f>
        <v>DE CHILE</v>
      </c>
      <c r="Q13" t="str" cm="1">
        <f t="array" ref="Q13">+IFERROR(_xlfn.XLOOKUP(Cesion_credito[[#This Row],[SUMINISTRADOR_ACTUAL]]&amp;Cesion_credito[[#This Row],[Razón Social Beneficiario del Pago]],Tabla_Facturas[[#All],[ID]],Tabla_Facturas[[#All],[TIPO_CUENTA]],,0),"")</f>
        <v>CORRIENTE</v>
      </c>
      <c r="R13" cm="1">
        <f t="array" ref="R13">+IFERROR(_xlfn.XLOOKUP(Cesion_credito[[#This Row],[SUMINISTRADOR_ACTUAL]]&amp;Cesion_credito[[#This Row],[Razón Social Beneficiario del Pago]],Tabla_Facturas[[#All],[ID]],Tabla_Facturas[[#All],[NUMERO_CUENTA]],,0),"")</f>
        <v>1111661061</v>
      </c>
      <c r="S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19933</v>
      </c>
      <c r="T13" t="str">
        <f>+_xlfn.XLOOKUP(Cesion_credito[[#This Row],[DISTRIBUIDOR_ACTUAL]],Distribuidor[DISTRIBUIDOR_ACTUAL],Distribuidor[RAZON_SOCIAL_DISTRIBUIDOR_ACTUAL],,0)</f>
        <v>Compañía Distribuidora de Energía Eléctrica CODINER S.A.</v>
      </c>
      <c r="U13" t="str">
        <f>+_xlfn.XLOOKUP(Cesion_credito[[#This Row],[DISTRIBUIDOR_ACTUAL]],Distribuidor[DISTRIBUIDOR_ACTUAL],Distribuidor[RUT_DISTRIBUIDOR_ACTUAL],,0)</f>
        <v>78.397.530-0</v>
      </c>
    </row>
    <row r="14" spans="1:21" x14ac:dyDescent="0.25">
      <c r="A14" s="22">
        <f t="shared" si="3"/>
        <v>2025</v>
      </c>
      <c r="B14" s="22">
        <f t="shared" si="0"/>
        <v>1</v>
      </c>
      <c r="C14" s="22">
        <f t="shared" si="1"/>
        <v>6</v>
      </c>
      <c r="D14" s="23" t="s">
        <v>1138</v>
      </c>
      <c r="E14" s="6" t="s">
        <v>1083</v>
      </c>
      <c r="F14" s="5" t="s">
        <v>298</v>
      </c>
      <c r="G14" s="24" t="str" cm="1">
        <f t="array" ref="G14">+IFERROR(_xlfn.XLOOKUP(Cesion_credito[[#This Row],[Distribuidor_CNE]]&amp;"_"&amp;Cesion_credito[[#This Row],[Bloque_Contrato_CNE]],Contrato[[#All],[Id]],Contrato[[#All],[Suministrador_CNE]],,0),"")</f>
        <v>SPV P4 S.A.</v>
      </c>
      <c r="H14" s="24" t="str" cm="1">
        <f t="array" ref="H14">+IFERROR(_xlfn.XLOOKUP(Cesion_credito[[#This Row],[Distribuidor_CNE]]&amp;"_"&amp;Cesion_credito[[#This Row],[Bloque_Contrato_CNE]],Contrato[[#All],[Id]],Contrato[[#All],[SUMINISTRADOR_ACTUAL]],,0),"")</f>
        <v>SPVP4</v>
      </c>
      <c r="I14" s="24" t="str" cm="1">
        <f t="array" ref="I14">+IFERROR(_xlfn.XLOOKUP(Cesion_credito[[#This Row],[Distribuidor_CNE]]&amp;"_"&amp;Cesion_credito[[#This Row],[Bloque_Contrato_CNE]],Contrato[[#All],[Id]],Contrato[[#All],[DISTRIBUIDOR_ACTUAL]],,0),"")</f>
        <v>COELCHA</v>
      </c>
      <c r="J14" s="5" t="s">
        <v>1433</v>
      </c>
      <c r="K14" s="22" t="str" cm="1">
        <f t="array" ref="K14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" s="8">
        <v>1</v>
      </c>
      <c r="N14" s="36">
        <f>+Cesion_credito[[#This Row],[Prorrata_Semestral (%)]]*SUMIFS(Contrato[Pago_Semestral_US$],Contrato[Distribuidor_CNE],Cesion_credito[[#This Row],[Distribuidor_CNE]],Contrato[Contrato],Cesion_credito[[#This Row],[Bloque_Contrato_CNE]])</f>
        <v>138.94999999999999</v>
      </c>
      <c r="O14" s="28">
        <f t="shared" si="2"/>
        <v>1</v>
      </c>
      <c r="P14" t="str" cm="1">
        <f t="array" ref="P14">+IFERROR(_xlfn.XLOOKUP(Cesion_credito[[#This Row],[SUMINISTRADOR_ACTUAL]]&amp;Cesion_credito[[#This Row],[Razón Social Beneficiario del Pago]],Tabla_Facturas[[#All],[ID]],Tabla_Facturas[[#All],[BANCO]],,0),"")</f>
        <v>DE CHILE</v>
      </c>
      <c r="Q14" t="str" cm="1">
        <f t="array" ref="Q14">+IFERROR(_xlfn.XLOOKUP(Cesion_credito[[#This Row],[SUMINISTRADOR_ACTUAL]]&amp;Cesion_credito[[#This Row],[Razón Social Beneficiario del Pago]],Tabla_Facturas[[#All],[ID]],Tabla_Facturas[[#All],[TIPO_CUENTA]],,0),"")</f>
        <v>CORRIENTE</v>
      </c>
      <c r="R14" cm="1">
        <f t="array" ref="R14">+IFERROR(_xlfn.XLOOKUP(Cesion_credito[[#This Row],[SUMINISTRADOR_ACTUAL]]&amp;Cesion_credito[[#This Row],[Razón Social Beneficiario del Pago]],Tabla_Facturas[[#All],[ID]],Tabla_Facturas[[#All],[NUMERO_CUENTA]],,0),"")</f>
        <v>1111661061</v>
      </c>
      <c r="S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21628</v>
      </c>
      <c r="T14" t="str">
        <f>+_xlfn.XLOOKUP(Cesion_credito[[#This Row],[DISTRIBUIDOR_ACTUAL]],Distribuidor[DISTRIBUIDOR_ACTUAL],Distribuidor[RAZON_SOCIAL_DISTRIBUIDOR_ACTUAL],,0)</f>
        <v>Cooperativa Eléctrica Charrúa Ltda.</v>
      </c>
      <c r="U14" t="str">
        <f>+_xlfn.XLOOKUP(Cesion_credito[[#This Row],[DISTRIBUIDOR_ACTUAL]],Distribuidor[DISTRIBUIDOR_ACTUAL],Distribuidor[RUT_DISTRIBUIDOR_ACTUAL],,0)</f>
        <v>80.238.000-3</v>
      </c>
    </row>
    <row r="15" spans="1:21" x14ac:dyDescent="0.25">
      <c r="A15" s="22">
        <f t="shared" si="3"/>
        <v>2025</v>
      </c>
      <c r="B15" s="22">
        <f t="shared" si="0"/>
        <v>1</v>
      </c>
      <c r="C15" s="22">
        <f t="shared" si="1"/>
        <v>6</v>
      </c>
      <c r="D15" s="23" t="s">
        <v>1138</v>
      </c>
      <c r="E15" s="6" t="s">
        <v>1084</v>
      </c>
      <c r="F15" s="5" t="s">
        <v>354</v>
      </c>
      <c r="G15" s="24" t="str" cm="1">
        <f t="array" ref="G15">+IFERROR(_xlfn.XLOOKUP(Cesion_credito[[#This Row],[Distribuidor_CNE]]&amp;"_"&amp;Cesion_credito[[#This Row],[Bloque_Contrato_CNE]],Contrato[[#All],[Id]],Contrato[[#All],[Suministrador_CNE]],,0),"")</f>
        <v>SPV P4 S.A.</v>
      </c>
      <c r="H15" s="24" t="str" cm="1">
        <f t="array" ref="H15">+IFERROR(_xlfn.XLOOKUP(Cesion_credito[[#This Row],[Distribuidor_CNE]]&amp;"_"&amp;Cesion_credito[[#This Row],[Bloque_Contrato_CNE]],Contrato[[#All],[Id]],Contrato[[#All],[SUMINISTRADOR_ACTUAL]],,0),"")</f>
        <v>SPVP4</v>
      </c>
      <c r="I15" s="24" t="str" cm="1">
        <f t="array" ref="I15">+IFERROR(_xlfn.XLOOKUP(Cesion_credito[[#This Row],[Distribuidor_CNE]]&amp;"_"&amp;Cesion_credito[[#This Row],[Bloque_Contrato_CNE]],Contrato[[#All],[Id]],Contrato[[#All],[DISTRIBUIDOR_ACTUAL]],,0),"")</f>
        <v>CGE</v>
      </c>
      <c r="J15" s="5" t="s">
        <v>1433</v>
      </c>
      <c r="K15" s="22" t="str" cm="1">
        <f t="array" ref="K15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" s="8">
        <v>1</v>
      </c>
      <c r="N15" s="36">
        <f>+Cesion_credito[[#This Row],[Prorrata_Semestral (%)]]*SUMIFS(Contrato[Pago_Semestral_US$],Contrato[Distribuidor_CNE],Cesion_credito[[#This Row],[Distribuidor_CNE]],Contrato[Contrato],Cesion_credito[[#This Row],[Bloque_Contrato_CNE]])</f>
        <v>15.579000000000001</v>
      </c>
      <c r="O15" s="28">
        <f t="shared" si="2"/>
        <v>1</v>
      </c>
      <c r="P15" t="str" cm="1">
        <f t="array" ref="P15">+IFERROR(_xlfn.XLOOKUP(Cesion_credito[[#This Row],[SUMINISTRADOR_ACTUAL]]&amp;Cesion_credito[[#This Row],[Razón Social Beneficiario del Pago]],Tabla_Facturas[[#All],[ID]],Tabla_Facturas[[#All],[BANCO]],,0),"")</f>
        <v>DE CHILE</v>
      </c>
      <c r="Q15" t="str" cm="1">
        <f t="array" ref="Q15">+IFERROR(_xlfn.XLOOKUP(Cesion_credito[[#This Row],[SUMINISTRADOR_ACTUAL]]&amp;Cesion_credito[[#This Row],[Razón Social Beneficiario del Pago]],Tabla_Facturas[[#All],[ID]],Tabla_Facturas[[#All],[TIPO_CUENTA]],,0),"")</f>
        <v>CORRIENTE</v>
      </c>
      <c r="R15" cm="1">
        <f t="array" ref="R15">+IFERROR(_xlfn.XLOOKUP(Cesion_credito[[#This Row],[SUMINISTRADOR_ACTUAL]]&amp;Cesion_credito[[#This Row],[Razón Social Beneficiario del Pago]],Tabla_Facturas[[#All],[ID]],Tabla_Facturas[[#All],[NUMERO_CUENTA]],,0),"")</f>
        <v>1111661061</v>
      </c>
      <c r="S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2425</v>
      </c>
      <c r="T15" t="str">
        <f>+_xlfn.XLOOKUP(Cesion_credito[[#This Row],[DISTRIBUIDOR_ACTUAL]],Distribuidor[DISTRIBUIDOR_ACTUAL],Distribuidor[RAZON_SOCIAL_DISTRIBUIDOR_ACTUAL],,0)</f>
        <v>Compañía General de Electricidad S.A.</v>
      </c>
      <c r="U15" t="str">
        <f>+_xlfn.XLOOKUP(Cesion_credito[[#This Row],[DISTRIBUIDOR_ACTUAL]],Distribuidor[DISTRIBUIDOR_ACTUAL],Distribuidor[RUT_DISTRIBUIDOR_ACTUAL],,0)</f>
        <v>76.411.321-7</v>
      </c>
    </row>
    <row r="16" spans="1:21" x14ac:dyDescent="0.25">
      <c r="A16" s="22">
        <f t="shared" si="3"/>
        <v>2025</v>
      </c>
      <c r="B16" s="22">
        <f t="shared" si="0"/>
        <v>1</v>
      </c>
      <c r="C16" s="22">
        <f t="shared" si="1"/>
        <v>6</v>
      </c>
      <c r="D16" s="23" t="s">
        <v>1138</v>
      </c>
      <c r="E16" s="6" t="s">
        <v>1084</v>
      </c>
      <c r="F16" s="5" t="s">
        <v>355</v>
      </c>
      <c r="G16" s="24" t="str" cm="1">
        <f t="array" ref="G16">+IFERROR(_xlfn.XLOOKUP(Cesion_credito[[#This Row],[Distribuidor_CNE]]&amp;"_"&amp;Cesion_credito[[#This Row],[Bloque_Contrato_CNE]],Contrato[[#All],[Id]],Contrato[[#All],[Suministrador_CNE]],,0),"")</f>
        <v>SPV P4 S.A.</v>
      </c>
      <c r="H16" s="24" t="str" cm="1">
        <f t="array" ref="H16">+IFERROR(_xlfn.XLOOKUP(Cesion_credito[[#This Row],[Distribuidor_CNE]]&amp;"_"&amp;Cesion_credito[[#This Row],[Bloque_Contrato_CNE]],Contrato[[#All],[Id]],Contrato[[#All],[SUMINISTRADOR_ACTUAL]],,0),"")</f>
        <v>SPVP4</v>
      </c>
      <c r="I16" s="24" t="str" cm="1">
        <f t="array" ref="I16">+IFERROR(_xlfn.XLOOKUP(Cesion_credito[[#This Row],[Distribuidor_CNE]]&amp;"_"&amp;Cesion_credito[[#This Row],[Bloque_Contrato_CNE]],Contrato[[#All],[Id]],Contrato[[#All],[DISTRIBUIDOR_ACTUAL]],,0),"")</f>
        <v>CGE</v>
      </c>
      <c r="J16" s="5" t="s">
        <v>1433</v>
      </c>
      <c r="K16" s="22" t="str" cm="1">
        <f t="array" ref="K16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" s="8">
        <v>1</v>
      </c>
      <c r="N16" s="36">
        <f>+Cesion_credito[[#This Row],[Prorrata_Semestral (%)]]*SUMIFS(Contrato[Pago_Semestral_US$],Contrato[Distribuidor_CNE],Cesion_credito[[#This Row],[Distribuidor_CNE]],Contrato[Contrato],Cesion_credito[[#This Row],[Bloque_Contrato_CNE]])</f>
        <v>7613.3320000000003</v>
      </c>
      <c r="O16" s="28">
        <f t="shared" si="2"/>
        <v>1</v>
      </c>
      <c r="P16" t="str" cm="1">
        <f t="array" ref="P16">+IFERROR(_xlfn.XLOOKUP(Cesion_credito[[#This Row],[SUMINISTRADOR_ACTUAL]]&amp;Cesion_credito[[#This Row],[Razón Social Beneficiario del Pago]],Tabla_Facturas[[#All],[ID]],Tabla_Facturas[[#All],[BANCO]],,0),"")</f>
        <v>DE CHILE</v>
      </c>
      <c r="Q16" t="str" cm="1">
        <f t="array" ref="Q16">+IFERROR(_xlfn.XLOOKUP(Cesion_credito[[#This Row],[SUMINISTRADOR_ACTUAL]]&amp;Cesion_credito[[#This Row],[Razón Social Beneficiario del Pago]],Tabla_Facturas[[#All],[ID]],Tabla_Facturas[[#All],[TIPO_CUENTA]],,0),"")</f>
        <v>CORRIENTE</v>
      </c>
      <c r="R16" cm="1">
        <f t="array" ref="R16">+IFERROR(_xlfn.XLOOKUP(Cesion_credito[[#This Row],[SUMINISTRADOR_ACTUAL]]&amp;Cesion_credito[[#This Row],[Razón Social Beneficiario del Pago]],Tabla_Facturas[[#All],[ID]],Tabla_Facturas[[#All],[NUMERO_CUENTA]],,0),"")</f>
        <v>1111661061</v>
      </c>
      <c r="S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1185028</v>
      </c>
      <c r="T16" t="str">
        <f>+_xlfn.XLOOKUP(Cesion_credito[[#This Row],[DISTRIBUIDOR_ACTUAL]],Distribuidor[DISTRIBUIDOR_ACTUAL],Distribuidor[RAZON_SOCIAL_DISTRIBUIDOR_ACTUAL],,0)</f>
        <v>Compañía General de Electricidad S.A.</v>
      </c>
      <c r="U16" t="str">
        <f>+_xlfn.XLOOKUP(Cesion_credito[[#This Row],[DISTRIBUIDOR_ACTUAL]],Distribuidor[DISTRIBUIDOR_ACTUAL],Distribuidor[RUT_DISTRIBUIDOR_ACTUAL],,0)</f>
        <v>76.411.321-7</v>
      </c>
    </row>
    <row r="17" spans="1:21" x14ac:dyDescent="0.25">
      <c r="A17" s="22">
        <f t="shared" si="3"/>
        <v>2025</v>
      </c>
      <c r="B17" s="22">
        <f t="shared" si="0"/>
        <v>1</v>
      </c>
      <c r="C17" s="22">
        <f t="shared" si="1"/>
        <v>6</v>
      </c>
      <c r="D17" s="23" t="s">
        <v>1138</v>
      </c>
      <c r="E17" s="6" t="s">
        <v>1085</v>
      </c>
      <c r="F17" s="5" t="s">
        <v>390</v>
      </c>
      <c r="G17" s="24" t="str" cm="1">
        <f t="array" ref="G17">+IFERROR(_xlfn.XLOOKUP(Cesion_credito[[#This Row],[Distribuidor_CNE]]&amp;"_"&amp;Cesion_credito[[#This Row],[Bloque_Contrato_CNE]],Contrato[[#All],[Id]],Contrato[[#All],[Suministrador_CNE]],,0),"")</f>
        <v>SPV P4 S.A.</v>
      </c>
      <c r="H17" s="24" t="str" cm="1">
        <f t="array" ref="H17">+IFERROR(_xlfn.XLOOKUP(Cesion_credito[[#This Row],[Distribuidor_CNE]]&amp;"_"&amp;Cesion_credito[[#This Row],[Bloque_Contrato_CNE]],Contrato[[#All],[Id]],Contrato[[#All],[SUMINISTRADOR_ACTUAL]],,0),"")</f>
        <v>SPVP4</v>
      </c>
      <c r="I17" s="24" t="str" cm="1">
        <f t="array" ref="I17">+IFERROR(_xlfn.XLOOKUP(Cesion_credito[[#This Row],[Distribuidor_CNE]]&amp;"_"&amp;Cesion_credito[[#This Row],[Bloque_Contrato_CNE]],Contrato[[#All],[Id]],Contrato[[#All],[DISTRIBUIDOR_ACTUAL]],,0),"")</f>
        <v>COOPELAN</v>
      </c>
      <c r="J17" s="5" t="s">
        <v>1433</v>
      </c>
      <c r="K17" s="22" t="str" cm="1">
        <f t="array" ref="K17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" s="8">
        <v>1</v>
      </c>
      <c r="N17" s="36">
        <f>+Cesion_credito[[#This Row],[Prorrata_Semestral (%)]]*SUMIFS(Contrato[Pago_Semestral_US$],Contrato[Distribuidor_CNE],Cesion_credito[[#This Row],[Distribuidor_CNE]],Contrato[Contrato],Cesion_credito[[#This Row],[Bloque_Contrato_CNE]])</f>
        <v>222.654</v>
      </c>
      <c r="O17" s="28">
        <f t="shared" si="2"/>
        <v>1</v>
      </c>
      <c r="P17" t="str" cm="1">
        <f t="array" ref="P17">+IFERROR(_xlfn.XLOOKUP(Cesion_credito[[#This Row],[SUMINISTRADOR_ACTUAL]]&amp;Cesion_credito[[#This Row],[Razón Social Beneficiario del Pago]],Tabla_Facturas[[#All],[ID]],Tabla_Facturas[[#All],[BANCO]],,0),"")</f>
        <v>DE CHILE</v>
      </c>
      <c r="Q17" t="str" cm="1">
        <f t="array" ref="Q17">+IFERROR(_xlfn.XLOOKUP(Cesion_credito[[#This Row],[SUMINISTRADOR_ACTUAL]]&amp;Cesion_credito[[#This Row],[Razón Social Beneficiario del Pago]],Tabla_Facturas[[#All],[ID]],Tabla_Facturas[[#All],[TIPO_CUENTA]],,0),"")</f>
        <v>CORRIENTE</v>
      </c>
      <c r="R17" cm="1">
        <f t="array" ref="R17">+IFERROR(_xlfn.XLOOKUP(Cesion_credito[[#This Row],[SUMINISTRADOR_ACTUAL]]&amp;Cesion_credito[[#This Row],[Razón Social Beneficiario del Pago]],Tabla_Facturas[[#All],[ID]],Tabla_Facturas[[#All],[NUMERO_CUENTA]],,0),"")</f>
        <v>1111661061</v>
      </c>
      <c r="S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34656</v>
      </c>
      <c r="T17" t="str">
        <f>+_xlfn.XLOOKUP(Cesion_credito[[#This Row],[DISTRIBUIDOR_ACTUAL]],Distribuidor[DISTRIBUIDOR_ACTUAL],Distribuidor[RAZON_SOCIAL_DISTRIBUIDOR_ACTUAL],,0)</f>
        <v>Cooperativa Eléctrica Los Angeles LTDA</v>
      </c>
      <c r="U17" t="str">
        <f>+_xlfn.XLOOKUP(Cesion_credito[[#This Row],[DISTRIBUIDOR_ACTUAL]],Distribuidor[DISTRIBUIDOR_ACTUAL],Distribuidor[RUT_DISTRIBUIDOR_ACTUAL],,0)</f>
        <v>81.585.900-6</v>
      </c>
    </row>
    <row r="18" spans="1:21" x14ac:dyDescent="0.25">
      <c r="A18" s="22">
        <f t="shared" si="3"/>
        <v>2025</v>
      </c>
      <c r="B18" s="22">
        <f t="shared" si="0"/>
        <v>1</v>
      </c>
      <c r="C18" s="22">
        <f t="shared" si="1"/>
        <v>6</v>
      </c>
      <c r="D18" s="23" t="s">
        <v>1138</v>
      </c>
      <c r="E18" s="6" t="s">
        <v>1086</v>
      </c>
      <c r="F18" s="5" t="s">
        <v>426</v>
      </c>
      <c r="G18" s="24" t="str" cm="1">
        <f t="array" ref="G18">+IFERROR(_xlfn.XLOOKUP(Cesion_credito[[#This Row],[Distribuidor_CNE]]&amp;"_"&amp;Cesion_credito[[#This Row],[Bloque_Contrato_CNE]],Contrato[[#All],[Id]],Contrato[[#All],[Suministrador_CNE]],,0),"")</f>
        <v>SPV P4 S.A.</v>
      </c>
      <c r="H18" s="24" t="str" cm="1">
        <f t="array" ref="H18">+IFERROR(_xlfn.XLOOKUP(Cesion_credito[[#This Row],[Distribuidor_CNE]]&amp;"_"&amp;Cesion_credito[[#This Row],[Bloque_Contrato_CNE]],Contrato[[#All],[Id]],Contrato[[#All],[SUMINISTRADOR_ACTUAL]],,0),"")</f>
        <v>SPVP4</v>
      </c>
      <c r="I18" s="24" t="str" cm="1">
        <f t="array" ref="I18">+IFERROR(_xlfn.XLOOKUP(Cesion_credito[[#This Row],[Distribuidor_CNE]]&amp;"_"&amp;Cesion_credito[[#This Row],[Bloque_Contrato_CNE]],Contrato[[#All],[Id]],Contrato[[#All],[DISTRIBUIDOR_ACTUAL]],,0),"")</f>
        <v>COOPREL</v>
      </c>
      <c r="J18" s="5" t="s">
        <v>1433</v>
      </c>
      <c r="K18" s="22" t="str" cm="1">
        <f t="array" ref="K1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" s="8">
        <v>1</v>
      </c>
      <c r="N18" s="36">
        <f>+Cesion_credito[[#This Row],[Prorrata_Semestral (%)]]*SUMIFS(Contrato[Pago_Semestral_US$],Contrato[Distribuidor_CNE],Cesion_credito[[#This Row],[Distribuidor_CNE]],Contrato[Contrato],Cesion_credito[[#This Row],[Bloque_Contrato_CNE]])</f>
        <v>65.918999999999997</v>
      </c>
      <c r="O18" s="28">
        <f t="shared" si="2"/>
        <v>1</v>
      </c>
      <c r="P18" t="str" cm="1">
        <f t="array" ref="P18">+IFERROR(_xlfn.XLOOKUP(Cesion_credito[[#This Row],[SUMINISTRADOR_ACTUAL]]&amp;Cesion_credito[[#This Row],[Razón Social Beneficiario del Pago]],Tabla_Facturas[[#All],[ID]],Tabla_Facturas[[#All],[BANCO]],,0),"")</f>
        <v>DE CHILE</v>
      </c>
      <c r="Q18" t="str" cm="1">
        <f t="array" ref="Q18">+IFERROR(_xlfn.XLOOKUP(Cesion_credito[[#This Row],[SUMINISTRADOR_ACTUAL]]&amp;Cesion_credito[[#This Row],[Razón Social Beneficiario del Pago]],Tabla_Facturas[[#All],[ID]],Tabla_Facturas[[#All],[TIPO_CUENTA]],,0),"")</f>
        <v>CORRIENTE</v>
      </c>
      <c r="R18" cm="1">
        <f t="array" ref="R18">+IFERROR(_xlfn.XLOOKUP(Cesion_credito[[#This Row],[SUMINISTRADOR_ACTUAL]]&amp;Cesion_credito[[#This Row],[Razón Social Beneficiario del Pago]],Tabla_Facturas[[#All],[ID]],Tabla_Facturas[[#All],[NUMERO_CUENTA]],,0),"")</f>
        <v>1111661061</v>
      </c>
      <c r="S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10260</v>
      </c>
      <c r="T18" t="str">
        <f>+_xlfn.XLOOKUP(Cesion_credito[[#This Row],[DISTRIBUIDOR_ACTUAL]],Distribuidor[DISTRIBUIDOR_ACTUAL],Distribuidor[RAZON_SOCIAL_DISTRIBUIDOR_ACTUAL],,0)</f>
        <v>Cooperativa Rural Eléctrica Río Bueno Ltda.</v>
      </c>
      <c r="U18" t="str">
        <f>+_xlfn.XLOOKUP(Cesion_credito[[#This Row],[DISTRIBUIDOR_ACTUAL]],Distribuidor[DISTRIBUIDOR_ACTUAL],Distribuidor[RUT_DISTRIBUIDOR_ACTUAL],,0)</f>
        <v>81.388.600-6</v>
      </c>
    </row>
    <row r="19" spans="1:21" x14ac:dyDescent="0.25">
      <c r="A19" s="22">
        <f t="shared" si="3"/>
        <v>2025</v>
      </c>
      <c r="B19" s="22">
        <f t="shared" si="0"/>
        <v>1</v>
      </c>
      <c r="C19" s="22">
        <f t="shared" si="1"/>
        <v>6</v>
      </c>
      <c r="D19" s="23" t="s">
        <v>1138</v>
      </c>
      <c r="E19" s="6" t="s">
        <v>1087</v>
      </c>
      <c r="F19" s="5" t="s">
        <v>464</v>
      </c>
      <c r="G19" s="24" t="str" cm="1">
        <f t="array" ref="G19">+IFERROR(_xlfn.XLOOKUP(Cesion_credito[[#This Row],[Distribuidor_CNE]]&amp;"_"&amp;Cesion_credito[[#This Row],[Bloque_Contrato_CNE]],Contrato[[#All],[Id]],Contrato[[#All],[Suministrador_CNE]],,0),"")</f>
        <v>SPV P4 S.A.</v>
      </c>
      <c r="H19" s="24" t="str" cm="1">
        <f t="array" ref="H19">+IFERROR(_xlfn.XLOOKUP(Cesion_credito[[#This Row],[Distribuidor_CNE]]&amp;"_"&amp;Cesion_credito[[#This Row],[Bloque_Contrato_CNE]],Contrato[[#All],[Id]],Contrato[[#All],[SUMINISTRADOR_ACTUAL]],,0),"")</f>
        <v>SPVP4</v>
      </c>
      <c r="I19" s="24" t="str" cm="1">
        <f t="array" ref="I19">+IFERROR(_xlfn.XLOOKUP(Cesion_credito[[#This Row],[Distribuidor_CNE]]&amp;"_"&amp;Cesion_credito[[#This Row],[Bloque_Contrato_CNE]],Contrato[[#All],[Id]],Contrato[[#All],[DISTRIBUIDOR_ACTUAL]],,0),"")</f>
        <v>COPELEC</v>
      </c>
      <c r="J19" s="5" t="s">
        <v>1433</v>
      </c>
      <c r="K19" s="22" t="str" cm="1">
        <f t="array" ref="K1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" s="8">
        <v>1</v>
      </c>
      <c r="N19" s="36">
        <f>+Cesion_credito[[#This Row],[Prorrata_Semestral (%)]]*SUMIFS(Contrato[Pago_Semestral_US$],Contrato[Distribuidor_CNE],Cesion_credito[[#This Row],[Distribuidor_CNE]],Contrato[Contrato],Cesion_credito[[#This Row],[Bloque_Contrato_CNE]])</f>
        <v>601.25300000000004</v>
      </c>
      <c r="O19" s="28">
        <f t="shared" si="2"/>
        <v>1</v>
      </c>
      <c r="P19" t="str" cm="1">
        <f t="array" ref="P19">+IFERROR(_xlfn.XLOOKUP(Cesion_credito[[#This Row],[SUMINISTRADOR_ACTUAL]]&amp;Cesion_credito[[#This Row],[Razón Social Beneficiario del Pago]],Tabla_Facturas[[#All],[ID]],Tabla_Facturas[[#All],[BANCO]],,0),"")</f>
        <v>DE CHILE</v>
      </c>
      <c r="Q19" t="str" cm="1">
        <f t="array" ref="Q19">+IFERROR(_xlfn.XLOOKUP(Cesion_credito[[#This Row],[SUMINISTRADOR_ACTUAL]]&amp;Cesion_credito[[#This Row],[Razón Social Beneficiario del Pago]],Tabla_Facturas[[#All],[ID]],Tabla_Facturas[[#All],[TIPO_CUENTA]],,0),"")</f>
        <v>CORRIENTE</v>
      </c>
      <c r="R19" cm="1">
        <f t="array" ref="R19">+IFERROR(_xlfn.XLOOKUP(Cesion_credito[[#This Row],[SUMINISTRADOR_ACTUAL]]&amp;Cesion_credito[[#This Row],[Razón Social Beneficiario del Pago]],Tabla_Facturas[[#All],[ID]],Tabla_Facturas[[#All],[NUMERO_CUENTA]],,0),"")</f>
        <v>1111661061</v>
      </c>
      <c r="S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93586</v>
      </c>
      <c r="T19" t="str">
        <f>+_xlfn.XLOOKUP(Cesion_credito[[#This Row],[DISTRIBUIDOR_ACTUAL]],Distribuidor[DISTRIBUIDOR_ACTUAL],Distribuidor[RAZON_SOCIAL_DISTRIBUIDOR_ACTUAL],,0)</f>
        <v>Cooperativa de Consumo de Energía Eléctrica Chillán Ltda.</v>
      </c>
      <c r="U19" t="str">
        <f>+_xlfn.XLOOKUP(Cesion_credito[[#This Row],[DISTRIBUIDOR_ACTUAL]],Distribuidor[DISTRIBUIDOR_ACTUAL],Distribuidor[RUT_DISTRIBUIDOR_ACTUAL],,0)</f>
        <v>80.237.700-2</v>
      </c>
    </row>
    <row r="20" spans="1:21" x14ac:dyDescent="0.25">
      <c r="A20" s="22">
        <f t="shared" si="3"/>
        <v>2025</v>
      </c>
      <c r="B20" s="22">
        <f t="shared" si="0"/>
        <v>1</v>
      </c>
      <c r="C20" s="22">
        <f t="shared" si="1"/>
        <v>6</v>
      </c>
      <c r="D20" s="23" t="s">
        <v>1138</v>
      </c>
      <c r="E20" s="6" t="s">
        <v>1088</v>
      </c>
      <c r="F20" s="5" t="s">
        <v>499</v>
      </c>
      <c r="G20" s="24" t="str" cm="1">
        <f t="array" ref="G20">+IFERROR(_xlfn.XLOOKUP(Cesion_credito[[#This Row],[Distribuidor_CNE]]&amp;"_"&amp;Cesion_credito[[#This Row],[Bloque_Contrato_CNE]],Contrato[[#All],[Id]],Contrato[[#All],[Suministrador_CNE]],,0),"")</f>
        <v>SPV P4 S.A.</v>
      </c>
      <c r="H20" s="24" t="str" cm="1">
        <f t="array" ref="H20">+IFERROR(_xlfn.XLOOKUP(Cesion_credito[[#This Row],[Distribuidor_CNE]]&amp;"_"&amp;Cesion_credito[[#This Row],[Bloque_Contrato_CNE]],Contrato[[#All],[Id]],Contrato[[#All],[SUMINISTRADOR_ACTUAL]],,0),"")</f>
        <v>SPVP4</v>
      </c>
      <c r="I20" s="24" t="str" cm="1">
        <f t="array" ref="I20">+IFERROR(_xlfn.XLOOKUP(Cesion_credito[[#This Row],[Distribuidor_CNE]]&amp;"_"&amp;Cesion_credito[[#This Row],[Bloque_Contrato_CNE]],Contrato[[#All],[Id]],Contrato[[#All],[DISTRIBUIDOR_ACTUAL]],,0),"")</f>
        <v>CRELL</v>
      </c>
      <c r="J20" s="5" t="s">
        <v>1433</v>
      </c>
      <c r="K20" s="22" t="str" cm="1">
        <f t="array" ref="K2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" s="8">
        <v>1</v>
      </c>
      <c r="N20" s="36">
        <f>+Cesion_credito[[#This Row],[Prorrata_Semestral (%)]]*SUMIFS(Contrato[Pago_Semestral_US$],Contrato[Distribuidor_CNE],Cesion_credito[[#This Row],[Distribuidor_CNE]],Contrato[Contrato],Cesion_credito[[#This Row],[Bloque_Contrato_CNE]])</f>
        <v>103.821</v>
      </c>
      <c r="O20" s="28">
        <f t="shared" si="2"/>
        <v>1</v>
      </c>
      <c r="P20" t="str" cm="1">
        <f t="array" ref="P20">+IFERROR(_xlfn.XLOOKUP(Cesion_credito[[#This Row],[SUMINISTRADOR_ACTUAL]]&amp;Cesion_credito[[#This Row],[Razón Social Beneficiario del Pago]],Tabla_Facturas[[#All],[ID]],Tabla_Facturas[[#All],[BANCO]],,0),"")</f>
        <v>DE CHILE</v>
      </c>
      <c r="Q20" t="str" cm="1">
        <f t="array" ref="Q20">+IFERROR(_xlfn.XLOOKUP(Cesion_credito[[#This Row],[SUMINISTRADOR_ACTUAL]]&amp;Cesion_credito[[#This Row],[Razón Social Beneficiario del Pago]],Tabla_Facturas[[#All],[ID]],Tabla_Facturas[[#All],[TIPO_CUENTA]],,0),"")</f>
        <v>CORRIENTE</v>
      </c>
      <c r="R20" cm="1">
        <f t="array" ref="R20">+IFERROR(_xlfn.XLOOKUP(Cesion_credito[[#This Row],[SUMINISTRADOR_ACTUAL]]&amp;Cesion_credito[[#This Row],[Razón Social Beneficiario del Pago]],Tabla_Facturas[[#All],[ID]],Tabla_Facturas[[#All],[NUMERO_CUENTA]],,0),"")</f>
        <v>1111661061</v>
      </c>
      <c r="S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16160</v>
      </c>
      <c r="T20" t="str">
        <f>+_xlfn.XLOOKUP(Cesion_credito[[#This Row],[DISTRIBUIDOR_ACTUAL]],Distribuidor[DISTRIBUIDOR_ACTUAL],Distribuidor[RAZON_SOCIAL_DISTRIBUIDOR_ACTUAL],,0)</f>
        <v>Cooperativa Regional Eléctrica Llanquihue Ltda</v>
      </c>
      <c r="U20" t="str">
        <f>+_xlfn.XLOOKUP(Cesion_credito[[#This Row],[DISTRIBUIDOR_ACTUAL]],Distribuidor[DISTRIBUIDOR_ACTUAL],Distribuidor[RUT_DISTRIBUIDOR_ACTUAL],,0)</f>
        <v>81.106.900-0</v>
      </c>
    </row>
    <row r="21" spans="1:21" x14ac:dyDescent="0.25">
      <c r="A21" s="22">
        <f t="shared" si="3"/>
        <v>2025</v>
      </c>
      <c r="B21" s="22">
        <f t="shared" si="0"/>
        <v>1</v>
      </c>
      <c r="C21" s="22">
        <f t="shared" si="1"/>
        <v>6</v>
      </c>
      <c r="D21" s="23" t="s">
        <v>1138</v>
      </c>
      <c r="E21" s="6" t="s">
        <v>1089</v>
      </c>
      <c r="F21" s="5" t="s">
        <v>529</v>
      </c>
      <c r="G21" s="24" t="str" cm="1">
        <f t="array" ref="G21">+IFERROR(_xlfn.XLOOKUP(Cesion_credito[[#This Row],[Distribuidor_CNE]]&amp;"_"&amp;Cesion_credito[[#This Row],[Bloque_Contrato_CNE]],Contrato[[#All],[Id]],Contrato[[#All],[Suministrador_CNE]],,0),"")</f>
        <v>SPV P4 S.A.</v>
      </c>
      <c r="H21" s="24" t="str" cm="1">
        <f t="array" ref="H21">+IFERROR(_xlfn.XLOOKUP(Cesion_credito[[#This Row],[Distribuidor_CNE]]&amp;"_"&amp;Cesion_credito[[#This Row],[Bloque_Contrato_CNE]],Contrato[[#All],[Id]],Contrato[[#All],[SUMINISTRADOR_ACTUAL]],,0),"")</f>
        <v>SPVP4</v>
      </c>
      <c r="I21" s="24" t="str" cm="1">
        <f t="array" ref="I21">+IFERROR(_xlfn.XLOOKUP(Cesion_credito[[#This Row],[Distribuidor_CNE]]&amp;"_"&amp;Cesion_credito[[#This Row],[Bloque_Contrato_CNE]],Contrato[[#All],[Id]],Contrato[[#All],[DISTRIBUIDOR_ACTUAL]],,0),"")</f>
        <v>EDECSA</v>
      </c>
      <c r="J21" s="5" t="s">
        <v>1433</v>
      </c>
      <c r="K21" s="22" t="str" cm="1">
        <f t="array" ref="K2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" s="8">
        <v>1</v>
      </c>
      <c r="N21" s="36">
        <f>+Cesion_credito[[#This Row],[Prorrata_Semestral (%)]]*SUMIFS(Contrato[Pago_Semestral_US$],Contrato[Distribuidor_CNE],Cesion_credito[[#This Row],[Distribuidor_CNE]],Contrato[Contrato],Cesion_credito[[#This Row],[Bloque_Contrato_CNE]])</f>
        <v>33.045999999999999</v>
      </c>
      <c r="O21" s="28">
        <f t="shared" si="2"/>
        <v>1</v>
      </c>
      <c r="P21" t="str" cm="1">
        <f t="array" ref="P21">+IFERROR(_xlfn.XLOOKUP(Cesion_credito[[#This Row],[SUMINISTRADOR_ACTUAL]]&amp;Cesion_credito[[#This Row],[Razón Social Beneficiario del Pago]],Tabla_Facturas[[#All],[ID]],Tabla_Facturas[[#All],[BANCO]],,0),"")</f>
        <v>DE CHILE</v>
      </c>
      <c r="Q21" t="str" cm="1">
        <f t="array" ref="Q21">+IFERROR(_xlfn.XLOOKUP(Cesion_credito[[#This Row],[SUMINISTRADOR_ACTUAL]]&amp;Cesion_credito[[#This Row],[Razón Social Beneficiario del Pago]],Tabla_Facturas[[#All],[ID]],Tabla_Facturas[[#All],[TIPO_CUENTA]],,0),"")</f>
        <v>CORRIENTE</v>
      </c>
      <c r="R21" cm="1">
        <f t="array" ref="R21">+IFERROR(_xlfn.XLOOKUP(Cesion_credito[[#This Row],[SUMINISTRADOR_ACTUAL]]&amp;Cesion_credito[[#This Row],[Razón Social Beneficiario del Pago]],Tabla_Facturas[[#All],[ID]],Tabla_Facturas[[#All],[NUMERO_CUENTA]],,0),"")</f>
        <v>1111661061</v>
      </c>
      <c r="S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5144</v>
      </c>
      <c r="T21" t="str">
        <f>+_xlfn.XLOOKUP(Cesion_credito[[#This Row],[DISTRIBUIDOR_ACTUAL]],Distribuidor[DISTRIBUIDOR_ACTUAL],Distribuidor[RAZON_SOCIAL_DISTRIBUIDOR_ACTUAL],,0)</f>
        <v>Energía de Casablanca S.A.</v>
      </c>
      <c r="U21" t="str">
        <f>+_xlfn.XLOOKUP(Cesion_credito[[#This Row],[DISTRIBUIDOR_ACTUAL]],Distribuidor[DISTRIBUIDOR_ACTUAL],Distribuidor[RUT_DISTRIBUIDOR_ACTUAL],,0)</f>
        <v>96.766.110-4</v>
      </c>
    </row>
    <row r="22" spans="1:21" x14ac:dyDescent="0.25">
      <c r="A22" s="22">
        <f t="shared" si="3"/>
        <v>2025</v>
      </c>
      <c r="B22" s="22">
        <f t="shared" si="0"/>
        <v>1</v>
      </c>
      <c r="C22" s="22">
        <f t="shared" si="1"/>
        <v>6</v>
      </c>
      <c r="D22" s="23" t="s">
        <v>1138</v>
      </c>
      <c r="E22" s="6" t="s">
        <v>1092</v>
      </c>
      <c r="F22" s="5" t="s">
        <v>661</v>
      </c>
      <c r="G22" s="24" t="str" cm="1">
        <f t="array" ref="G22">+IFERROR(_xlfn.XLOOKUP(Cesion_credito[[#This Row],[Distribuidor_CNE]]&amp;"_"&amp;Cesion_credito[[#This Row],[Bloque_Contrato_CNE]],Contrato[[#All],[Id]],Contrato[[#All],[Suministrador_CNE]],,0),"")</f>
        <v>SPV P4 S.A.</v>
      </c>
      <c r="H22" s="24" t="str" cm="1">
        <f t="array" ref="H22">+IFERROR(_xlfn.XLOOKUP(Cesion_credito[[#This Row],[Distribuidor_CNE]]&amp;"_"&amp;Cesion_credito[[#This Row],[Bloque_Contrato_CNE]],Contrato[[#All],[Id]],Contrato[[#All],[SUMINISTRADOR_ACTUAL]],,0),"")</f>
        <v>SPVP4</v>
      </c>
      <c r="I22" s="24" t="str" cm="1">
        <f t="array" ref="I22">+IFERROR(_xlfn.XLOOKUP(Cesion_credito[[#This Row],[Distribuidor_CNE]]&amp;"_"&amp;Cesion_credito[[#This Row],[Bloque_Contrato_CNE]],Contrato[[#All],[Id]],Contrato[[#All],[DISTRIBUIDOR_ACTUAL]],,0),"")</f>
        <v>CGE</v>
      </c>
      <c r="J22" s="5" t="s">
        <v>1433</v>
      </c>
      <c r="K22" s="22" t="str" cm="1">
        <f t="array" ref="K22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" s="8">
        <v>1</v>
      </c>
      <c r="N22" s="36">
        <f>+Cesion_credito[[#This Row],[Prorrata_Semestral (%)]]*SUMIFS(Contrato[Pago_Semestral_US$],Contrato[Distribuidor_CNE],Cesion_credito[[#This Row],[Distribuidor_CNE]],Contrato[Contrato],Cesion_credito[[#This Row],[Bloque_Contrato_CNE]])</f>
        <v>10.877000000000001</v>
      </c>
      <c r="O22" s="28">
        <f t="shared" si="2"/>
        <v>1</v>
      </c>
      <c r="P22" t="str" cm="1">
        <f t="array" ref="P22">+IFERROR(_xlfn.XLOOKUP(Cesion_credito[[#This Row],[SUMINISTRADOR_ACTUAL]]&amp;Cesion_credito[[#This Row],[Razón Social Beneficiario del Pago]],Tabla_Facturas[[#All],[ID]],Tabla_Facturas[[#All],[BANCO]],,0),"")</f>
        <v>DE CHILE</v>
      </c>
      <c r="Q22" t="str" cm="1">
        <f t="array" ref="Q22">+IFERROR(_xlfn.XLOOKUP(Cesion_credito[[#This Row],[SUMINISTRADOR_ACTUAL]]&amp;Cesion_credito[[#This Row],[Razón Social Beneficiario del Pago]],Tabla_Facturas[[#All],[ID]],Tabla_Facturas[[#All],[TIPO_CUENTA]],,0),"")</f>
        <v>CORRIENTE</v>
      </c>
      <c r="R22" cm="1">
        <f t="array" ref="R22">+IFERROR(_xlfn.XLOOKUP(Cesion_credito[[#This Row],[SUMINISTRADOR_ACTUAL]]&amp;Cesion_credito[[#This Row],[Razón Social Beneficiario del Pago]],Tabla_Facturas[[#All],[ID]],Tabla_Facturas[[#All],[NUMERO_CUENTA]],,0),"")</f>
        <v>1111661061</v>
      </c>
      <c r="S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1693</v>
      </c>
      <c r="T22" t="str">
        <f>+_xlfn.XLOOKUP(Cesion_credito[[#This Row],[DISTRIBUIDOR_ACTUAL]],Distribuidor[DISTRIBUIDOR_ACTUAL],Distribuidor[RAZON_SOCIAL_DISTRIBUIDOR_ACTUAL],,0)</f>
        <v>Compañía General de Electricidad S.A.</v>
      </c>
      <c r="U22" t="str">
        <f>+_xlfn.XLOOKUP(Cesion_credito[[#This Row],[DISTRIBUIDOR_ACTUAL]],Distribuidor[DISTRIBUIDOR_ACTUAL],Distribuidor[RUT_DISTRIBUIDOR_ACTUAL],,0)</f>
        <v>76.411.321-7</v>
      </c>
    </row>
    <row r="23" spans="1:21" x14ac:dyDescent="0.25">
      <c r="A23" s="22">
        <f t="shared" si="3"/>
        <v>2025</v>
      </c>
      <c r="B23" s="22">
        <f t="shared" si="0"/>
        <v>1</v>
      </c>
      <c r="C23" s="22">
        <f t="shared" si="1"/>
        <v>6</v>
      </c>
      <c r="D23" s="23" t="s">
        <v>1138</v>
      </c>
      <c r="E23" s="6" t="s">
        <v>1095</v>
      </c>
      <c r="F23" s="5" t="s">
        <v>717</v>
      </c>
      <c r="G23" s="24" t="str" cm="1">
        <f t="array" ref="G23">+IFERROR(_xlfn.XLOOKUP(Cesion_credito[[#This Row],[Distribuidor_CNE]]&amp;"_"&amp;Cesion_credito[[#This Row],[Bloque_Contrato_CNE]],Contrato[[#All],[Id]],Contrato[[#All],[Suministrador_CNE]],,0),"")</f>
        <v>SPV P4 S.A.</v>
      </c>
      <c r="H23" s="24" t="str" cm="1">
        <f t="array" ref="H23">+IFERROR(_xlfn.XLOOKUP(Cesion_credito[[#This Row],[Distribuidor_CNE]]&amp;"_"&amp;Cesion_credito[[#This Row],[Bloque_Contrato_CNE]],Contrato[[#All],[Id]],Contrato[[#All],[SUMINISTRADOR_ACTUAL]],,0),"")</f>
        <v>SPVP4</v>
      </c>
      <c r="I23" s="24" t="str" cm="1">
        <f t="array" ref="I23">+IFERROR(_xlfn.XLOOKUP(Cesion_credito[[#This Row],[Distribuidor_CNE]]&amp;"_"&amp;Cesion_credito[[#This Row],[Bloque_Contrato_CNE]],Contrato[[#All],[Id]],Contrato[[#All],[DISTRIBUIDOR_ACTUAL]],,0),"")</f>
        <v>CGE</v>
      </c>
      <c r="J23" s="5" t="s">
        <v>1433</v>
      </c>
      <c r="K23" s="22" t="str" cm="1">
        <f t="array" ref="K23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" s="8">
        <v>1</v>
      </c>
      <c r="N23" s="36">
        <f>+Cesion_credito[[#This Row],[Prorrata_Semestral (%)]]*SUMIFS(Contrato[Pago_Semestral_US$],Contrato[Distribuidor_CNE],Cesion_credito[[#This Row],[Distribuidor_CNE]],Contrato[Contrato],Cesion_credito[[#This Row],[Bloque_Contrato_CNE]])</f>
        <v>887.43600000000004</v>
      </c>
      <c r="O23" s="28">
        <f t="shared" si="2"/>
        <v>1</v>
      </c>
      <c r="P23" t="str" cm="1">
        <f t="array" ref="P23">+IFERROR(_xlfn.XLOOKUP(Cesion_credito[[#This Row],[SUMINISTRADOR_ACTUAL]]&amp;Cesion_credito[[#This Row],[Razón Social Beneficiario del Pago]],Tabla_Facturas[[#All],[ID]],Tabla_Facturas[[#All],[BANCO]],,0),"")</f>
        <v>DE CHILE</v>
      </c>
      <c r="Q23" t="str" cm="1">
        <f t="array" ref="Q23">+IFERROR(_xlfn.XLOOKUP(Cesion_credito[[#This Row],[SUMINISTRADOR_ACTUAL]]&amp;Cesion_credito[[#This Row],[Razón Social Beneficiario del Pago]],Tabla_Facturas[[#All],[ID]],Tabla_Facturas[[#All],[TIPO_CUENTA]],,0),"")</f>
        <v>CORRIENTE</v>
      </c>
      <c r="R23" cm="1">
        <f t="array" ref="R23">+IFERROR(_xlfn.XLOOKUP(Cesion_credito[[#This Row],[SUMINISTRADOR_ACTUAL]]&amp;Cesion_credito[[#This Row],[Razón Social Beneficiario del Pago]],Tabla_Facturas[[#All],[ID]],Tabla_Facturas[[#All],[NUMERO_CUENTA]],,0),"")</f>
        <v>1111661061</v>
      </c>
      <c r="S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138131</v>
      </c>
      <c r="T23" t="str">
        <f>+_xlfn.XLOOKUP(Cesion_credito[[#This Row],[DISTRIBUIDOR_ACTUAL]],Distribuidor[DISTRIBUIDOR_ACTUAL],Distribuidor[RAZON_SOCIAL_DISTRIBUIDOR_ACTUAL],,0)</f>
        <v>Compañía General de Electricidad S.A.</v>
      </c>
      <c r="U23" t="str">
        <f>+_xlfn.XLOOKUP(Cesion_credito[[#This Row],[DISTRIBUIDOR_ACTUAL]],Distribuidor[DISTRIBUIDOR_ACTUAL],Distribuidor[RUT_DISTRIBUIDOR_ACTUAL],,0)</f>
        <v>76.411.321-7</v>
      </c>
    </row>
    <row r="24" spans="1:21" x14ac:dyDescent="0.25">
      <c r="A24" s="22">
        <f t="shared" si="3"/>
        <v>2025</v>
      </c>
      <c r="B24" s="22">
        <f t="shared" si="0"/>
        <v>1</v>
      </c>
      <c r="C24" s="22">
        <f t="shared" si="1"/>
        <v>6</v>
      </c>
      <c r="D24" s="23" t="s">
        <v>1138</v>
      </c>
      <c r="E24" s="6" t="s">
        <v>1097</v>
      </c>
      <c r="F24" s="5" t="s">
        <v>573</v>
      </c>
      <c r="G24" s="24" t="str" cm="1">
        <f t="array" ref="G24">+IFERROR(_xlfn.XLOOKUP(Cesion_credito[[#This Row],[Distribuidor_CNE]]&amp;"_"&amp;Cesion_credito[[#This Row],[Bloque_Contrato_CNE]],Contrato[[#All],[Id]],Contrato[[#All],[Suministrador_CNE]],,0),"")</f>
        <v>SPV P4 S.A.</v>
      </c>
      <c r="H24" s="24" t="str" cm="1">
        <f t="array" ref="H24">+IFERROR(_xlfn.XLOOKUP(Cesion_credito[[#This Row],[Distribuidor_CNE]]&amp;"_"&amp;Cesion_credito[[#This Row],[Bloque_Contrato_CNE]],Contrato[[#All],[Id]],Contrato[[#All],[SUMINISTRADOR_ACTUAL]],,0),"")</f>
        <v>SPVP4</v>
      </c>
      <c r="I24" s="24" t="str" cm="1">
        <f t="array" ref="I24">+IFERROR(_xlfn.XLOOKUP(Cesion_credito[[#This Row],[Distribuidor_CNE]]&amp;"_"&amp;Cesion_credito[[#This Row],[Bloque_Contrato_CNE]],Contrato[[#All],[Id]],Contrato[[#All],[DISTRIBUIDOR_ACTUAL]],,0),"")</f>
        <v>ENEL_DISTRIBUCION</v>
      </c>
      <c r="J24" s="5" t="s">
        <v>1433</v>
      </c>
      <c r="K24" s="22" t="str" cm="1">
        <f t="array" ref="K24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" s="8">
        <v>1</v>
      </c>
      <c r="N24" s="36">
        <f>+Cesion_credito[[#This Row],[Prorrata_Semestral (%)]]*SUMIFS(Contrato[Pago_Semestral_US$],Contrato[Distribuidor_CNE],Cesion_credito[[#This Row],[Distribuidor_CNE]],Contrato[Contrato],Cesion_credito[[#This Row],[Bloque_Contrato_CNE]])</f>
        <v>11090.944</v>
      </c>
      <c r="O24" s="28">
        <f t="shared" si="2"/>
        <v>1</v>
      </c>
      <c r="P24" t="str" cm="1">
        <f t="array" ref="P24">+IFERROR(_xlfn.XLOOKUP(Cesion_credito[[#This Row],[SUMINISTRADOR_ACTUAL]]&amp;Cesion_credito[[#This Row],[Razón Social Beneficiario del Pago]],Tabla_Facturas[[#All],[ID]],Tabla_Facturas[[#All],[BANCO]],,0),"")</f>
        <v>DE CHILE</v>
      </c>
      <c r="Q24" t="str" cm="1">
        <f t="array" ref="Q24">+IFERROR(_xlfn.XLOOKUP(Cesion_credito[[#This Row],[SUMINISTRADOR_ACTUAL]]&amp;Cesion_credito[[#This Row],[Razón Social Beneficiario del Pago]],Tabla_Facturas[[#All],[ID]],Tabla_Facturas[[#All],[TIPO_CUENTA]],,0),"")</f>
        <v>CORRIENTE</v>
      </c>
      <c r="R24" cm="1">
        <f t="array" ref="R24">+IFERROR(_xlfn.XLOOKUP(Cesion_credito[[#This Row],[SUMINISTRADOR_ACTUAL]]&amp;Cesion_credito[[#This Row],[Razón Social Beneficiario del Pago]],Tabla_Facturas[[#All],[ID]],Tabla_Facturas[[#All],[NUMERO_CUENTA]],,0),"")</f>
        <v>1111661061</v>
      </c>
      <c r="S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1726324</v>
      </c>
      <c r="T24" t="str">
        <f>+_xlfn.XLOOKUP(Cesion_credito[[#This Row],[DISTRIBUIDOR_ACTUAL]],Distribuidor[DISTRIBUIDOR_ACTUAL],Distribuidor[RAZON_SOCIAL_DISTRIBUIDOR_ACTUAL],,0)</f>
        <v>Enel Distribución Chile S.A.</v>
      </c>
      <c r="U24" t="str">
        <f>+_xlfn.XLOOKUP(Cesion_credito[[#This Row],[DISTRIBUIDOR_ACTUAL]],Distribuidor[DISTRIBUIDOR_ACTUAL],Distribuidor[RUT_DISTRIBUIDOR_ACTUAL],,0)</f>
        <v>96.800.570-7</v>
      </c>
    </row>
    <row r="25" spans="1:21" x14ac:dyDescent="0.25">
      <c r="A25" s="22">
        <f t="shared" si="3"/>
        <v>2025</v>
      </c>
      <c r="B25" s="22">
        <f t="shared" si="0"/>
        <v>1</v>
      </c>
      <c r="C25" s="22">
        <f t="shared" si="1"/>
        <v>6</v>
      </c>
      <c r="D25" s="23" t="s">
        <v>1138</v>
      </c>
      <c r="E25" s="6" t="s">
        <v>1098</v>
      </c>
      <c r="F25" s="5" t="s">
        <v>779</v>
      </c>
      <c r="G25" s="24" t="str" cm="1">
        <f t="array" ref="G25">+IFERROR(_xlfn.XLOOKUP(Cesion_credito[[#This Row],[Distribuidor_CNE]]&amp;"_"&amp;Cesion_credito[[#This Row],[Bloque_Contrato_CNE]],Contrato[[#All],[Id]],Contrato[[#All],[Suministrador_CNE]],,0),"")</f>
        <v>SPV P4 S.A.</v>
      </c>
      <c r="H25" s="24" t="str" cm="1">
        <f t="array" ref="H25">+IFERROR(_xlfn.XLOOKUP(Cesion_credito[[#This Row],[Distribuidor_CNE]]&amp;"_"&amp;Cesion_credito[[#This Row],[Bloque_Contrato_CNE]],Contrato[[#All],[Id]],Contrato[[#All],[SUMINISTRADOR_ACTUAL]],,0),"")</f>
        <v>SPVP4</v>
      </c>
      <c r="I25" s="24" t="str" cm="1">
        <f t="array" ref="I25">+IFERROR(_xlfn.XLOOKUP(Cesion_credito[[#This Row],[Distribuidor_CNE]]&amp;"_"&amp;Cesion_credito[[#This Row],[Bloque_Contrato_CNE]],Contrato[[#All],[Id]],Contrato[[#All],[DISTRIBUIDOR_ACTUAL]],,0),"")</f>
        <v>FRONTEL</v>
      </c>
      <c r="J25" s="5" t="s">
        <v>1433</v>
      </c>
      <c r="K25" s="22" t="str" cm="1">
        <f t="array" ref="K25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" s="8">
        <v>1</v>
      </c>
      <c r="N25" s="36">
        <f>+Cesion_credito[[#This Row],[Prorrata_Semestral (%)]]*SUMIFS(Contrato[Pago_Semestral_US$],Contrato[Distribuidor_CNE],Cesion_credito[[#This Row],[Distribuidor_CNE]],Contrato[Contrato],Cesion_credito[[#This Row],[Bloque_Contrato_CNE]])</f>
        <v>1568.683</v>
      </c>
      <c r="O25" s="28">
        <f t="shared" si="2"/>
        <v>1</v>
      </c>
      <c r="P25" t="str" cm="1">
        <f t="array" ref="P25">+IFERROR(_xlfn.XLOOKUP(Cesion_credito[[#This Row],[SUMINISTRADOR_ACTUAL]]&amp;Cesion_credito[[#This Row],[Razón Social Beneficiario del Pago]],Tabla_Facturas[[#All],[ID]],Tabla_Facturas[[#All],[BANCO]],,0),"")</f>
        <v>DE CHILE</v>
      </c>
      <c r="Q25" t="str" cm="1">
        <f t="array" ref="Q25">+IFERROR(_xlfn.XLOOKUP(Cesion_credito[[#This Row],[SUMINISTRADOR_ACTUAL]]&amp;Cesion_credito[[#This Row],[Razón Social Beneficiario del Pago]],Tabla_Facturas[[#All],[ID]],Tabla_Facturas[[#All],[TIPO_CUENTA]],,0),"")</f>
        <v>CORRIENTE</v>
      </c>
      <c r="R25" cm="1">
        <f t="array" ref="R25">+IFERROR(_xlfn.XLOOKUP(Cesion_credito[[#This Row],[SUMINISTRADOR_ACTUAL]]&amp;Cesion_credito[[#This Row],[Razón Social Beneficiario del Pago]],Tabla_Facturas[[#All],[ID]],Tabla_Facturas[[#All],[NUMERO_CUENTA]],,0),"")</f>
        <v>1111661061</v>
      </c>
      <c r="S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244168</v>
      </c>
      <c r="T25" t="str">
        <f>+_xlfn.XLOOKUP(Cesion_credito[[#This Row],[DISTRIBUIDOR_ACTUAL]],Distribuidor[DISTRIBUIDOR_ACTUAL],Distribuidor[RAZON_SOCIAL_DISTRIBUIDOR_ACTUAL],,0)</f>
        <v>Empresa Eléctrica de la Frontera S.A.</v>
      </c>
      <c r="U25" t="str">
        <f>+_xlfn.XLOOKUP(Cesion_credito[[#This Row],[DISTRIBUIDOR_ACTUAL]],Distribuidor[DISTRIBUIDOR_ACTUAL],Distribuidor[RUT_DISTRIBUIDOR_ACTUAL],,0)</f>
        <v>76.073.164-1</v>
      </c>
    </row>
    <row r="26" spans="1:21" x14ac:dyDescent="0.25">
      <c r="A26" s="22">
        <f t="shared" si="3"/>
        <v>2025</v>
      </c>
      <c r="B26" s="22">
        <f t="shared" si="0"/>
        <v>1</v>
      </c>
      <c r="C26" s="22">
        <f t="shared" si="1"/>
        <v>6</v>
      </c>
      <c r="D26" s="23" t="s">
        <v>1138</v>
      </c>
      <c r="E26" s="6" t="s">
        <v>1099</v>
      </c>
      <c r="F26" s="5" t="s">
        <v>824</v>
      </c>
      <c r="G26" s="24" t="str" cm="1">
        <f t="array" ref="G26">+IFERROR(_xlfn.XLOOKUP(Cesion_credito[[#This Row],[Distribuidor_CNE]]&amp;"_"&amp;Cesion_credito[[#This Row],[Bloque_Contrato_CNE]],Contrato[[#All],[Id]],Contrato[[#All],[Suministrador_CNE]],,0),"")</f>
        <v>SPV P4 S.A.</v>
      </c>
      <c r="H26" s="24" t="str" cm="1">
        <f t="array" ref="H26">+IFERROR(_xlfn.XLOOKUP(Cesion_credito[[#This Row],[Distribuidor_CNE]]&amp;"_"&amp;Cesion_credito[[#This Row],[Bloque_Contrato_CNE]],Contrato[[#All],[Id]],Contrato[[#All],[SUMINISTRADOR_ACTUAL]],,0),"")</f>
        <v>SPVP4</v>
      </c>
      <c r="I26" s="24" t="str" cm="1">
        <f t="array" ref="I26">+IFERROR(_xlfn.XLOOKUP(Cesion_credito[[#This Row],[Distribuidor_CNE]]&amp;"_"&amp;Cesion_credito[[#This Row],[Bloque_Contrato_CNE]],Contrato[[#All],[Id]],Contrato[[#All],[DISTRIBUIDOR_ACTUAL]],,0),"")</f>
        <v>LITORAL</v>
      </c>
      <c r="J26" s="5" t="s">
        <v>1433</v>
      </c>
      <c r="K26" s="22" t="str" cm="1">
        <f t="array" ref="K26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" s="8">
        <v>1</v>
      </c>
      <c r="N26" s="36">
        <f>+Cesion_credito[[#This Row],[Prorrata_Semestral (%)]]*SUMIFS(Contrato[Pago_Semestral_US$],Contrato[Distribuidor_CNE],Cesion_credito[[#This Row],[Distribuidor_CNE]],Contrato[Contrato],Cesion_credito[[#This Row],[Bloque_Contrato_CNE]])</f>
        <v>78.510999999999996</v>
      </c>
      <c r="O26" s="28">
        <f t="shared" si="2"/>
        <v>1</v>
      </c>
      <c r="P26" t="str" cm="1">
        <f t="array" ref="P26">+IFERROR(_xlfn.XLOOKUP(Cesion_credito[[#This Row],[SUMINISTRADOR_ACTUAL]]&amp;Cesion_credito[[#This Row],[Razón Social Beneficiario del Pago]],Tabla_Facturas[[#All],[ID]],Tabla_Facturas[[#All],[BANCO]],,0),"")</f>
        <v>DE CHILE</v>
      </c>
      <c r="Q26" t="str" cm="1">
        <f t="array" ref="Q26">+IFERROR(_xlfn.XLOOKUP(Cesion_credito[[#This Row],[SUMINISTRADOR_ACTUAL]]&amp;Cesion_credito[[#This Row],[Razón Social Beneficiario del Pago]],Tabla_Facturas[[#All],[ID]],Tabla_Facturas[[#All],[TIPO_CUENTA]],,0),"")</f>
        <v>CORRIENTE</v>
      </c>
      <c r="R26" cm="1">
        <f t="array" ref="R26">+IFERROR(_xlfn.XLOOKUP(Cesion_credito[[#This Row],[SUMINISTRADOR_ACTUAL]]&amp;Cesion_credito[[#This Row],[Razón Social Beneficiario del Pago]],Tabla_Facturas[[#All],[ID]],Tabla_Facturas[[#All],[NUMERO_CUENTA]],,0),"")</f>
        <v>1111661061</v>
      </c>
      <c r="S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12220</v>
      </c>
      <c r="T26" t="str">
        <f>+_xlfn.XLOOKUP(Cesion_credito[[#This Row],[DISTRIBUIDOR_ACTUAL]],Distribuidor[DISTRIBUIDOR_ACTUAL],Distribuidor[RAZON_SOCIAL_DISTRIBUIDOR_ACTUAL],,0)</f>
        <v>Compañía Eléctrica del Litoral S.A.</v>
      </c>
      <c r="U26" t="str">
        <f>+_xlfn.XLOOKUP(Cesion_credito[[#This Row],[DISTRIBUIDOR_ACTUAL]],Distribuidor[DISTRIBUIDOR_ACTUAL],Distribuidor[RUT_DISTRIBUIDOR_ACTUAL],,0)</f>
        <v>91.344.000-5</v>
      </c>
    </row>
    <row r="27" spans="1:21" x14ac:dyDescent="0.25">
      <c r="A27" s="22">
        <f t="shared" si="3"/>
        <v>2025</v>
      </c>
      <c r="B27" s="22">
        <f t="shared" si="0"/>
        <v>1</v>
      </c>
      <c r="C27" s="22">
        <f t="shared" si="1"/>
        <v>6</v>
      </c>
      <c r="D27" s="23" t="s">
        <v>1138</v>
      </c>
      <c r="E27" s="6" t="s">
        <v>1100</v>
      </c>
      <c r="F27" s="5" t="s">
        <v>861</v>
      </c>
      <c r="G27" s="24" t="str" cm="1">
        <f t="array" ref="G27">+IFERROR(_xlfn.XLOOKUP(Cesion_credito[[#This Row],[Distribuidor_CNE]]&amp;"_"&amp;Cesion_credito[[#This Row],[Bloque_Contrato_CNE]],Contrato[[#All],[Id]],Contrato[[#All],[Suministrador_CNE]],,0),"")</f>
        <v>SPV P4 S.A.</v>
      </c>
      <c r="H27" s="24" t="str" cm="1">
        <f t="array" ref="H27">+IFERROR(_xlfn.XLOOKUP(Cesion_credito[[#This Row],[Distribuidor_CNE]]&amp;"_"&amp;Cesion_credito[[#This Row],[Bloque_Contrato_CNE]],Contrato[[#All],[Id]],Contrato[[#All],[SUMINISTRADOR_ACTUAL]],,0),"")</f>
        <v>SPVP4</v>
      </c>
      <c r="I27" s="24" t="str" cm="1">
        <f t="array" ref="I27">+IFERROR(_xlfn.XLOOKUP(Cesion_credito[[#This Row],[Distribuidor_CNE]]&amp;"_"&amp;Cesion_credito[[#This Row],[Bloque_Contrato_CNE]],Contrato[[#All],[Id]],Contrato[[#All],[DISTRIBUIDOR_ACTUAL]],,0),"")</f>
        <v>LUZOSORNO</v>
      </c>
      <c r="J27" s="5" t="s">
        <v>1433</v>
      </c>
      <c r="K27" s="22" t="str" cm="1">
        <f t="array" ref="K27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7" s="8">
        <v>1</v>
      </c>
      <c r="N27" s="36">
        <f>+Cesion_credito[[#This Row],[Prorrata_Semestral (%)]]*SUMIFS(Contrato[Pago_Semestral_US$],Contrato[Distribuidor_CNE],Cesion_credito[[#This Row],[Distribuidor_CNE]],Contrato[Contrato],Cesion_credito[[#This Row],[Bloque_Contrato_CNE]])</f>
        <v>123.699</v>
      </c>
      <c r="O27" s="28">
        <f t="shared" si="2"/>
        <v>1</v>
      </c>
      <c r="P27" t="str" cm="1">
        <f t="array" ref="P27">+IFERROR(_xlfn.XLOOKUP(Cesion_credito[[#This Row],[SUMINISTRADOR_ACTUAL]]&amp;Cesion_credito[[#This Row],[Razón Social Beneficiario del Pago]],Tabla_Facturas[[#All],[ID]],Tabla_Facturas[[#All],[BANCO]],,0),"")</f>
        <v>DE CHILE</v>
      </c>
      <c r="Q27" t="str" cm="1">
        <f t="array" ref="Q27">+IFERROR(_xlfn.XLOOKUP(Cesion_credito[[#This Row],[SUMINISTRADOR_ACTUAL]]&amp;Cesion_credito[[#This Row],[Razón Social Beneficiario del Pago]],Tabla_Facturas[[#All],[ID]],Tabla_Facturas[[#All],[TIPO_CUENTA]],,0),"")</f>
        <v>CORRIENTE</v>
      </c>
      <c r="R27" cm="1">
        <f t="array" ref="R27">+IFERROR(_xlfn.XLOOKUP(Cesion_credito[[#This Row],[SUMINISTRADOR_ACTUAL]]&amp;Cesion_credito[[#This Row],[Razón Social Beneficiario del Pago]],Tabla_Facturas[[#All],[ID]],Tabla_Facturas[[#All],[NUMERO_CUENTA]],,0),"")</f>
        <v>1111661061</v>
      </c>
      <c r="S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19254</v>
      </c>
      <c r="T27" t="str">
        <f>+_xlfn.XLOOKUP(Cesion_credito[[#This Row],[DISTRIBUIDOR_ACTUAL]],Distribuidor[DISTRIBUIDOR_ACTUAL],Distribuidor[RAZON_SOCIAL_DISTRIBUIDOR_ACTUAL],,0)</f>
        <v>Compañía Eléctrica de Osorno S.A</v>
      </c>
      <c r="U27" t="str">
        <f>+_xlfn.XLOOKUP(Cesion_credito[[#This Row],[DISTRIBUIDOR_ACTUAL]],Distribuidor[DISTRIBUIDOR_ACTUAL],Distribuidor[RUT_DISTRIBUIDOR_ACTUAL],,0)</f>
        <v>96.531.500-4</v>
      </c>
    </row>
    <row r="28" spans="1:21" x14ac:dyDescent="0.25">
      <c r="A28" s="22">
        <f t="shared" si="3"/>
        <v>2025</v>
      </c>
      <c r="B28" s="22">
        <f t="shared" si="0"/>
        <v>1</v>
      </c>
      <c r="C28" s="22">
        <f t="shared" si="1"/>
        <v>6</v>
      </c>
      <c r="D28" s="23" t="s">
        <v>1138</v>
      </c>
      <c r="E28" s="6" t="s">
        <v>1101</v>
      </c>
      <c r="F28" s="5" t="s">
        <v>898</v>
      </c>
      <c r="G28" s="24" t="str" cm="1">
        <f t="array" ref="G28">+IFERROR(_xlfn.XLOOKUP(Cesion_credito[[#This Row],[Distribuidor_CNE]]&amp;"_"&amp;Cesion_credito[[#This Row],[Bloque_Contrato_CNE]],Contrato[[#All],[Id]],Contrato[[#All],[Suministrador_CNE]],,0),"")</f>
        <v>SPV P4 S.A.</v>
      </c>
      <c r="H28" s="24" t="str" cm="1">
        <f t="array" ref="H28">+IFERROR(_xlfn.XLOOKUP(Cesion_credito[[#This Row],[Distribuidor_CNE]]&amp;"_"&amp;Cesion_credito[[#This Row],[Bloque_Contrato_CNE]],Contrato[[#All],[Id]],Contrato[[#All],[SUMINISTRADOR_ACTUAL]],,0),"")</f>
        <v>SPVP4</v>
      </c>
      <c r="I28" s="24" t="str" cm="1">
        <f t="array" ref="I28">+IFERROR(_xlfn.XLOOKUP(Cesion_credito[[#This Row],[Distribuidor_CNE]]&amp;"_"&amp;Cesion_credito[[#This Row],[Bloque_Contrato_CNE]],Contrato[[#All],[Id]],Contrato[[#All],[DISTRIBUIDOR_ACTUAL]],,0),"")</f>
        <v>LUZLINARES</v>
      </c>
      <c r="J28" s="5" t="s">
        <v>1433</v>
      </c>
      <c r="K28" s="22" t="str" cm="1">
        <f t="array" ref="K28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" s="8">
        <v>1</v>
      </c>
      <c r="N28" s="36">
        <f>+Cesion_credito[[#This Row],[Prorrata_Semestral (%)]]*SUMIFS(Contrato[Pago_Semestral_US$],Contrato[Distribuidor_CNE],Cesion_credito[[#This Row],[Distribuidor_CNE]],Contrato[Contrato],Cesion_credito[[#This Row],[Bloque_Contrato_CNE]])</f>
        <v>219.298</v>
      </c>
      <c r="O28" s="28">
        <f t="shared" si="2"/>
        <v>1</v>
      </c>
      <c r="P28" t="str" cm="1">
        <f t="array" ref="P28">+IFERROR(_xlfn.XLOOKUP(Cesion_credito[[#This Row],[SUMINISTRADOR_ACTUAL]]&amp;Cesion_credito[[#This Row],[Razón Social Beneficiario del Pago]],Tabla_Facturas[[#All],[ID]],Tabla_Facturas[[#All],[BANCO]],,0),"")</f>
        <v>DE CHILE</v>
      </c>
      <c r="Q28" t="str" cm="1">
        <f t="array" ref="Q28">+IFERROR(_xlfn.XLOOKUP(Cesion_credito[[#This Row],[SUMINISTRADOR_ACTUAL]]&amp;Cesion_credito[[#This Row],[Razón Social Beneficiario del Pago]],Tabla_Facturas[[#All],[ID]],Tabla_Facturas[[#All],[TIPO_CUENTA]],,0),"")</f>
        <v>CORRIENTE</v>
      </c>
      <c r="R28" cm="1">
        <f t="array" ref="R28">+IFERROR(_xlfn.XLOOKUP(Cesion_credito[[#This Row],[SUMINISTRADOR_ACTUAL]]&amp;Cesion_credito[[#This Row],[Razón Social Beneficiario del Pago]],Tabla_Facturas[[#All],[ID]],Tabla_Facturas[[#All],[NUMERO_CUENTA]],,0),"")</f>
        <v>1111661061</v>
      </c>
      <c r="S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34134</v>
      </c>
      <c r="T28" t="str">
        <f>+_xlfn.XLOOKUP(Cesion_credito[[#This Row],[DISTRIBUIDOR_ACTUAL]],Distribuidor[DISTRIBUIDOR_ACTUAL],Distribuidor[RAZON_SOCIAL_DISTRIBUIDOR_ACTUAL],,0)</f>
        <v>Luzlinares S.A.</v>
      </c>
      <c r="U28" t="str">
        <f>+_xlfn.XLOOKUP(Cesion_credito[[#This Row],[DISTRIBUIDOR_ACTUAL]],Distribuidor[DISTRIBUIDOR_ACTUAL],Distribuidor[RUT_DISTRIBUIDOR_ACTUAL],,0)</f>
        <v>96.884.450-4</v>
      </c>
    </row>
    <row r="29" spans="1:21" x14ac:dyDescent="0.25">
      <c r="A29" s="22">
        <f t="shared" si="3"/>
        <v>2025</v>
      </c>
      <c r="B29" s="22">
        <f t="shared" si="0"/>
        <v>1</v>
      </c>
      <c r="C29" s="22">
        <f t="shared" si="1"/>
        <v>6</v>
      </c>
      <c r="D29" s="23" t="s">
        <v>1138</v>
      </c>
      <c r="E29" s="6" t="s">
        <v>1102</v>
      </c>
      <c r="F29" s="5" t="s">
        <v>935</v>
      </c>
      <c r="G29" s="24" t="str" cm="1">
        <f t="array" ref="G29">+IFERROR(_xlfn.XLOOKUP(Cesion_credito[[#This Row],[Distribuidor_CNE]]&amp;"_"&amp;Cesion_credito[[#This Row],[Bloque_Contrato_CNE]],Contrato[[#All],[Id]],Contrato[[#All],[Suministrador_CNE]],,0),"")</f>
        <v>SPV P4 S.A.</v>
      </c>
      <c r="H29" s="24" t="str" cm="1">
        <f t="array" ref="H29">+IFERROR(_xlfn.XLOOKUP(Cesion_credito[[#This Row],[Distribuidor_CNE]]&amp;"_"&amp;Cesion_credito[[#This Row],[Bloque_Contrato_CNE]],Contrato[[#All],[Id]],Contrato[[#All],[SUMINISTRADOR_ACTUAL]],,0),"")</f>
        <v>SPVP4</v>
      </c>
      <c r="I29" s="24" t="str" cm="1">
        <f t="array" ref="I29">+IFERROR(_xlfn.XLOOKUP(Cesion_credito[[#This Row],[Distribuidor_CNE]]&amp;"_"&amp;Cesion_credito[[#This Row],[Bloque_Contrato_CNE]],Contrato[[#All],[Id]],Contrato[[#All],[DISTRIBUIDOR_ACTUAL]],,0),"")</f>
        <v>LUZPARRAL</v>
      </c>
      <c r="J29" s="5" t="s">
        <v>1433</v>
      </c>
      <c r="K29" s="22" t="str" cm="1">
        <f t="array" ref="K29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" s="8">
        <v>1</v>
      </c>
      <c r="N29" s="36">
        <f>+Cesion_credito[[#This Row],[Prorrata_Semestral (%)]]*SUMIFS(Contrato[Pago_Semestral_US$],Contrato[Distribuidor_CNE],Cesion_credito[[#This Row],[Distribuidor_CNE]],Contrato[Contrato],Cesion_credito[[#This Row],[Bloque_Contrato_CNE]])</f>
        <v>53.960999999999999</v>
      </c>
      <c r="O29" s="28">
        <f t="shared" si="2"/>
        <v>1</v>
      </c>
      <c r="P29" t="str" cm="1">
        <f t="array" ref="P29">+IFERROR(_xlfn.XLOOKUP(Cesion_credito[[#This Row],[SUMINISTRADOR_ACTUAL]]&amp;Cesion_credito[[#This Row],[Razón Social Beneficiario del Pago]],Tabla_Facturas[[#All],[ID]],Tabla_Facturas[[#All],[BANCO]],,0),"")</f>
        <v>DE CHILE</v>
      </c>
      <c r="Q29" t="str" cm="1">
        <f t="array" ref="Q29">+IFERROR(_xlfn.XLOOKUP(Cesion_credito[[#This Row],[SUMINISTRADOR_ACTUAL]]&amp;Cesion_credito[[#This Row],[Razón Social Beneficiario del Pago]],Tabla_Facturas[[#All],[ID]],Tabla_Facturas[[#All],[TIPO_CUENTA]],,0),"")</f>
        <v>CORRIENTE</v>
      </c>
      <c r="R29" cm="1">
        <f t="array" ref="R29">+IFERROR(_xlfn.XLOOKUP(Cesion_credito[[#This Row],[SUMINISTRADOR_ACTUAL]]&amp;Cesion_credito[[#This Row],[Razón Social Beneficiario del Pago]],Tabla_Facturas[[#All],[ID]],Tabla_Facturas[[#All],[NUMERO_CUENTA]],,0),"")</f>
        <v>1111661061</v>
      </c>
      <c r="S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8399</v>
      </c>
      <c r="T29" t="str">
        <f>+_xlfn.XLOOKUP(Cesion_credito[[#This Row],[DISTRIBUIDOR_ACTUAL]],Distribuidor[DISTRIBUIDOR_ACTUAL],Distribuidor[RAZON_SOCIAL_DISTRIBUIDOR_ACTUAL],,0)</f>
        <v>Luzparral S.A.</v>
      </c>
      <c r="U29" t="str">
        <f>+_xlfn.XLOOKUP(Cesion_credito[[#This Row],[DISTRIBUIDOR_ACTUAL]],Distribuidor[DISTRIBUIDOR_ACTUAL],Distribuidor[RUT_DISTRIBUIDOR_ACTUAL],,0)</f>
        <v>96.866.680-0</v>
      </c>
    </row>
    <row r="30" spans="1:21" x14ac:dyDescent="0.25">
      <c r="A30" s="22">
        <f t="shared" si="3"/>
        <v>2025</v>
      </c>
      <c r="B30" s="22">
        <f t="shared" si="0"/>
        <v>1</v>
      </c>
      <c r="C30" s="22">
        <f t="shared" si="1"/>
        <v>6</v>
      </c>
      <c r="D30" s="23" t="s">
        <v>1138</v>
      </c>
      <c r="E30" s="6" t="s">
        <v>1103</v>
      </c>
      <c r="F30" s="5" t="s">
        <v>971</v>
      </c>
      <c r="G30" s="24" t="str" cm="1">
        <f t="array" ref="G30">+IFERROR(_xlfn.XLOOKUP(Cesion_credito[[#This Row],[Distribuidor_CNE]]&amp;"_"&amp;Cesion_credito[[#This Row],[Bloque_Contrato_CNE]],Contrato[[#All],[Id]],Contrato[[#All],[Suministrador_CNE]],,0),"")</f>
        <v>SPV P4 S.A.</v>
      </c>
      <c r="H30" s="24" t="str" cm="1">
        <f t="array" ref="H30">+IFERROR(_xlfn.XLOOKUP(Cesion_credito[[#This Row],[Distribuidor_CNE]]&amp;"_"&amp;Cesion_credito[[#This Row],[Bloque_Contrato_CNE]],Contrato[[#All],[Id]],Contrato[[#All],[SUMINISTRADOR_ACTUAL]],,0),"")</f>
        <v>SPVP4</v>
      </c>
      <c r="I30" s="24" t="str" cm="1">
        <f t="array" ref="I30">+IFERROR(_xlfn.XLOOKUP(Cesion_credito[[#This Row],[Distribuidor_CNE]]&amp;"_"&amp;Cesion_credito[[#This Row],[Bloque_Contrato_CNE]],Contrato[[#All],[Id]],Contrato[[#All],[DISTRIBUIDOR_ACTUAL]],,0),"")</f>
        <v>SAESA</v>
      </c>
      <c r="J30" s="5" t="s">
        <v>1433</v>
      </c>
      <c r="K30" s="22" t="str" cm="1">
        <f t="array" ref="K30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" s="8">
        <v>1</v>
      </c>
      <c r="N30" s="36">
        <f>+Cesion_credito[[#This Row],[Prorrata_Semestral (%)]]*SUMIFS(Contrato[Pago_Semestral_US$],Contrato[Distribuidor_CNE],Cesion_credito[[#This Row],[Distribuidor_CNE]],Contrato[Contrato],Cesion_credito[[#This Row],[Bloque_Contrato_CNE]])</f>
        <v>925.70600000000002</v>
      </c>
      <c r="O30" s="28">
        <f t="shared" si="2"/>
        <v>1</v>
      </c>
      <c r="P30" t="str" cm="1">
        <f t="array" ref="P30">+IFERROR(_xlfn.XLOOKUP(Cesion_credito[[#This Row],[SUMINISTRADOR_ACTUAL]]&amp;Cesion_credito[[#This Row],[Razón Social Beneficiario del Pago]],Tabla_Facturas[[#All],[ID]],Tabla_Facturas[[#All],[BANCO]],,0),"")</f>
        <v>DE CHILE</v>
      </c>
      <c r="Q30" t="str" cm="1">
        <f t="array" ref="Q30">+IFERROR(_xlfn.XLOOKUP(Cesion_credito[[#This Row],[SUMINISTRADOR_ACTUAL]]&amp;Cesion_credito[[#This Row],[Razón Social Beneficiario del Pago]],Tabla_Facturas[[#All],[ID]],Tabla_Facturas[[#All],[TIPO_CUENTA]],,0),"")</f>
        <v>CORRIENTE</v>
      </c>
      <c r="R30" cm="1">
        <f t="array" ref="R30">+IFERROR(_xlfn.XLOOKUP(Cesion_credito[[#This Row],[SUMINISTRADOR_ACTUAL]]&amp;Cesion_credito[[#This Row],[Razón Social Beneficiario del Pago]],Tabla_Facturas[[#All],[ID]],Tabla_Facturas[[#All],[NUMERO_CUENTA]],,0),"")</f>
        <v>1111661061</v>
      </c>
      <c r="S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144088</v>
      </c>
      <c r="T30" t="str">
        <f>+_xlfn.XLOOKUP(Cesion_credito[[#This Row],[DISTRIBUIDOR_ACTUAL]],Distribuidor[DISTRIBUIDOR_ACTUAL],Distribuidor[RAZON_SOCIAL_DISTRIBUIDOR_ACTUAL],,0)</f>
        <v>Sociedad Austral de Electricidad S.A.</v>
      </c>
      <c r="U30" t="str">
        <f>+_xlfn.XLOOKUP(Cesion_credito[[#This Row],[DISTRIBUIDOR_ACTUAL]],Distribuidor[DISTRIBUIDOR_ACTUAL],Distribuidor[RUT_DISTRIBUIDOR_ACTUAL],,0)</f>
        <v>76.073.162-5</v>
      </c>
    </row>
    <row r="31" spans="1:21" x14ac:dyDescent="0.25">
      <c r="A31" s="22">
        <f t="shared" si="3"/>
        <v>2025</v>
      </c>
      <c r="B31" s="22">
        <f t="shared" si="0"/>
        <v>1</v>
      </c>
      <c r="C31" s="22">
        <f t="shared" si="1"/>
        <v>6</v>
      </c>
      <c r="D31" s="23" t="s">
        <v>1138</v>
      </c>
      <c r="E31" s="6" t="s">
        <v>1104</v>
      </c>
      <c r="F31" s="5" t="s">
        <v>1003</v>
      </c>
      <c r="G31" s="24" t="str" cm="1">
        <f t="array" ref="G31">+IFERROR(_xlfn.XLOOKUP(Cesion_credito[[#This Row],[Distribuidor_CNE]]&amp;"_"&amp;Cesion_credito[[#This Row],[Bloque_Contrato_CNE]],Contrato[[#All],[Id]],Contrato[[#All],[Suministrador_CNE]],,0),"")</f>
        <v>SPV P4 S.A.</v>
      </c>
      <c r="H31" s="24" t="str" cm="1">
        <f t="array" ref="H31">+IFERROR(_xlfn.XLOOKUP(Cesion_credito[[#This Row],[Distribuidor_CNE]]&amp;"_"&amp;Cesion_credito[[#This Row],[Bloque_Contrato_CNE]],Contrato[[#All],[Id]],Contrato[[#All],[SUMINISTRADOR_ACTUAL]],,0),"")</f>
        <v>SPVP4</v>
      </c>
      <c r="I31" s="24" t="str" cm="1">
        <f t="array" ref="I31">+IFERROR(_xlfn.XLOOKUP(Cesion_credito[[#This Row],[Distribuidor_CNE]]&amp;"_"&amp;Cesion_credito[[#This Row],[Bloque_Contrato_CNE]],Contrato[[#All],[Id]],Contrato[[#All],[DISTRIBUIDOR_ACTUAL]],,0),"")</f>
        <v>SOCOEPA</v>
      </c>
      <c r="J31" s="5" t="s">
        <v>1433</v>
      </c>
      <c r="K31" s="22" t="str" cm="1">
        <f t="array" ref="K31">+IFERROR(_xlfn.XLOOKUP(Cesion_credito[[#This Row],[SUMINISTRADOR_ACTUAL]]&amp;Cesion_credito[[#This Row],[Razón Social Beneficiario del Pago]],Tabla_Facturas[[#All],[ID]],Tabla_Facturas[[#All],[RUT BENEFICIARIO]],,0),"")</f>
        <v>76.201.449-1</v>
      </c>
      <c r="L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" s="8">
        <v>1</v>
      </c>
      <c r="N31" s="36">
        <f>+Cesion_credito[[#This Row],[Prorrata_Semestral (%)]]*SUMIFS(Contrato[Pago_Semestral_US$],Contrato[Distribuidor_CNE],Cesion_credito[[#This Row],[Distribuidor_CNE]],Contrato[Contrato],Cesion_credito[[#This Row],[Bloque_Contrato_CNE]])</f>
        <v>68.245999999999995</v>
      </c>
      <c r="O31" s="28">
        <f t="shared" si="2"/>
        <v>1</v>
      </c>
      <c r="P31" t="str" cm="1">
        <f t="array" ref="P31">+IFERROR(_xlfn.XLOOKUP(Cesion_credito[[#This Row],[SUMINISTRADOR_ACTUAL]]&amp;Cesion_credito[[#This Row],[Razón Social Beneficiario del Pago]],Tabla_Facturas[[#All],[ID]],Tabla_Facturas[[#All],[BANCO]],,0),"")</f>
        <v>DE CHILE</v>
      </c>
      <c r="Q31" t="str" cm="1">
        <f t="array" ref="Q31">+IFERROR(_xlfn.XLOOKUP(Cesion_credito[[#This Row],[SUMINISTRADOR_ACTUAL]]&amp;Cesion_credito[[#This Row],[Razón Social Beneficiario del Pago]],Tabla_Facturas[[#All],[ID]],Tabla_Facturas[[#All],[TIPO_CUENTA]],,0),"")</f>
        <v>CORRIENTE</v>
      </c>
      <c r="R31" cm="1">
        <f t="array" ref="R31">+IFERROR(_xlfn.XLOOKUP(Cesion_credito[[#This Row],[SUMINISTRADOR_ACTUAL]]&amp;Cesion_credito[[#This Row],[Razón Social Beneficiario del Pago]],Tabla_Facturas[[#All],[ID]],Tabla_Facturas[[#All],[NUMERO_CUENTA]],,0),"")</f>
        <v>1111661061</v>
      </c>
      <c r="S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10623</v>
      </c>
      <c r="T31" t="str">
        <f>+_xlfn.XLOOKUP(Cesion_credito[[#This Row],[DISTRIBUIDOR_ACTUAL]],Distribuidor[DISTRIBUIDOR_ACTUAL],Distribuidor[RAZON_SOCIAL_DISTRIBUIDOR_ACTUAL],,0)</f>
        <v>Cooperativa Eléctrica Paillaco Ltda</v>
      </c>
      <c r="U31" t="str">
        <f>+_xlfn.XLOOKUP(Cesion_credito[[#This Row],[DISTRIBUIDOR_ACTUAL]],Distribuidor[DISTRIBUIDOR_ACTUAL],Distribuidor[RUT_DISTRIBUIDOR_ACTUAL],,0)</f>
        <v>81.629.800-8</v>
      </c>
    </row>
    <row r="32" spans="1:21" x14ac:dyDescent="0.25">
      <c r="A32" s="22">
        <f t="shared" si="3"/>
        <v>2025</v>
      </c>
      <c r="B32" s="22">
        <f t="shared" si="0"/>
        <v>1</v>
      </c>
      <c r="C32" s="22">
        <f t="shared" si="1"/>
        <v>6</v>
      </c>
      <c r="D32" s="23" t="s">
        <v>1140</v>
      </c>
      <c r="E32" s="6" t="s">
        <v>1075</v>
      </c>
      <c r="F32" s="5" t="s">
        <v>105</v>
      </c>
      <c r="G32" s="24" t="str" cm="1">
        <f t="array" ref="G32">+IFERROR(_xlfn.XLOOKUP(Cesion_credito[[#This Row],[Distribuidor_CNE]]&amp;"_"&amp;Cesion_credito[[#This Row],[Bloque_Contrato_CNE]],Contrato[[#All],[Id]],Contrato[[#All],[Suministrador_CNE]],,0),"")</f>
        <v>D. ALMAGRO</v>
      </c>
      <c r="H32" s="24" t="str" cm="1">
        <f t="array" ref="H32">+IFERROR(_xlfn.XLOOKUP(Cesion_credito[[#This Row],[Distribuidor_CNE]]&amp;"_"&amp;Cesion_credito[[#This Row],[Bloque_Contrato_CNE]],Contrato[[#All],[Id]],Contrato[[#All],[SUMINISTRADOR_ACTUAL]],,0),"")</f>
        <v>EMELDA</v>
      </c>
      <c r="I32" s="24" t="str" cm="1">
        <f t="array" ref="I32">+IFERROR(_xlfn.XLOOKUP(Cesion_credito[[#This Row],[Distribuidor_CNE]]&amp;"_"&amp;Cesion_credito[[#This Row],[Bloque_Contrato_CNE]],Contrato[[#All],[Id]],Contrato[[#All],[DISTRIBUIDOR_ACTUAL]],,0),"")</f>
        <v>CGE</v>
      </c>
      <c r="J32" s="5" t="s">
        <v>1213</v>
      </c>
      <c r="K32" s="22" t="str" cm="1">
        <f t="array" ref="K32">+IFERROR(_xlfn.XLOOKUP(Cesion_credito[[#This Row],[SUMINISTRADOR_ACTUAL]]&amp;Cesion_credito[[#This Row],[Razón Social Beneficiario del Pago]],Tabla_Facturas[[#All],[ID]],Tabla_Facturas[[#All],[RUT BENEFICIARIO]],,0),"")</f>
        <v>76.004.337-0</v>
      </c>
      <c r="L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" s="8">
        <v>1</v>
      </c>
      <c r="N32" s="36">
        <f>+Cesion_credito[[#This Row],[Prorrata_Semestral (%)]]*SUMIFS(Contrato[Pago_Semestral_US$],Contrato[Distribuidor_CNE],Cesion_credito[[#This Row],[Distribuidor_CNE]],Contrato[Contrato],Cesion_credito[[#This Row],[Bloque_Contrato_CNE]])</f>
        <v>842885.53899999999</v>
      </c>
      <c r="O32" s="28">
        <f t="shared" si="2"/>
        <v>1</v>
      </c>
      <c r="P32" t="str" cm="1">
        <f t="array" ref="P32">+IFERROR(_xlfn.XLOOKUP(Cesion_credito[[#This Row],[SUMINISTRADOR_ACTUAL]]&amp;Cesion_credito[[#This Row],[Razón Social Beneficiario del Pago]],Tabla_Facturas[[#All],[ID]],Tabla_Facturas[[#All],[BANCO]],,0),"")</f>
        <v>BCI</v>
      </c>
      <c r="Q32" t="str" cm="1">
        <f t="array" ref="Q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" cm="1">
        <f t="array" ref="R32">+IFERROR(_xlfn.XLOOKUP(Cesion_credito[[#This Row],[SUMINISTRADOR_ACTUAL]]&amp;Cesion_credito[[#This Row],[Razón Social Beneficiario del Pago]],Tabla_Facturas[[#All],[ID]],Tabla_Facturas[[#All],[NUMERO_CUENTA]],,0),"")</f>
        <v>10698361</v>
      </c>
      <c r="S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131196539</v>
      </c>
      <c r="T32" t="str">
        <f>+_xlfn.XLOOKUP(Cesion_credito[[#This Row],[DISTRIBUIDOR_ACTUAL]],Distribuidor[DISTRIBUIDOR_ACTUAL],Distribuidor[RAZON_SOCIAL_DISTRIBUIDOR_ACTUAL],,0)</f>
        <v>Compañía General de Electricidad S.A.</v>
      </c>
      <c r="U32" t="str">
        <f>+_xlfn.XLOOKUP(Cesion_credito[[#This Row],[DISTRIBUIDOR_ACTUAL]],Distribuidor[DISTRIBUIDOR_ACTUAL],Distribuidor[RUT_DISTRIBUIDOR_ACTUAL],,0)</f>
        <v>76.411.321-7</v>
      </c>
    </row>
    <row r="33" spans="1:21" x14ac:dyDescent="0.25">
      <c r="A33" s="22">
        <f t="shared" si="3"/>
        <v>2025</v>
      </c>
      <c r="B33" s="22">
        <f t="shared" si="0"/>
        <v>1</v>
      </c>
      <c r="C33" s="22">
        <f t="shared" si="1"/>
        <v>6</v>
      </c>
      <c r="D33" s="23" t="s">
        <v>1140</v>
      </c>
      <c r="E33" s="6" t="s">
        <v>1075</v>
      </c>
      <c r="F33" s="5" t="s">
        <v>106</v>
      </c>
      <c r="G33" s="24" t="str" cm="1">
        <f t="array" ref="G33">+IFERROR(_xlfn.XLOOKUP(Cesion_credito[[#This Row],[Distribuidor_CNE]]&amp;"_"&amp;Cesion_credito[[#This Row],[Bloque_Contrato_CNE]],Contrato[[#All],[Id]],Contrato[[#All],[Suministrador_CNE]],,0),"")</f>
        <v>D. ALMAGRO</v>
      </c>
      <c r="H33" s="24" t="str" cm="1">
        <f t="array" ref="H33">+IFERROR(_xlfn.XLOOKUP(Cesion_credito[[#This Row],[Distribuidor_CNE]]&amp;"_"&amp;Cesion_credito[[#This Row],[Bloque_Contrato_CNE]],Contrato[[#All],[Id]],Contrato[[#All],[SUMINISTRADOR_ACTUAL]],,0),"")</f>
        <v>EMELDA</v>
      </c>
      <c r="I33" s="24" t="str" cm="1">
        <f t="array" ref="I33">+IFERROR(_xlfn.XLOOKUP(Cesion_credito[[#This Row],[Distribuidor_CNE]]&amp;"_"&amp;Cesion_credito[[#This Row],[Bloque_Contrato_CNE]],Contrato[[#All],[Id]],Contrato[[#All],[DISTRIBUIDOR_ACTUAL]],,0),"")</f>
        <v>CGE</v>
      </c>
      <c r="J33" s="5" t="s">
        <v>1213</v>
      </c>
      <c r="K33" s="22" t="str" cm="1">
        <f t="array" ref="K33">+IFERROR(_xlfn.XLOOKUP(Cesion_credito[[#This Row],[SUMINISTRADOR_ACTUAL]]&amp;Cesion_credito[[#This Row],[Razón Social Beneficiario del Pago]],Tabla_Facturas[[#All],[ID]],Tabla_Facturas[[#All],[RUT BENEFICIARIO]],,0),"")</f>
        <v>76.004.337-0</v>
      </c>
      <c r="L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" s="8">
        <v>1</v>
      </c>
      <c r="N33" s="36">
        <f>+Cesion_credito[[#This Row],[Prorrata_Semestral (%)]]*SUMIFS(Contrato[Pago_Semestral_US$],Contrato[Distribuidor_CNE],Cesion_credito[[#This Row],[Distribuidor_CNE]],Contrato[Contrato],Cesion_credito[[#This Row],[Bloque_Contrato_CNE]])</f>
        <v>8254.57</v>
      </c>
      <c r="O33" s="28">
        <f t="shared" si="2"/>
        <v>1</v>
      </c>
      <c r="P33" t="str" cm="1">
        <f t="array" ref="P33">+IFERROR(_xlfn.XLOOKUP(Cesion_credito[[#This Row],[SUMINISTRADOR_ACTUAL]]&amp;Cesion_credito[[#This Row],[Razón Social Beneficiario del Pago]],Tabla_Facturas[[#All],[ID]],Tabla_Facturas[[#All],[BANCO]],,0),"")</f>
        <v>BCI</v>
      </c>
      <c r="Q33" t="str" cm="1">
        <f t="array" ref="Q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" cm="1">
        <f t="array" ref="R33">+IFERROR(_xlfn.XLOOKUP(Cesion_credito[[#This Row],[SUMINISTRADOR_ACTUAL]]&amp;Cesion_credito[[#This Row],[Razón Social Beneficiario del Pago]],Tabla_Facturas[[#All],[ID]],Tabla_Facturas[[#All],[NUMERO_CUENTA]],,0),"")</f>
        <v>10698361</v>
      </c>
      <c r="S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1284838</v>
      </c>
      <c r="T33" t="str">
        <f>+_xlfn.XLOOKUP(Cesion_credito[[#This Row],[DISTRIBUIDOR_ACTUAL]],Distribuidor[DISTRIBUIDOR_ACTUAL],Distribuidor[RAZON_SOCIAL_DISTRIBUIDOR_ACTUAL],,0)</f>
        <v>Compañía General de Electricidad S.A.</v>
      </c>
      <c r="U33" t="str">
        <f>+_xlfn.XLOOKUP(Cesion_credito[[#This Row],[DISTRIBUIDOR_ACTUAL]],Distribuidor[DISTRIBUIDOR_ACTUAL],Distribuidor[RUT_DISTRIBUIDOR_ACTUAL],,0)</f>
        <v>76.411.321-7</v>
      </c>
    </row>
    <row r="34" spans="1:21" x14ac:dyDescent="0.25">
      <c r="A34" s="22">
        <f t="shared" si="3"/>
        <v>2025</v>
      </c>
      <c r="B34" s="22">
        <f t="shared" si="0"/>
        <v>1</v>
      </c>
      <c r="C34" s="22">
        <f t="shared" si="1"/>
        <v>6</v>
      </c>
      <c r="D34" s="23" t="s">
        <v>1125</v>
      </c>
      <c r="E34" s="6" t="s">
        <v>21</v>
      </c>
      <c r="F34" s="5" t="s">
        <v>57</v>
      </c>
      <c r="G34" s="24" t="str" cm="1">
        <f t="array" ref="G34">+IFERROR(_xlfn.XLOOKUP(Cesion_credito[[#This Row],[Distribuidor_CNE]]&amp;"_"&amp;Cesion_credito[[#This Row],[Bloque_Contrato_CNE]],Contrato[[#All],[Id]],Contrato[[#All],[Suministrador_CNE]],,0),"")</f>
        <v>COLBÚN</v>
      </c>
      <c r="H34" s="24" t="str" cm="1">
        <f t="array" ref="H34">+IFERROR(_xlfn.XLOOKUP(Cesion_credito[[#This Row],[Distribuidor_CNE]]&amp;"_"&amp;Cesion_credito[[#This Row],[Bloque_Contrato_CNE]],Contrato[[#All],[Id]],Contrato[[#All],[SUMINISTRADOR_ACTUAL]],,0),"")</f>
        <v>COLBUN</v>
      </c>
      <c r="I34" s="24" t="str" cm="1">
        <f t="array" ref="I34">+IFERROR(_xlfn.XLOOKUP(Cesion_credito[[#This Row],[Distribuidor_CNE]]&amp;"_"&amp;Cesion_credito[[#This Row],[Bloque_Contrato_CNE]],Contrato[[#All],[Id]],Contrato[[#All],[DISTRIBUIDOR_ACTUAL]],,0),"")</f>
        <v>CEC</v>
      </c>
      <c r="J34" s="5" t="s">
        <v>1211</v>
      </c>
      <c r="K34" s="22" t="str" cm="1">
        <f t="array" ref="K3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" s="8">
        <v>1</v>
      </c>
      <c r="N34" s="36">
        <f>+Cesion_credito[[#This Row],[Prorrata_Semestral (%)]]*SUMIFS(Contrato[Pago_Semestral_US$],Contrato[Distribuidor_CNE],Cesion_credito[[#This Row],[Distribuidor_CNE]],Contrato[Contrato],Cesion_credito[[#This Row],[Bloque_Contrato_CNE]])</f>
        <v>3901.2820000000002</v>
      </c>
      <c r="O34" s="28">
        <f t="shared" si="2"/>
        <v>1</v>
      </c>
      <c r="P34" t="str" cm="1">
        <f t="array" ref="P34">+IFERROR(_xlfn.XLOOKUP(Cesion_credito[[#This Row],[SUMINISTRADOR_ACTUAL]]&amp;Cesion_credito[[#This Row],[Razón Social Beneficiario del Pago]],Tabla_Facturas[[#All],[ID]],Tabla_Facturas[[#All],[BANCO]],,0),"")</f>
        <v>Banco Santander</v>
      </c>
      <c r="Q34" t="str" cm="1">
        <f t="array" ref="Q34">+IFERROR(_xlfn.XLOOKUP(Cesion_credito[[#This Row],[SUMINISTRADOR_ACTUAL]]&amp;Cesion_credito[[#This Row],[Razón Social Beneficiario del Pago]],Tabla_Facturas[[#All],[ID]],Tabla_Facturas[[#All],[TIPO_CUENTA]],,0),"")</f>
        <v>Corriente</v>
      </c>
      <c r="R34" cm="1">
        <f t="array" ref="R34">+IFERROR(_xlfn.XLOOKUP(Cesion_credito[[#This Row],[SUMINISTRADOR_ACTUAL]]&amp;Cesion_credito[[#This Row],[Razón Social Beneficiario del Pago]],Tabla_Facturas[[#All],[ID]],Tabla_Facturas[[#All],[NUMERO_CUENTA]],,0),"")</f>
        <v>25524489</v>
      </c>
      <c r="S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607241</v>
      </c>
      <c r="T3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4" t="str">
        <f>+_xlfn.XLOOKUP(Cesion_credito[[#This Row],[DISTRIBUIDOR_ACTUAL]],Distribuidor[DISTRIBUIDOR_ACTUAL],Distribuidor[RUT_DISTRIBUIDOR_ACTUAL],,0)</f>
        <v>70.287.900-0</v>
      </c>
    </row>
    <row r="35" spans="1:21" x14ac:dyDescent="0.25">
      <c r="A35" s="22">
        <f t="shared" si="3"/>
        <v>2025</v>
      </c>
      <c r="B35" s="22">
        <f t="shared" si="0"/>
        <v>1</v>
      </c>
      <c r="C35" s="22">
        <f t="shared" si="1"/>
        <v>6</v>
      </c>
      <c r="D35" s="23" t="s">
        <v>1125</v>
      </c>
      <c r="E35" s="6" t="s">
        <v>21</v>
      </c>
      <c r="F35" s="5" t="s">
        <v>78</v>
      </c>
      <c r="G35" s="24" t="str" cm="1">
        <f t="array" ref="G35">+IFERROR(_xlfn.XLOOKUP(Cesion_credito[[#This Row],[Distribuidor_CNE]]&amp;"_"&amp;Cesion_credito[[#This Row],[Bloque_Contrato_CNE]],Contrato[[#All],[Id]],Contrato[[#All],[Suministrador_CNE]],,0),"")</f>
        <v>Pelumpén S.A.</v>
      </c>
      <c r="H35" s="24" t="str" cm="1">
        <f t="array" ref="H35">+IFERROR(_xlfn.XLOOKUP(Cesion_credito[[#This Row],[Distribuidor_CNE]]&amp;"_"&amp;Cesion_credito[[#This Row],[Bloque_Contrato_CNE]],Contrato[[#All],[Id]],Contrato[[#All],[SUMINISTRADOR_ACTUAL]],,0),"")</f>
        <v>COLBUN</v>
      </c>
      <c r="I35" s="24" t="str" cm="1">
        <f t="array" ref="I35">+IFERROR(_xlfn.XLOOKUP(Cesion_credito[[#This Row],[Distribuidor_CNE]]&amp;"_"&amp;Cesion_credito[[#This Row],[Bloque_Contrato_CNE]],Contrato[[#All],[Id]],Contrato[[#All],[DISTRIBUIDOR_ACTUAL]],,0),"")</f>
        <v>CEC</v>
      </c>
      <c r="J35" s="5" t="s">
        <v>1317</v>
      </c>
      <c r="K35" s="22" t="str" cm="1">
        <f t="array" ref="K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5" s="8">
        <v>1</v>
      </c>
      <c r="N35" s="36">
        <f>+Cesion_credito[[#This Row],[Prorrata_Semestral (%)]]*SUMIFS(Contrato[Pago_Semestral_US$],Contrato[Distribuidor_CNE],Cesion_credito[[#This Row],[Distribuidor_CNE]],Contrato[Contrato],Cesion_credito[[#This Row],[Bloque_Contrato_CNE]])</f>
        <v>2308.86</v>
      </c>
      <c r="O35" s="28">
        <f t="shared" si="2"/>
        <v>1</v>
      </c>
      <c r="P35" t="str" cm="1">
        <f t="array" ref="P35">+IFERROR(_xlfn.XLOOKUP(Cesion_credito[[#This Row],[SUMINISTRADOR_ACTUAL]]&amp;Cesion_credito[[#This Row],[Razón Social Beneficiario del Pago]],Tabla_Facturas[[#All],[ID]],Tabla_Facturas[[#All],[BANCO]],,0),"")</f>
        <v>Banco de Chile</v>
      </c>
      <c r="Q35" t="str" cm="1">
        <f t="array" ref="Q35">+IFERROR(_xlfn.XLOOKUP(Cesion_credito[[#This Row],[SUMINISTRADOR_ACTUAL]]&amp;Cesion_credito[[#This Row],[Razón Social Beneficiario del Pago]],Tabla_Facturas[[#All],[ID]],Tabla_Facturas[[#All],[TIPO_CUENTA]],,0),"")</f>
        <v>Corriente</v>
      </c>
      <c r="R35" cm="1">
        <f t="array" ref="R35">+IFERROR(_xlfn.XLOOKUP(Cesion_credito[[#This Row],[SUMINISTRADOR_ACTUAL]]&amp;Cesion_credito[[#This Row],[Razón Social Beneficiario del Pago]],Tabla_Facturas[[#All],[ID]],Tabla_Facturas[[#All],[NUMERO_CUENTA]],,0),"")</f>
        <v>1112650136</v>
      </c>
      <c r="S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359378</v>
      </c>
      <c r="T3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5" t="str">
        <f>+_xlfn.XLOOKUP(Cesion_credito[[#This Row],[DISTRIBUIDOR_ACTUAL]],Distribuidor[DISTRIBUIDOR_ACTUAL],Distribuidor[RUT_DISTRIBUIDOR_ACTUAL],,0)</f>
        <v>70.287.900-0</v>
      </c>
    </row>
    <row r="36" spans="1:21" x14ac:dyDescent="0.25">
      <c r="A36" s="22">
        <f t="shared" si="3"/>
        <v>2025</v>
      </c>
      <c r="B36" s="22">
        <f t="shared" si="0"/>
        <v>1</v>
      </c>
      <c r="C36" s="22">
        <f t="shared" si="1"/>
        <v>6</v>
      </c>
      <c r="D36" s="23" t="s">
        <v>1125</v>
      </c>
      <c r="E36" s="6" t="s">
        <v>1075</v>
      </c>
      <c r="F36" s="5" t="s">
        <v>100</v>
      </c>
      <c r="G36" s="24" t="str" cm="1">
        <f t="array" ref="G36">+IFERROR(_xlfn.XLOOKUP(Cesion_credito[[#This Row],[Distribuidor_CNE]]&amp;"_"&amp;Cesion_credito[[#This Row],[Bloque_Contrato_CNE]],Contrato[[#All],[Id]],Contrato[[#All],[Suministrador_CNE]],,0),"")</f>
        <v>COLBÚN</v>
      </c>
      <c r="H36" s="24" t="str" cm="1">
        <f t="array" ref="H36">+IFERROR(_xlfn.XLOOKUP(Cesion_credito[[#This Row],[Distribuidor_CNE]]&amp;"_"&amp;Cesion_credito[[#This Row],[Bloque_Contrato_CNE]],Contrato[[#All],[Id]],Contrato[[#All],[SUMINISTRADOR_ACTUAL]],,0),"")</f>
        <v>COLBUN</v>
      </c>
      <c r="I36" s="24" t="str" cm="1">
        <f t="array" ref="I36">+IFERROR(_xlfn.XLOOKUP(Cesion_credito[[#This Row],[Distribuidor_CNE]]&amp;"_"&amp;Cesion_credito[[#This Row],[Bloque_Contrato_CNE]],Contrato[[#All],[Id]],Contrato[[#All],[DISTRIBUIDOR_ACTUAL]],,0),"")</f>
        <v>CGE</v>
      </c>
      <c r="J36" s="5" t="s">
        <v>1317</v>
      </c>
      <c r="K36" s="22" t="str" cm="1">
        <f t="array" ref="K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" s="8">
        <v>1</v>
      </c>
      <c r="N36" s="36">
        <f>+Cesion_credito[[#This Row],[Prorrata_Semestral (%)]]*SUMIFS(Contrato[Pago_Semestral_US$],Contrato[Distribuidor_CNE],Cesion_credito[[#This Row],[Distribuidor_CNE]],Contrato[Contrato],Cesion_credito[[#This Row],[Bloque_Contrato_CNE]])</f>
        <v>258520.26</v>
      </c>
      <c r="O36" s="28">
        <f t="shared" si="2"/>
        <v>1</v>
      </c>
      <c r="P36" t="str" cm="1">
        <f t="array" ref="P36">+IFERROR(_xlfn.XLOOKUP(Cesion_credito[[#This Row],[SUMINISTRADOR_ACTUAL]]&amp;Cesion_credito[[#This Row],[Razón Social Beneficiario del Pago]],Tabla_Facturas[[#All],[ID]],Tabla_Facturas[[#All],[BANCO]],,0),"")</f>
        <v>Banco de Chile</v>
      </c>
      <c r="Q36" t="str" cm="1">
        <f t="array" ref="Q36">+IFERROR(_xlfn.XLOOKUP(Cesion_credito[[#This Row],[SUMINISTRADOR_ACTUAL]]&amp;Cesion_credito[[#This Row],[Razón Social Beneficiario del Pago]],Tabla_Facturas[[#All],[ID]],Tabla_Facturas[[#All],[TIPO_CUENTA]],,0),"")</f>
        <v>Corriente</v>
      </c>
      <c r="R36" cm="1">
        <f t="array" ref="R36">+IFERROR(_xlfn.XLOOKUP(Cesion_credito[[#This Row],[SUMINISTRADOR_ACTUAL]]&amp;Cesion_credito[[#This Row],[Razón Social Beneficiario del Pago]],Tabla_Facturas[[#All],[ID]],Tabla_Facturas[[#All],[NUMERO_CUENTA]],,0),"")</f>
        <v>1112650136</v>
      </c>
      <c r="S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40239109</v>
      </c>
      <c r="T36" t="str">
        <f>+_xlfn.XLOOKUP(Cesion_credito[[#This Row],[DISTRIBUIDOR_ACTUAL]],Distribuidor[DISTRIBUIDOR_ACTUAL],Distribuidor[RAZON_SOCIAL_DISTRIBUIDOR_ACTUAL],,0)</f>
        <v>Compañía General de Electricidad S.A.</v>
      </c>
      <c r="U36" t="str">
        <f>+_xlfn.XLOOKUP(Cesion_credito[[#This Row],[DISTRIBUIDOR_ACTUAL]],Distribuidor[DISTRIBUIDOR_ACTUAL],Distribuidor[RUT_DISTRIBUIDOR_ACTUAL],,0)</f>
        <v>76.411.321-7</v>
      </c>
    </row>
    <row r="37" spans="1:21" x14ac:dyDescent="0.25">
      <c r="A37" s="22">
        <f t="shared" si="3"/>
        <v>2025</v>
      </c>
      <c r="B37" s="22">
        <f t="shared" si="0"/>
        <v>1</v>
      </c>
      <c r="C37" s="22">
        <f t="shared" si="1"/>
        <v>6</v>
      </c>
      <c r="D37" s="23" t="s">
        <v>1125</v>
      </c>
      <c r="E37" s="6" t="s">
        <v>1075</v>
      </c>
      <c r="F37" s="5" t="s">
        <v>101</v>
      </c>
      <c r="G37" s="24" t="str" cm="1">
        <f t="array" ref="G37">+IFERROR(_xlfn.XLOOKUP(Cesion_credito[[#This Row],[Distribuidor_CNE]]&amp;"_"&amp;Cesion_credito[[#This Row],[Bloque_Contrato_CNE]],Contrato[[#All],[Id]],Contrato[[#All],[Suministrador_CNE]],,0),"")</f>
        <v>COLBÚN</v>
      </c>
      <c r="H37" s="24" t="str" cm="1">
        <f t="array" ref="H37">+IFERROR(_xlfn.XLOOKUP(Cesion_credito[[#This Row],[Distribuidor_CNE]]&amp;"_"&amp;Cesion_credito[[#This Row],[Bloque_Contrato_CNE]],Contrato[[#All],[Id]],Contrato[[#All],[SUMINISTRADOR_ACTUAL]],,0),"")</f>
        <v>COLBUN</v>
      </c>
      <c r="I37" s="24" t="str" cm="1">
        <f t="array" ref="I37">+IFERROR(_xlfn.XLOOKUP(Cesion_credito[[#This Row],[Distribuidor_CNE]]&amp;"_"&amp;Cesion_credito[[#This Row],[Bloque_Contrato_CNE]],Contrato[[#All],[Id]],Contrato[[#All],[DISTRIBUIDOR_ACTUAL]],,0),"")</f>
        <v>CGE</v>
      </c>
      <c r="J37" s="5" t="s">
        <v>1317</v>
      </c>
      <c r="K37" s="22" t="str" cm="1">
        <f t="array" ref="K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" s="8">
        <v>1</v>
      </c>
      <c r="N37" s="36">
        <f>+Cesion_credito[[#This Row],[Prorrata_Semestral (%)]]*SUMIFS(Contrato[Pago_Semestral_US$],Contrato[Distribuidor_CNE],Cesion_credito[[#This Row],[Distribuidor_CNE]],Contrato[Contrato],Cesion_credito[[#This Row],[Bloque_Contrato_CNE]])</f>
        <v>6253989.7580000004</v>
      </c>
      <c r="O37" s="28">
        <f t="shared" si="2"/>
        <v>1</v>
      </c>
      <c r="P37" t="str" cm="1">
        <f t="array" ref="P37">+IFERROR(_xlfn.XLOOKUP(Cesion_credito[[#This Row],[SUMINISTRADOR_ACTUAL]]&amp;Cesion_credito[[#This Row],[Razón Social Beneficiario del Pago]],Tabla_Facturas[[#All],[ID]],Tabla_Facturas[[#All],[BANCO]],,0),"")</f>
        <v>Banco de Chile</v>
      </c>
      <c r="Q37" t="str" cm="1">
        <f t="array" ref="Q37">+IFERROR(_xlfn.XLOOKUP(Cesion_credito[[#This Row],[SUMINISTRADOR_ACTUAL]]&amp;Cesion_credito[[#This Row],[Razón Social Beneficiario del Pago]],Tabla_Facturas[[#All],[ID]],Tabla_Facturas[[#All],[TIPO_CUENTA]],,0),"")</f>
        <v>Corriente</v>
      </c>
      <c r="R37" cm="1">
        <f t="array" ref="R37">+IFERROR(_xlfn.XLOOKUP(Cesion_credito[[#This Row],[SUMINISTRADOR_ACTUAL]]&amp;Cesion_credito[[#This Row],[Razón Social Beneficiario del Pago]],Tabla_Facturas[[#All],[ID]],Tabla_Facturas[[#All],[NUMERO_CUENTA]],,0),"")</f>
        <v>1112650136</v>
      </c>
      <c r="S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973443929</v>
      </c>
      <c r="T37" t="str">
        <f>+_xlfn.XLOOKUP(Cesion_credito[[#This Row],[DISTRIBUIDOR_ACTUAL]],Distribuidor[DISTRIBUIDOR_ACTUAL],Distribuidor[RAZON_SOCIAL_DISTRIBUIDOR_ACTUAL],,0)</f>
        <v>Compañía General de Electricidad S.A.</v>
      </c>
      <c r="U37" t="str">
        <f>+_xlfn.XLOOKUP(Cesion_credito[[#This Row],[DISTRIBUIDOR_ACTUAL]],Distribuidor[DISTRIBUIDOR_ACTUAL],Distribuidor[RUT_DISTRIBUIDOR_ACTUAL],,0)</f>
        <v>76.411.321-7</v>
      </c>
    </row>
    <row r="38" spans="1:21" x14ac:dyDescent="0.25">
      <c r="A38" s="22">
        <f t="shared" si="3"/>
        <v>2025</v>
      </c>
      <c r="B38" s="22">
        <f t="shared" si="0"/>
        <v>1</v>
      </c>
      <c r="C38" s="22">
        <f t="shared" si="1"/>
        <v>6</v>
      </c>
      <c r="D38" s="23" t="s">
        <v>1125</v>
      </c>
      <c r="E38" s="6" t="s">
        <v>1075</v>
      </c>
      <c r="F38" s="5" t="s">
        <v>102</v>
      </c>
      <c r="G38" s="24" t="str" cm="1">
        <f t="array" ref="G38">+IFERROR(_xlfn.XLOOKUP(Cesion_credito[[#This Row],[Distribuidor_CNE]]&amp;"_"&amp;Cesion_credito[[#This Row],[Bloque_Contrato_CNE]],Contrato[[#All],[Id]],Contrato[[#All],[Suministrador_CNE]],,0),"")</f>
        <v>COLBÚN</v>
      </c>
      <c r="H38" s="24" t="str" cm="1">
        <f t="array" ref="H38">+IFERROR(_xlfn.XLOOKUP(Cesion_credito[[#This Row],[Distribuidor_CNE]]&amp;"_"&amp;Cesion_credito[[#This Row],[Bloque_Contrato_CNE]],Contrato[[#All],[Id]],Contrato[[#All],[SUMINISTRADOR_ACTUAL]],,0),"")</f>
        <v>COLBUN</v>
      </c>
      <c r="I38" s="24" t="str" cm="1">
        <f t="array" ref="I38">+IFERROR(_xlfn.XLOOKUP(Cesion_credito[[#This Row],[Distribuidor_CNE]]&amp;"_"&amp;Cesion_credito[[#This Row],[Bloque_Contrato_CNE]],Contrato[[#All],[Id]],Contrato[[#All],[DISTRIBUIDOR_ACTUAL]],,0),"")</f>
        <v>CGE</v>
      </c>
      <c r="J38" s="5" t="s">
        <v>1317</v>
      </c>
      <c r="K38" s="22" t="str" cm="1">
        <f t="array" ref="K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" s="8">
        <v>1</v>
      </c>
      <c r="N38" s="36">
        <f>+Cesion_credito[[#This Row],[Prorrata_Semestral (%)]]*SUMIFS(Contrato[Pago_Semestral_US$],Contrato[Distribuidor_CNE],Cesion_credito[[#This Row],[Distribuidor_CNE]],Contrato[Contrato],Cesion_credito[[#This Row],[Bloque_Contrato_CNE]])</f>
        <v>61909.273999999998</v>
      </c>
      <c r="O38" s="28">
        <f t="shared" si="2"/>
        <v>1</v>
      </c>
      <c r="P38" t="str" cm="1">
        <f t="array" ref="P38">+IFERROR(_xlfn.XLOOKUP(Cesion_credito[[#This Row],[SUMINISTRADOR_ACTUAL]]&amp;Cesion_credito[[#This Row],[Razón Social Beneficiario del Pago]],Tabla_Facturas[[#All],[ID]],Tabla_Facturas[[#All],[BANCO]],,0),"")</f>
        <v>Banco de Chile</v>
      </c>
      <c r="Q38" t="str" cm="1">
        <f t="array" ref="Q38">+IFERROR(_xlfn.XLOOKUP(Cesion_credito[[#This Row],[SUMINISTRADOR_ACTUAL]]&amp;Cesion_credito[[#This Row],[Razón Social Beneficiario del Pago]],Tabla_Facturas[[#All],[ID]],Tabla_Facturas[[#All],[TIPO_CUENTA]],,0),"")</f>
        <v>Corriente</v>
      </c>
      <c r="R38" cm="1">
        <f t="array" ref="R38">+IFERROR(_xlfn.XLOOKUP(Cesion_credito[[#This Row],[SUMINISTRADOR_ACTUAL]]&amp;Cesion_credito[[#This Row],[Razón Social Beneficiario del Pago]],Tabla_Facturas[[#All],[ID]],Tabla_Facturas[[#All],[NUMERO_CUENTA]],,0),"")</f>
        <v>1112650136</v>
      </c>
      <c r="S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9636282</v>
      </c>
      <c r="T38" t="str">
        <f>+_xlfn.XLOOKUP(Cesion_credito[[#This Row],[DISTRIBUIDOR_ACTUAL]],Distribuidor[DISTRIBUIDOR_ACTUAL],Distribuidor[RAZON_SOCIAL_DISTRIBUIDOR_ACTUAL],,0)</f>
        <v>Compañía General de Electricidad S.A.</v>
      </c>
      <c r="U38" t="str">
        <f>+_xlfn.XLOOKUP(Cesion_credito[[#This Row],[DISTRIBUIDOR_ACTUAL]],Distribuidor[DISTRIBUIDOR_ACTUAL],Distribuidor[RUT_DISTRIBUIDOR_ACTUAL],,0)</f>
        <v>76.411.321-7</v>
      </c>
    </row>
    <row r="39" spans="1:21" x14ac:dyDescent="0.25">
      <c r="A39" s="22">
        <f t="shared" si="3"/>
        <v>2025</v>
      </c>
      <c r="B39" s="22">
        <f t="shared" si="0"/>
        <v>1</v>
      </c>
      <c r="C39" s="22">
        <f t="shared" si="1"/>
        <v>6</v>
      </c>
      <c r="D39" s="23" t="s">
        <v>1125</v>
      </c>
      <c r="E39" s="6" t="s">
        <v>1075</v>
      </c>
      <c r="F39" s="5" t="s">
        <v>162</v>
      </c>
      <c r="G39" s="24" t="str" cm="1">
        <f t="array" ref="G39">+IFERROR(_xlfn.XLOOKUP(Cesion_credito[[#This Row],[Distribuidor_CNE]]&amp;"_"&amp;Cesion_credito[[#This Row],[Bloque_Contrato_CNE]],Contrato[[#All],[Id]],Contrato[[#All],[Suministrador_CNE]],,0),"")</f>
        <v>Pelumpén S.A.</v>
      </c>
      <c r="H39" s="24" t="str" cm="1">
        <f t="array" ref="H39">+IFERROR(_xlfn.XLOOKUP(Cesion_credito[[#This Row],[Distribuidor_CNE]]&amp;"_"&amp;Cesion_credito[[#This Row],[Bloque_Contrato_CNE]],Contrato[[#All],[Id]],Contrato[[#All],[SUMINISTRADOR_ACTUAL]],,0),"")</f>
        <v>COLBUN</v>
      </c>
      <c r="I39" s="24" t="str" cm="1">
        <f t="array" ref="I39">+IFERROR(_xlfn.XLOOKUP(Cesion_credito[[#This Row],[Distribuidor_CNE]]&amp;"_"&amp;Cesion_credito[[#This Row],[Bloque_Contrato_CNE]],Contrato[[#All],[Id]],Contrato[[#All],[DISTRIBUIDOR_ACTUAL]],,0),"")</f>
        <v>CGE</v>
      </c>
      <c r="J39" s="5" t="s">
        <v>1317</v>
      </c>
      <c r="K39" s="22" t="str" cm="1">
        <f t="array" ref="K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" s="8">
        <v>1</v>
      </c>
      <c r="N39" s="36">
        <f>+Cesion_credito[[#This Row],[Prorrata_Semestral (%)]]*SUMIFS(Contrato[Pago_Semestral_US$],Contrato[Distribuidor_CNE],Cesion_credito[[#This Row],[Distribuidor_CNE]],Contrato[Contrato],Cesion_credito[[#This Row],[Bloque_Contrato_CNE]])</f>
        <v>57231.586000000003</v>
      </c>
      <c r="O39" s="28">
        <f t="shared" si="2"/>
        <v>1</v>
      </c>
      <c r="P39" t="str" cm="1">
        <f t="array" ref="P39">+IFERROR(_xlfn.XLOOKUP(Cesion_credito[[#This Row],[SUMINISTRADOR_ACTUAL]]&amp;Cesion_credito[[#This Row],[Razón Social Beneficiario del Pago]],Tabla_Facturas[[#All],[ID]],Tabla_Facturas[[#All],[BANCO]],,0),"")</f>
        <v>Banco de Chile</v>
      </c>
      <c r="Q39" t="str" cm="1">
        <f t="array" ref="Q39">+IFERROR(_xlfn.XLOOKUP(Cesion_credito[[#This Row],[SUMINISTRADOR_ACTUAL]]&amp;Cesion_credito[[#This Row],[Razón Social Beneficiario del Pago]],Tabla_Facturas[[#All],[ID]],Tabla_Facturas[[#All],[TIPO_CUENTA]],,0),"")</f>
        <v>Corriente</v>
      </c>
      <c r="R39" cm="1">
        <f t="array" ref="R39">+IFERROR(_xlfn.XLOOKUP(Cesion_credito[[#This Row],[SUMINISTRADOR_ACTUAL]]&amp;Cesion_credito[[#This Row],[Razón Social Beneficiario del Pago]],Tabla_Facturas[[#All],[ID]],Tabla_Facturas[[#All],[NUMERO_CUENTA]],,0),"")</f>
        <v>1112650136</v>
      </c>
      <c r="S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8908192</v>
      </c>
      <c r="T39" t="str">
        <f>+_xlfn.XLOOKUP(Cesion_credito[[#This Row],[DISTRIBUIDOR_ACTUAL]],Distribuidor[DISTRIBUIDOR_ACTUAL],Distribuidor[RAZON_SOCIAL_DISTRIBUIDOR_ACTUAL],,0)</f>
        <v>Compañía General de Electricidad S.A.</v>
      </c>
      <c r="U39" t="str">
        <f>+_xlfn.XLOOKUP(Cesion_credito[[#This Row],[DISTRIBUIDOR_ACTUAL]],Distribuidor[DISTRIBUIDOR_ACTUAL],Distribuidor[RUT_DISTRIBUIDOR_ACTUAL],,0)</f>
        <v>76.411.321-7</v>
      </c>
    </row>
    <row r="40" spans="1:21" x14ac:dyDescent="0.25">
      <c r="A40" s="22">
        <f t="shared" si="3"/>
        <v>2025</v>
      </c>
      <c r="B40" s="22">
        <f t="shared" si="0"/>
        <v>1</v>
      </c>
      <c r="C40" s="22">
        <f t="shared" si="1"/>
        <v>6</v>
      </c>
      <c r="D40" s="23" t="s">
        <v>1125</v>
      </c>
      <c r="E40" s="6" t="s">
        <v>1075</v>
      </c>
      <c r="F40" s="5" t="s">
        <v>163</v>
      </c>
      <c r="G40" s="24" t="str" cm="1">
        <f t="array" ref="G40">+IFERROR(_xlfn.XLOOKUP(Cesion_credito[[#This Row],[Distribuidor_CNE]]&amp;"_"&amp;Cesion_credito[[#This Row],[Bloque_Contrato_CNE]],Contrato[[#All],[Id]],Contrato[[#All],[Suministrador_CNE]],,0),"")</f>
        <v>Pelumpén S.A.</v>
      </c>
      <c r="H40" s="24" t="str" cm="1">
        <f t="array" ref="H40">+IFERROR(_xlfn.XLOOKUP(Cesion_credito[[#This Row],[Distribuidor_CNE]]&amp;"_"&amp;Cesion_credito[[#This Row],[Bloque_Contrato_CNE]],Contrato[[#All],[Id]],Contrato[[#All],[SUMINISTRADOR_ACTUAL]],,0),"")</f>
        <v>COLBUN</v>
      </c>
      <c r="I40" s="24" t="str" cm="1">
        <f t="array" ref="I40">+IFERROR(_xlfn.XLOOKUP(Cesion_credito[[#This Row],[Distribuidor_CNE]]&amp;"_"&amp;Cesion_credito[[#This Row],[Bloque_Contrato_CNE]],Contrato[[#All],[Id]],Contrato[[#All],[DISTRIBUIDOR_ACTUAL]],,0),"")</f>
        <v>CGE</v>
      </c>
      <c r="J40" s="5" t="s">
        <v>1317</v>
      </c>
      <c r="K40" s="22" t="str" cm="1">
        <f t="array" ref="K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0" s="8">
        <v>1</v>
      </c>
      <c r="N40" s="36">
        <f>+Cesion_credito[[#This Row],[Prorrata_Semestral (%)]]*SUMIFS(Contrato[Pago_Semestral_US$],Contrato[Distribuidor_CNE],Cesion_credito[[#This Row],[Distribuidor_CNE]],Contrato[Contrato],Cesion_credito[[#This Row],[Bloque_Contrato_CNE]])</f>
        <v>6689.9279999999999</v>
      </c>
      <c r="O40" s="28">
        <f t="shared" si="2"/>
        <v>1</v>
      </c>
      <c r="P40" t="str" cm="1">
        <f t="array" ref="P40">+IFERROR(_xlfn.XLOOKUP(Cesion_credito[[#This Row],[SUMINISTRADOR_ACTUAL]]&amp;Cesion_credito[[#This Row],[Razón Social Beneficiario del Pago]],Tabla_Facturas[[#All],[ID]],Tabla_Facturas[[#All],[BANCO]],,0),"")</f>
        <v>Banco de Chile</v>
      </c>
      <c r="Q40" t="str" cm="1">
        <f t="array" ref="Q40">+IFERROR(_xlfn.XLOOKUP(Cesion_credito[[#This Row],[SUMINISTRADOR_ACTUAL]]&amp;Cesion_credito[[#This Row],[Razón Social Beneficiario del Pago]],Tabla_Facturas[[#All],[ID]],Tabla_Facturas[[#All],[TIPO_CUENTA]],,0),"")</f>
        <v>Corriente</v>
      </c>
      <c r="R40" cm="1">
        <f t="array" ref="R40">+IFERROR(_xlfn.XLOOKUP(Cesion_credito[[#This Row],[SUMINISTRADOR_ACTUAL]]&amp;Cesion_credito[[#This Row],[Razón Social Beneficiario del Pago]],Tabla_Facturas[[#All],[ID]],Tabla_Facturas[[#All],[NUMERO_CUENTA]],,0),"")</f>
        <v>1112650136</v>
      </c>
      <c r="S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1041298</v>
      </c>
      <c r="T40" t="str">
        <f>+_xlfn.XLOOKUP(Cesion_credito[[#This Row],[DISTRIBUIDOR_ACTUAL]],Distribuidor[DISTRIBUIDOR_ACTUAL],Distribuidor[RAZON_SOCIAL_DISTRIBUIDOR_ACTUAL],,0)</f>
        <v>Compañía General de Electricidad S.A.</v>
      </c>
      <c r="U40" t="str">
        <f>+_xlfn.XLOOKUP(Cesion_credito[[#This Row],[DISTRIBUIDOR_ACTUAL]],Distribuidor[DISTRIBUIDOR_ACTUAL],Distribuidor[RUT_DISTRIBUIDOR_ACTUAL],,0)</f>
        <v>76.411.321-7</v>
      </c>
    </row>
    <row r="41" spans="1:21" x14ac:dyDescent="0.25">
      <c r="A41" s="22">
        <f t="shared" si="3"/>
        <v>2025</v>
      </c>
      <c r="B41" s="22">
        <f t="shared" si="0"/>
        <v>1</v>
      </c>
      <c r="C41" s="22">
        <f t="shared" si="1"/>
        <v>6</v>
      </c>
      <c r="D41" s="23" t="s">
        <v>1125</v>
      </c>
      <c r="E41" s="6" t="s">
        <v>1075</v>
      </c>
      <c r="F41" s="5" t="s">
        <v>164</v>
      </c>
      <c r="G41" s="24" t="str" cm="1">
        <f t="array" ref="G41">+IFERROR(_xlfn.XLOOKUP(Cesion_credito[[#This Row],[Distribuidor_CNE]]&amp;"_"&amp;Cesion_credito[[#This Row],[Bloque_Contrato_CNE]],Contrato[[#All],[Id]],Contrato[[#All],[Suministrador_CNE]],,0),"")</f>
        <v>Pelumpén S.A.</v>
      </c>
      <c r="H41" s="24" t="str" cm="1">
        <f t="array" ref="H41">+IFERROR(_xlfn.XLOOKUP(Cesion_credito[[#This Row],[Distribuidor_CNE]]&amp;"_"&amp;Cesion_credito[[#This Row],[Bloque_Contrato_CNE]],Contrato[[#All],[Id]],Contrato[[#All],[SUMINISTRADOR_ACTUAL]],,0),"")</f>
        <v>COLBUN</v>
      </c>
      <c r="I41" s="24" t="str" cm="1">
        <f t="array" ref="I41">+IFERROR(_xlfn.XLOOKUP(Cesion_credito[[#This Row],[Distribuidor_CNE]]&amp;"_"&amp;Cesion_credito[[#This Row],[Bloque_Contrato_CNE]],Contrato[[#All],[Id]],Contrato[[#All],[DISTRIBUIDOR_ACTUAL]],,0),"")</f>
        <v>CGE</v>
      </c>
      <c r="J41" s="5" t="s">
        <v>1317</v>
      </c>
      <c r="K41" s="22" t="str" cm="1">
        <f t="array" ref="K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1" s="8">
        <v>1</v>
      </c>
      <c r="N41" s="36">
        <f>+Cesion_credito[[#This Row],[Prorrata_Semestral (%)]]*SUMIFS(Contrato[Pago_Semestral_US$],Contrato[Distribuidor_CNE],Cesion_credito[[#This Row],[Distribuidor_CNE]],Contrato[Contrato],Cesion_credito[[#This Row],[Bloque_Contrato_CNE]])</f>
        <v>177497.962</v>
      </c>
      <c r="O41" s="28">
        <f t="shared" si="2"/>
        <v>1</v>
      </c>
      <c r="P41" t="str" cm="1">
        <f t="array" ref="P41">+IFERROR(_xlfn.XLOOKUP(Cesion_credito[[#This Row],[SUMINISTRADOR_ACTUAL]]&amp;Cesion_credito[[#This Row],[Razón Social Beneficiario del Pago]],Tabla_Facturas[[#All],[ID]],Tabla_Facturas[[#All],[BANCO]],,0),"")</f>
        <v>Banco de Chile</v>
      </c>
      <c r="Q41" t="str" cm="1">
        <f t="array" ref="Q41">+IFERROR(_xlfn.XLOOKUP(Cesion_credito[[#This Row],[SUMINISTRADOR_ACTUAL]]&amp;Cesion_credito[[#This Row],[Razón Social Beneficiario del Pago]],Tabla_Facturas[[#All],[ID]],Tabla_Facturas[[#All],[TIPO_CUENTA]],,0),"")</f>
        <v>Corriente</v>
      </c>
      <c r="R41" cm="1">
        <f t="array" ref="R41">+IFERROR(_xlfn.XLOOKUP(Cesion_credito[[#This Row],[SUMINISTRADOR_ACTUAL]]&amp;Cesion_credito[[#This Row],[Razón Social Beneficiario del Pago]],Tabla_Facturas[[#All],[ID]],Tabla_Facturas[[#All],[NUMERO_CUENTA]],,0),"")</f>
        <v>1112650136</v>
      </c>
      <c r="S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27627854</v>
      </c>
      <c r="T41" t="str">
        <f>+_xlfn.XLOOKUP(Cesion_credito[[#This Row],[DISTRIBUIDOR_ACTUAL]],Distribuidor[DISTRIBUIDOR_ACTUAL],Distribuidor[RAZON_SOCIAL_DISTRIBUIDOR_ACTUAL],,0)</f>
        <v>Compañía General de Electricidad S.A.</v>
      </c>
      <c r="U41" t="str">
        <f>+_xlfn.XLOOKUP(Cesion_credito[[#This Row],[DISTRIBUIDOR_ACTUAL]],Distribuidor[DISTRIBUIDOR_ACTUAL],Distribuidor[RUT_DISTRIBUIDOR_ACTUAL],,0)</f>
        <v>76.411.321-7</v>
      </c>
    </row>
    <row r="42" spans="1:21" x14ac:dyDescent="0.25">
      <c r="A42" s="22">
        <f t="shared" si="3"/>
        <v>2025</v>
      </c>
      <c r="B42" s="22">
        <f t="shared" si="0"/>
        <v>1</v>
      </c>
      <c r="C42" s="22">
        <f t="shared" si="1"/>
        <v>6</v>
      </c>
      <c r="D42" s="23" t="s">
        <v>1125</v>
      </c>
      <c r="E42" s="6" t="s">
        <v>1080</v>
      </c>
      <c r="F42" s="5" t="s">
        <v>219</v>
      </c>
      <c r="G42" s="24" t="str" cm="1">
        <f t="array" ref="G42">+IFERROR(_xlfn.XLOOKUP(Cesion_credito[[#This Row],[Distribuidor_CNE]]&amp;"_"&amp;Cesion_credito[[#This Row],[Bloque_Contrato_CNE]],Contrato[[#All],[Id]],Contrato[[#All],[Suministrador_CNE]],,0),"")</f>
        <v>Pelumpén S.A.</v>
      </c>
      <c r="H42" s="24" t="str" cm="1">
        <f t="array" ref="H42">+IFERROR(_xlfn.XLOOKUP(Cesion_credito[[#This Row],[Distribuidor_CNE]]&amp;"_"&amp;Cesion_credito[[#This Row],[Bloque_Contrato_CNE]],Contrato[[#All],[Id]],Contrato[[#All],[SUMINISTRADOR_ACTUAL]],,0),"")</f>
        <v>COLBUN</v>
      </c>
      <c r="I42" s="24" t="str" cm="1">
        <f t="array" ref="I42">+IFERROR(_xlfn.XLOOKUP(Cesion_credito[[#This Row],[Distribuidor_CNE]]&amp;"_"&amp;Cesion_credito[[#This Row],[Bloque_Contrato_CNE]],Contrato[[#All],[Id]],Contrato[[#All],[DISTRIBUIDOR_ACTUAL]],,0),"")</f>
        <v>CHILQUINTA</v>
      </c>
      <c r="J42" s="5" t="s">
        <v>1317</v>
      </c>
      <c r="K42" s="22" t="str" cm="1">
        <f t="array" ref="K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" s="8">
        <v>1</v>
      </c>
      <c r="N42" s="36">
        <f>+Cesion_credito[[#This Row],[Prorrata_Semestral (%)]]*SUMIFS(Contrato[Pago_Semestral_US$],Contrato[Distribuidor_CNE],Cesion_credito[[#This Row],[Distribuidor_CNE]],Contrato[Contrato],Cesion_credito[[#This Row],[Bloque_Contrato_CNE]])</f>
        <v>13431.076999999999</v>
      </c>
      <c r="O42" s="28">
        <f t="shared" si="2"/>
        <v>1</v>
      </c>
      <c r="P42" t="str" cm="1">
        <f t="array" ref="P42">+IFERROR(_xlfn.XLOOKUP(Cesion_credito[[#This Row],[SUMINISTRADOR_ACTUAL]]&amp;Cesion_credito[[#This Row],[Razón Social Beneficiario del Pago]],Tabla_Facturas[[#All],[ID]],Tabla_Facturas[[#All],[BANCO]],,0),"")</f>
        <v>Banco de Chile</v>
      </c>
      <c r="Q42" t="str" cm="1">
        <f t="array" ref="Q42">+IFERROR(_xlfn.XLOOKUP(Cesion_credito[[#This Row],[SUMINISTRADOR_ACTUAL]]&amp;Cesion_credito[[#This Row],[Razón Social Beneficiario del Pago]],Tabla_Facturas[[#All],[ID]],Tabla_Facturas[[#All],[TIPO_CUENTA]],,0),"")</f>
        <v>Corriente</v>
      </c>
      <c r="R42" cm="1">
        <f t="array" ref="R42">+IFERROR(_xlfn.XLOOKUP(Cesion_credito[[#This Row],[SUMINISTRADOR_ACTUAL]]&amp;Cesion_credito[[#This Row],[Razón Social Beneficiario del Pago]],Tabla_Facturas[[#All],[ID]],Tabla_Facturas[[#All],[NUMERO_CUENTA]],,0),"")</f>
        <v>1112650136</v>
      </c>
      <c r="S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2090570</v>
      </c>
      <c r="T42" t="str">
        <f>+_xlfn.XLOOKUP(Cesion_credito[[#This Row],[DISTRIBUIDOR_ACTUAL]],Distribuidor[DISTRIBUIDOR_ACTUAL],Distribuidor[RAZON_SOCIAL_DISTRIBUIDOR_ACTUAL],,0)</f>
        <v>Chilquinta Distribución S.A.</v>
      </c>
      <c r="U42" t="str">
        <f>+_xlfn.XLOOKUP(Cesion_credito[[#This Row],[DISTRIBUIDOR_ACTUAL]],Distribuidor[DISTRIBUIDOR_ACTUAL],Distribuidor[RUT_DISTRIBUIDOR_ACTUAL],,0)</f>
        <v>96.813.520-1</v>
      </c>
    </row>
    <row r="43" spans="1:21" x14ac:dyDescent="0.25">
      <c r="A43" s="22">
        <f t="shared" si="3"/>
        <v>2025</v>
      </c>
      <c r="B43" s="22">
        <f t="shared" si="0"/>
        <v>1</v>
      </c>
      <c r="C43" s="22">
        <f t="shared" si="1"/>
        <v>6</v>
      </c>
      <c r="D43" s="23" t="s">
        <v>1125</v>
      </c>
      <c r="E43" s="6" t="s">
        <v>1082</v>
      </c>
      <c r="F43" s="5" t="s">
        <v>235</v>
      </c>
      <c r="G43" s="24" t="str" cm="1">
        <f t="array" ref="G43">+IFERROR(_xlfn.XLOOKUP(Cesion_credito[[#This Row],[Distribuidor_CNE]]&amp;"_"&amp;Cesion_credito[[#This Row],[Bloque_Contrato_CNE]],Contrato[[#All],[Id]],Contrato[[#All],[Suministrador_CNE]],,0),"")</f>
        <v>COLBÚN</v>
      </c>
      <c r="H43" s="24" t="str" cm="1">
        <f t="array" ref="H43">+IFERROR(_xlfn.XLOOKUP(Cesion_credito[[#This Row],[Distribuidor_CNE]]&amp;"_"&amp;Cesion_credito[[#This Row],[Bloque_Contrato_CNE]],Contrato[[#All],[Id]],Contrato[[#All],[SUMINISTRADOR_ACTUAL]],,0),"")</f>
        <v>COLBUN</v>
      </c>
      <c r="I43" s="24" t="str" cm="1">
        <f t="array" ref="I43">+IFERROR(_xlfn.XLOOKUP(Cesion_credito[[#This Row],[Distribuidor_CNE]]&amp;"_"&amp;Cesion_credito[[#This Row],[Bloque_Contrato_CNE]],Contrato[[#All],[Id]],Contrato[[#All],[DISTRIBUIDOR_ACTUAL]],,0),"")</f>
        <v>CODINER</v>
      </c>
      <c r="J43" s="5" t="s">
        <v>1211</v>
      </c>
      <c r="K43" s="22" t="str" cm="1">
        <f t="array" ref="K43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3" s="8">
        <v>1</v>
      </c>
      <c r="N43" s="36">
        <f>+Cesion_credito[[#This Row],[Prorrata_Semestral (%)]]*SUMIFS(Contrato[Pago_Semestral_US$],Contrato[Distribuidor_CNE],Cesion_credito[[#This Row],[Distribuidor_CNE]],Contrato[Contrato],Cesion_credito[[#This Row],[Bloque_Contrato_CNE]])</f>
        <v>8545.0669999999991</v>
      </c>
      <c r="O43" s="28">
        <f t="shared" si="2"/>
        <v>1</v>
      </c>
      <c r="P43" t="str" cm="1">
        <f t="array" ref="P43">+IFERROR(_xlfn.XLOOKUP(Cesion_credito[[#This Row],[SUMINISTRADOR_ACTUAL]]&amp;Cesion_credito[[#This Row],[Razón Social Beneficiario del Pago]],Tabla_Facturas[[#All],[ID]],Tabla_Facturas[[#All],[BANCO]],,0),"")</f>
        <v>Banco Santander</v>
      </c>
      <c r="Q43" t="str" cm="1">
        <f t="array" ref="Q43">+IFERROR(_xlfn.XLOOKUP(Cesion_credito[[#This Row],[SUMINISTRADOR_ACTUAL]]&amp;Cesion_credito[[#This Row],[Razón Social Beneficiario del Pago]],Tabla_Facturas[[#All],[ID]],Tabla_Facturas[[#All],[TIPO_CUENTA]],,0),"")</f>
        <v>Corriente</v>
      </c>
      <c r="R43" cm="1">
        <f t="array" ref="R43">+IFERROR(_xlfn.XLOOKUP(Cesion_credito[[#This Row],[SUMINISTRADOR_ACTUAL]]&amp;Cesion_credito[[#This Row],[Razón Social Beneficiario del Pago]],Tabla_Facturas[[#All],[ID]],Tabla_Facturas[[#All],[NUMERO_CUENTA]],,0),"")</f>
        <v>25524489</v>
      </c>
      <c r="S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1330054</v>
      </c>
      <c r="T43" t="str">
        <f>+_xlfn.XLOOKUP(Cesion_credito[[#This Row],[DISTRIBUIDOR_ACTUAL]],Distribuidor[DISTRIBUIDOR_ACTUAL],Distribuidor[RAZON_SOCIAL_DISTRIBUIDOR_ACTUAL],,0)</f>
        <v>Compañía Distribuidora de Energía Eléctrica CODINER S.A.</v>
      </c>
      <c r="U43" t="str">
        <f>+_xlfn.XLOOKUP(Cesion_credito[[#This Row],[DISTRIBUIDOR_ACTUAL]],Distribuidor[DISTRIBUIDOR_ACTUAL],Distribuidor[RUT_DISTRIBUIDOR_ACTUAL],,0)</f>
        <v>78.397.530-0</v>
      </c>
    </row>
    <row r="44" spans="1:21" x14ac:dyDescent="0.25">
      <c r="A44" s="22">
        <f t="shared" si="3"/>
        <v>2025</v>
      </c>
      <c r="B44" s="22">
        <f t="shared" si="0"/>
        <v>1</v>
      </c>
      <c r="C44" s="22">
        <f t="shared" si="1"/>
        <v>6</v>
      </c>
      <c r="D44" s="23" t="s">
        <v>1125</v>
      </c>
      <c r="E44" s="6" t="s">
        <v>1082</v>
      </c>
      <c r="F44" s="5" t="s">
        <v>236</v>
      </c>
      <c r="G44" s="24" t="str" cm="1">
        <f t="array" ref="G44">+IFERROR(_xlfn.XLOOKUP(Cesion_credito[[#This Row],[Distribuidor_CNE]]&amp;"_"&amp;Cesion_credito[[#This Row],[Bloque_Contrato_CNE]],Contrato[[#All],[Id]],Contrato[[#All],[Suministrador_CNE]],,0),"")</f>
        <v>COLBÚN</v>
      </c>
      <c r="H44" s="24" t="str" cm="1">
        <f t="array" ref="H44">+IFERROR(_xlfn.XLOOKUP(Cesion_credito[[#This Row],[Distribuidor_CNE]]&amp;"_"&amp;Cesion_credito[[#This Row],[Bloque_Contrato_CNE]],Contrato[[#All],[Id]],Contrato[[#All],[SUMINISTRADOR_ACTUAL]],,0),"")</f>
        <v>COLBUN</v>
      </c>
      <c r="I44" s="24" t="str" cm="1">
        <f t="array" ref="I44">+IFERROR(_xlfn.XLOOKUP(Cesion_credito[[#This Row],[Distribuidor_CNE]]&amp;"_"&amp;Cesion_credito[[#This Row],[Bloque_Contrato_CNE]],Contrato[[#All],[Id]],Contrato[[#All],[DISTRIBUIDOR_ACTUAL]],,0),"")</f>
        <v>CODINER</v>
      </c>
      <c r="J44" s="5" t="s">
        <v>1211</v>
      </c>
      <c r="K44" s="22" t="str" cm="1">
        <f t="array" ref="K4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4" s="8">
        <v>1</v>
      </c>
      <c r="N44" s="36">
        <f>+Cesion_credito[[#This Row],[Prorrata_Semestral (%)]]*SUMIFS(Contrato[Pago_Semestral_US$],Contrato[Distribuidor_CNE],Cesion_credito[[#This Row],[Distribuidor_CNE]],Contrato[Contrato],Cesion_credito[[#This Row],[Bloque_Contrato_CNE]])</f>
        <v>7937.7929999999997</v>
      </c>
      <c r="O44" s="28">
        <f t="shared" si="2"/>
        <v>1</v>
      </c>
      <c r="P44" t="str" cm="1">
        <f t="array" ref="P44">+IFERROR(_xlfn.XLOOKUP(Cesion_credito[[#This Row],[SUMINISTRADOR_ACTUAL]]&amp;Cesion_credito[[#This Row],[Razón Social Beneficiario del Pago]],Tabla_Facturas[[#All],[ID]],Tabla_Facturas[[#All],[BANCO]],,0),"")</f>
        <v>Banco Santander</v>
      </c>
      <c r="Q44" t="str" cm="1">
        <f t="array" ref="Q44">+IFERROR(_xlfn.XLOOKUP(Cesion_credito[[#This Row],[SUMINISTRADOR_ACTUAL]]&amp;Cesion_credito[[#This Row],[Razón Social Beneficiario del Pago]],Tabla_Facturas[[#All],[ID]],Tabla_Facturas[[#All],[TIPO_CUENTA]],,0),"")</f>
        <v>Corriente</v>
      </c>
      <c r="R44" cm="1">
        <f t="array" ref="R44">+IFERROR(_xlfn.XLOOKUP(Cesion_credito[[#This Row],[SUMINISTRADOR_ACTUAL]]&amp;Cesion_credito[[#This Row],[Razón Social Beneficiario del Pago]],Tabla_Facturas[[#All],[ID]],Tabla_Facturas[[#All],[NUMERO_CUENTA]],,0),"")</f>
        <v>25524489</v>
      </c>
      <c r="S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1235531</v>
      </c>
      <c r="T44" t="str">
        <f>+_xlfn.XLOOKUP(Cesion_credito[[#This Row],[DISTRIBUIDOR_ACTUAL]],Distribuidor[DISTRIBUIDOR_ACTUAL],Distribuidor[RAZON_SOCIAL_DISTRIBUIDOR_ACTUAL],,0)</f>
        <v>Compañía Distribuidora de Energía Eléctrica CODINER S.A.</v>
      </c>
      <c r="U44" t="str">
        <f>+_xlfn.XLOOKUP(Cesion_credito[[#This Row],[DISTRIBUIDOR_ACTUAL]],Distribuidor[DISTRIBUIDOR_ACTUAL],Distribuidor[RUT_DISTRIBUIDOR_ACTUAL],,0)</f>
        <v>78.397.530-0</v>
      </c>
    </row>
    <row r="45" spans="1:21" x14ac:dyDescent="0.25">
      <c r="A45" s="22">
        <f t="shared" si="3"/>
        <v>2025</v>
      </c>
      <c r="B45" s="22">
        <f t="shared" si="0"/>
        <v>1</v>
      </c>
      <c r="C45" s="22">
        <f t="shared" si="1"/>
        <v>6</v>
      </c>
      <c r="D45" s="23" t="s">
        <v>1125</v>
      </c>
      <c r="E45" s="6" t="s">
        <v>1082</v>
      </c>
      <c r="F45" s="5" t="s">
        <v>256</v>
      </c>
      <c r="G45" s="24" t="str" cm="1">
        <f t="array" ref="G45">+IFERROR(_xlfn.XLOOKUP(Cesion_credito[[#This Row],[Distribuidor_CNE]]&amp;"_"&amp;Cesion_credito[[#This Row],[Bloque_Contrato_CNE]],Contrato[[#All],[Id]],Contrato[[#All],[Suministrador_CNE]],,0),"")</f>
        <v>Pelumpén S.A.</v>
      </c>
      <c r="H45" s="24" t="str" cm="1">
        <f t="array" ref="H45">+IFERROR(_xlfn.XLOOKUP(Cesion_credito[[#This Row],[Distribuidor_CNE]]&amp;"_"&amp;Cesion_credito[[#This Row],[Bloque_Contrato_CNE]],Contrato[[#All],[Id]],Contrato[[#All],[SUMINISTRADOR_ACTUAL]],,0),"")</f>
        <v>COLBUN</v>
      </c>
      <c r="I45" s="24" t="str" cm="1">
        <f t="array" ref="I45">+IFERROR(_xlfn.XLOOKUP(Cesion_credito[[#This Row],[Distribuidor_CNE]]&amp;"_"&amp;Cesion_credito[[#This Row],[Bloque_Contrato_CNE]],Contrato[[#All],[Id]],Contrato[[#All],[DISTRIBUIDOR_ACTUAL]],,0),"")</f>
        <v>CODINER</v>
      </c>
      <c r="J45" s="5" t="s">
        <v>1317</v>
      </c>
      <c r="K45" s="22" t="str" cm="1">
        <f t="array" ref="K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" s="8">
        <v>1</v>
      </c>
      <c r="N45" s="36">
        <f>+Cesion_credito[[#This Row],[Prorrata_Semestral (%)]]*SUMIFS(Contrato[Pago_Semestral_US$],Contrato[Distribuidor_CNE],Cesion_credito[[#This Row],[Distribuidor_CNE]],Contrato[Contrato],Cesion_credito[[#This Row],[Bloque_Contrato_CNE]])</f>
        <v>1850.817</v>
      </c>
      <c r="O45" s="28">
        <f t="shared" si="2"/>
        <v>1</v>
      </c>
      <c r="P45" t="str" cm="1">
        <f t="array" ref="P45">+IFERROR(_xlfn.XLOOKUP(Cesion_credito[[#This Row],[SUMINISTRADOR_ACTUAL]]&amp;Cesion_credito[[#This Row],[Razón Social Beneficiario del Pago]],Tabla_Facturas[[#All],[ID]],Tabla_Facturas[[#All],[BANCO]],,0),"")</f>
        <v>Banco de Chile</v>
      </c>
      <c r="Q45" t="str" cm="1">
        <f t="array" ref="Q45">+IFERROR(_xlfn.XLOOKUP(Cesion_credito[[#This Row],[SUMINISTRADOR_ACTUAL]]&amp;Cesion_credito[[#This Row],[Razón Social Beneficiario del Pago]],Tabla_Facturas[[#All],[ID]],Tabla_Facturas[[#All],[TIPO_CUENTA]],,0),"")</f>
        <v>Corriente</v>
      </c>
      <c r="R45" cm="1">
        <f t="array" ref="R45">+IFERROR(_xlfn.XLOOKUP(Cesion_credito[[#This Row],[SUMINISTRADOR_ACTUAL]]&amp;Cesion_credito[[#This Row],[Razón Social Beneficiario del Pago]],Tabla_Facturas[[#All],[ID]],Tabla_Facturas[[#All],[NUMERO_CUENTA]],,0),"")</f>
        <v>1112650136</v>
      </c>
      <c r="S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288083</v>
      </c>
      <c r="T45" t="str">
        <f>+_xlfn.XLOOKUP(Cesion_credito[[#This Row],[DISTRIBUIDOR_ACTUAL]],Distribuidor[DISTRIBUIDOR_ACTUAL],Distribuidor[RAZON_SOCIAL_DISTRIBUIDOR_ACTUAL],,0)</f>
        <v>Compañía Distribuidora de Energía Eléctrica CODINER S.A.</v>
      </c>
      <c r="U45" t="str">
        <f>+_xlfn.XLOOKUP(Cesion_credito[[#This Row],[DISTRIBUIDOR_ACTUAL]],Distribuidor[DISTRIBUIDOR_ACTUAL],Distribuidor[RUT_DISTRIBUIDOR_ACTUAL],,0)</f>
        <v>78.397.530-0</v>
      </c>
    </row>
    <row r="46" spans="1:21" x14ac:dyDescent="0.25">
      <c r="A46" s="22">
        <f t="shared" si="3"/>
        <v>2025</v>
      </c>
      <c r="B46" s="22">
        <f t="shared" si="0"/>
        <v>1</v>
      </c>
      <c r="C46" s="22">
        <f t="shared" si="1"/>
        <v>6</v>
      </c>
      <c r="D46" s="23" t="s">
        <v>1125</v>
      </c>
      <c r="E46" s="6" t="s">
        <v>1083</v>
      </c>
      <c r="F46" s="5" t="s">
        <v>270</v>
      </c>
      <c r="G46" s="24" t="str" cm="1">
        <f t="array" ref="G46">+IFERROR(_xlfn.XLOOKUP(Cesion_credito[[#This Row],[Distribuidor_CNE]]&amp;"_"&amp;Cesion_credito[[#This Row],[Bloque_Contrato_CNE]],Contrato[[#All],[Id]],Contrato[[#All],[Suministrador_CNE]],,0),"")</f>
        <v>COLBÚN</v>
      </c>
      <c r="H46" s="24" t="str" cm="1">
        <f t="array" ref="H46">+IFERROR(_xlfn.XLOOKUP(Cesion_credito[[#This Row],[Distribuidor_CNE]]&amp;"_"&amp;Cesion_credito[[#This Row],[Bloque_Contrato_CNE]],Contrato[[#All],[Id]],Contrato[[#All],[SUMINISTRADOR_ACTUAL]],,0),"")</f>
        <v>COLBUN</v>
      </c>
      <c r="I46" s="24" t="str" cm="1">
        <f t="array" ref="I46">+IFERROR(_xlfn.XLOOKUP(Cesion_credito[[#This Row],[Distribuidor_CNE]]&amp;"_"&amp;Cesion_credito[[#This Row],[Bloque_Contrato_CNE]],Contrato[[#All],[Id]],Contrato[[#All],[DISTRIBUIDOR_ACTUAL]],,0),"")</f>
        <v>COELCHA</v>
      </c>
      <c r="J46" s="5" t="s">
        <v>1211</v>
      </c>
      <c r="K46" s="22" t="str" cm="1">
        <f t="array" ref="K46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6" s="8">
        <v>1</v>
      </c>
      <c r="N46" s="36">
        <f>+Cesion_credito[[#This Row],[Prorrata_Semestral (%)]]*SUMIFS(Contrato[Pago_Semestral_US$],Contrato[Distribuidor_CNE],Cesion_credito[[#This Row],[Distribuidor_CNE]],Contrato[Contrato],Cesion_credito[[#This Row],[Bloque_Contrato_CNE]])</f>
        <v>4560.5529999999999</v>
      </c>
      <c r="O46" s="28">
        <f t="shared" si="2"/>
        <v>1</v>
      </c>
      <c r="P46" t="str" cm="1">
        <f t="array" ref="P46">+IFERROR(_xlfn.XLOOKUP(Cesion_credito[[#This Row],[SUMINISTRADOR_ACTUAL]]&amp;Cesion_credito[[#This Row],[Razón Social Beneficiario del Pago]],Tabla_Facturas[[#All],[ID]],Tabla_Facturas[[#All],[BANCO]],,0),"")</f>
        <v>Banco Santander</v>
      </c>
      <c r="Q46" t="str" cm="1">
        <f t="array" ref="Q46">+IFERROR(_xlfn.XLOOKUP(Cesion_credito[[#This Row],[SUMINISTRADOR_ACTUAL]]&amp;Cesion_credito[[#This Row],[Razón Social Beneficiario del Pago]],Tabla_Facturas[[#All],[ID]],Tabla_Facturas[[#All],[TIPO_CUENTA]],,0),"")</f>
        <v>Corriente</v>
      </c>
      <c r="R46" cm="1">
        <f t="array" ref="R46">+IFERROR(_xlfn.XLOOKUP(Cesion_credito[[#This Row],[SUMINISTRADOR_ACTUAL]]&amp;Cesion_credito[[#This Row],[Razón Social Beneficiario del Pago]],Tabla_Facturas[[#All],[ID]],Tabla_Facturas[[#All],[NUMERO_CUENTA]],,0),"")</f>
        <v>25524489</v>
      </c>
      <c r="S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709858</v>
      </c>
      <c r="T46" t="str">
        <f>+_xlfn.XLOOKUP(Cesion_credito[[#This Row],[DISTRIBUIDOR_ACTUAL]],Distribuidor[DISTRIBUIDOR_ACTUAL],Distribuidor[RAZON_SOCIAL_DISTRIBUIDOR_ACTUAL],,0)</f>
        <v>Cooperativa Eléctrica Charrúa Ltda.</v>
      </c>
      <c r="U46" t="str">
        <f>+_xlfn.XLOOKUP(Cesion_credito[[#This Row],[DISTRIBUIDOR_ACTUAL]],Distribuidor[DISTRIBUIDOR_ACTUAL],Distribuidor[RUT_DISTRIBUIDOR_ACTUAL],,0)</f>
        <v>80.238.000-3</v>
      </c>
    </row>
    <row r="47" spans="1:21" x14ac:dyDescent="0.25">
      <c r="A47" s="22">
        <f t="shared" si="3"/>
        <v>2025</v>
      </c>
      <c r="B47" s="22">
        <f t="shared" si="0"/>
        <v>1</v>
      </c>
      <c r="C47" s="22">
        <f t="shared" si="1"/>
        <v>6</v>
      </c>
      <c r="D47" s="23" t="s">
        <v>1125</v>
      </c>
      <c r="E47" s="6" t="s">
        <v>1083</v>
      </c>
      <c r="F47" s="5" t="s">
        <v>292</v>
      </c>
      <c r="G47" s="24" t="str" cm="1">
        <f t="array" ref="G47">+IFERROR(_xlfn.XLOOKUP(Cesion_credito[[#This Row],[Distribuidor_CNE]]&amp;"_"&amp;Cesion_credito[[#This Row],[Bloque_Contrato_CNE]],Contrato[[#All],[Id]],Contrato[[#All],[Suministrador_CNE]],,0),"")</f>
        <v>Pelumpén S.A.</v>
      </c>
      <c r="H47" s="24" t="str" cm="1">
        <f t="array" ref="H47">+IFERROR(_xlfn.XLOOKUP(Cesion_credito[[#This Row],[Distribuidor_CNE]]&amp;"_"&amp;Cesion_credito[[#This Row],[Bloque_Contrato_CNE]],Contrato[[#All],[Id]],Contrato[[#All],[SUMINISTRADOR_ACTUAL]],,0),"")</f>
        <v>COLBUN</v>
      </c>
      <c r="I47" s="24" t="str" cm="1">
        <f t="array" ref="I47">+IFERROR(_xlfn.XLOOKUP(Cesion_credito[[#This Row],[Distribuidor_CNE]]&amp;"_"&amp;Cesion_credito[[#This Row],[Bloque_Contrato_CNE]],Contrato[[#All],[Id]],Contrato[[#All],[DISTRIBUIDOR_ACTUAL]],,0),"")</f>
        <v>COELCHA</v>
      </c>
      <c r="J47" s="5" t="s">
        <v>1317</v>
      </c>
      <c r="K47" s="22" t="str" cm="1">
        <f t="array" ref="K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" s="8">
        <v>1</v>
      </c>
      <c r="N47" s="36">
        <f>+Cesion_credito[[#This Row],[Prorrata_Semestral (%)]]*SUMIFS(Contrato[Pago_Semestral_US$],Contrato[Distribuidor_CNE],Cesion_credito[[#This Row],[Distribuidor_CNE]],Contrato[Contrato],Cesion_credito[[#This Row],[Bloque_Contrato_CNE]])</f>
        <v>2114.163</v>
      </c>
      <c r="O47" s="28">
        <f t="shared" si="2"/>
        <v>1</v>
      </c>
      <c r="P47" t="str" cm="1">
        <f t="array" ref="P47">+IFERROR(_xlfn.XLOOKUP(Cesion_credito[[#This Row],[SUMINISTRADOR_ACTUAL]]&amp;Cesion_credito[[#This Row],[Razón Social Beneficiario del Pago]],Tabla_Facturas[[#All],[ID]],Tabla_Facturas[[#All],[BANCO]],,0),"")</f>
        <v>Banco de Chile</v>
      </c>
      <c r="Q47" t="str" cm="1">
        <f t="array" ref="Q47">+IFERROR(_xlfn.XLOOKUP(Cesion_credito[[#This Row],[SUMINISTRADOR_ACTUAL]]&amp;Cesion_credito[[#This Row],[Razón Social Beneficiario del Pago]],Tabla_Facturas[[#All],[ID]],Tabla_Facturas[[#All],[TIPO_CUENTA]],,0),"")</f>
        <v>Corriente</v>
      </c>
      <c r="R47" cm="1">
        <f t="array" ref="R47">+IFERROR(_xlfn.XLOOKUP(Cesion_credito[[#This Row],[SUMINISTRADOR_ACTUAL]]&amp;Cesion_credito[[#This Row],[Razón Social Beneficiario del Pago]],Tabla_Facturas[[#All],[ID]],Tabla_Facturas[[#All],[NUMERO_CUENTA]],,0),"")</f>
        <v>1112650136</v>
      </c>
      <c r="S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329073</v>
      </c>
      <c r="T47" t="str">
        <f>+_xlfn.XLOOKUP(Cesion_credito[[#This Row],[DISTRIBUIDOR_ACTUAL]],Distribuidor[DISTRIBUIDOR_ACTUAL],Distribuidor[RAZON_SOCIAL_DISTRIBUIDOR_ACTUAL],,0)</f>
        <v>Cooperativa Eléctrica Charrúa Ltda.</v>
      </c>
      <c r="U47" t="str">
        <f>+_xlfn.XLOOKUP(Cesion_credito[[#This Row],[DISTRIBUIDOR_ACTUAL]],Distribuidor[DISTRIBUIDOR_ACTUAL],Distribuidor[RUT_DISTRIBUIDOR_ACTUAL],,0)</f>
        <v>80.238.000-3</v>
      </c>
    </row>
    <row r="48" spans="1:21" x14ac:dyDescent="0.25">
      <c r="A48" s="22">
        <f t="shared" si="3"/>
        <v>2025</v>
      </c>
      <c r="B48" s="22">
        <f t="shared" si="0"/>
        <v>1</v>
      </c>
      <c r="C48" s="22">
        <f t="shared" si="1"/>
        <v>6</v>
      </c>
      <c r="D48" s="23" t="s">
        <v>1125</v>
      </c>
      <c r="E48" s="6" t="s">
        <v>1084</v>
      </c>
      <c r="F48" s="5" t="s">
        <v>309</v>
      </c>
      <c r="G48" s="24" t="str" cm="1">
        <f t="array" ref="G48">+IFERROR(_xlfn.XLOOKUP(Cesion_credito[[#This Row],[Distribuidor_CNE]]&amp;"_"&amp;Cesion_credito[[#This Row],[Bloque_Contrato_CNE]],Contrato[[#All],[Id]],Contrato[[#All],[Suministrador_CNE]],,0),"")</f>
        <v>COLBÚN</v>
      </c>
      <c r="H48" s="24" t="str" cm="1">
        <f t="array" ref="H48">+IFERROR(_xlfn.XLOOKUP(Cesion_credito[[#This Row],[Distribuidor_CNE]]&amp;"_"&amp;Cesion_credito[[#This Row],[Bloque_Contrato_CNE]],Contrato[[#All],[Id]],Contrato[[#All],[SUMINISTRADOR_ACTUAL]],,0),"")</f>
        <v>COLBUN</v>
      </c>
      <c r="I48" s="24" t="str" cm="1">
        <f t="array" ref="I48">+IFERROR(_xlfn.XLOOKUP(Cesion_credito[[#This Row],[Distribuidor_CNE]]&amp;"_"&amp;Cesion_credito[[#This Row],[Bloque_Contrato_CNE]],Contrato[[#All],[Id]],Contrato[[#All],[DISTRIBUIDOR_ACTUAL]],,0),"")</f>
        <v>CGE</v>
      </c>
      <c r="J48" s="5" t="s">
        <v>1211</v>
      </c>
      <c r="K48" s="22" t="str" cm="1">
        <f t="array" ref="K4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8" s="8">
        <v>1</v>
      </c>
      <c r="N48" s="36">
        <f>+Cesion_credito[[#This Row],[Prorrata_Semestral (%)]]*SUMIFS(Contrato[Pago_Semestral_US$],Contrato[Distribuidor_CNE],Cesion_credito[[#This Row],[Distribuidor_CNE]],Contrato[Contrato],Cesion_credito[[#This Row],[Bloque_Contrato_CNE]])</f>
        <v>9490.9320000000007</v>
      </c>
      <c r="O48" s="28">
        <f t="shared" si="2"/>
        <v>1</v>
      </c>
      <c r="P48" t="str" cm="1">
        <f t="array" ref="P48">+IFERROR(_xlfn.XLOOKUP(Cesion_credito[[#This Row],[SUMINISTRADOR_ACTUAL]]&amp;Cesion_credito[[#This Row],[Razón Social Beneficiario del Pago]],Tabla_Facturas[[#All],[ID]],Tabla_Facturas[[#All],[BANCO]],,0),"")</f>
        <v>Banco Santander</v>
      </c>
      <c r="Q48" t="str" cm="1">
        <f t="array" ref="Q48">+IFERROR(_xlfn.XLOOKUP(Cesion_credito[[#This Row],[SUMINISTRADOR_ACTUAL]]&amp;Cesion_credito[[#This Row],[Razón Social Beneficiario del Pago]],Tabla_Facturas[[#All],[ID]],Tabla_Facturas[[#All],[TIPO_CUENTA]],,0),"")</f>
        <v>Corriente</v>
      </c>
      <c r="R48" cm="1">
        <f t="array" ref="R48">+IFERROR(_xlfn.XLOOKUP(Cesion_credito[[#This Row],[SUMINISTRADOR_ACTUAL]]&amp;Cesion_credito[[#This Row],[Razón Social Beneficiario del Pago]],Tabla_Facturas[[#All],[ID]],Tabla_Facturas[[#All],[NUMERO_CUENTA]],,0),"")</f>
        <v>25524489</v>
      </c>
      <c r="S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1477279</v>
      </c>
      <c r="T48" t="str">
        <f>+_xlfn.XLOOKUP(Cesion_credito[[#This Row],[DISTRIBUIDOR_ACTUAL]],Distribuidor[DISTRIBUIDOR_ACTUAL],Distribuidor[RAZON_SOCIAL_DISTRIBUIDOR_ACTUAL],,0)</f>
        <v>Compañía General de Electricidad S.A.</v>
      </c>
      <c r="U48" t="str">
        <f>+_xlfn.XLOOKUP(Cesion_credito[[#This Row],[DISTRIBUIDOR_ACTUAL]],Distribuidor[DISTRIBUIDOR_ACTUAL],Distribuidor[RUT_DISTRIBUIDOR_ACTUAL],,0)</f>
        <v>76.411.321-7</v>
      </c>
    </row>
    <row r="49" spans="1:21" x14ac:dyDescent="0.25">
      <c r="A49" s="22">
        <f t="shared" si="3"/>
        <v>2025</v>
      </c>
      <c r="B49" s="22">
        <f t="shared" si="0"/>
        <v>1</v>
      </c>
      <c r="C49" s="22">
        <f t="shared" si="1"/>
        <v>6</v>
      </c>
      <c r="D49" s="23" t="s">
        <v>1125</v>
      </c>
      <c r="E49" s="6" t="s">
        <v>1084</v>
      </c>
      <c r="F49" s="5" t="s">
        <v>343</v>
      </c>
      <c r="G49" s="24" t="str" cm="1">
        <f t="array" ref="G49">+IFERROR(_xlfn.XLOOKUP(Cesion_credito[[#This Row],[Distribuidor_CNE]]&amp;"_"&amp;Cesion_credito[[#This Row],[Bloque_Contrato_CNE]],Contrato[[#All],[Id]],Contrato[[#All],[Suministrador_CNE]],,0),"")</f>
        <v>Pelumpén S.A.</v>
      </c>
      <c r="H49" s="24" t="str" cm="1">
        <f t="array" ref="H49">+IFERROR(_xlfn.XLOOKUP(Cesion_credito[[#This Row],[Distribuidor_CNE]]&amp;"_"&amp;Cesion_credito[[#This Row],[Bloque_Contrato_CNE]],Contrato[[#All],[Id]],Contrato[[#All],[SUMINISTRADOR_ACTUAL]],,0),"")</f>
        <v>COLBUN</v>
      </c>
      <c r="I49" s="24" t="str" cm="1">
        <f t="array" ref="I49">+IFERROR(_xlfn.XLOOKUP(Cesion_credito[[#This Row],[Distribuidor_CNE]]&amp;"_"&amp;Cesion_credito[[#This Row],[Bloque_Contrato_CNE]],Contrato[[#All],[Id]],Contrato[[#All],[DISTRIBUIDOR_ACTUAL]],,0),"")</f>
        <v>CGE</v>
      </c>
      <c r="J49" s="5" t="s">
        <v>1317</v>
      </c>
      <c r="K49" s="22" t="str" cm="1">
        <f t="array" ref="K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" s="8">
        <v>1</v>
      </c>
      <c r="N49" s="36">
        <f>+Cesion_credito[[#This Row],[Prorrata_Semestral (%)]]*SUMIFS(Contrato[Pago_Semestral_US$],Contrato[Distribuidor_CNE],Cesion_credito[[#This Row],[Distribuidor_CNE]],Contrato[Contrato],Cesion_credito[[#This Row],[Bloque_Contrato_CNE]])</f>
        <v>150.38900000000001</v>
      </c>
      <c r="O49" s="28">
        <f t="shared" si="2"/>
        <v>1</v>
      </c>
      <c r="P49" t="str" cm="1">
        <f t="array" ref="P49">+IFERROR(_xlfn.XLOOKUP(Cesion_credito[[#This Row],[SUMINISTRADOR_ACTUAL]]&amp;Cesion_credito[[#This Row],[Razón Social Beneficiario del Pago]],Tabla_Facturas[[#All],[ID]],Tabla_Facturas[[#All],[BANCO]],,0),"")</f>
        <v>Banco de Chile</v>
      </c>
      <c r="Q49" t="str" cm="1">
        <f t="array" ref="Q49">+IFERROR(_xlfn.XLOOKUP(Cesion_credito[[#This Row],[SUMINISTRADOR_ACTUAL]]&amp;Cesion_credito[[#This Row],[Razón Social Beneficiario del Pago]],Tabla_Facturas[[#All],[ID]],Tabla_Facturas[[#All],[TIPO_CUENTA]],,0),"")</f>
        <v>Corriente</v>
      </c>
      <c r="R49" cm="1">
        <f t="array" ref="R49">+IFERROR(_xlfn.XLOOKUP(Cesion_credito[[#This Row],[SUMINISTRADOR_ACTUAL]]&amp;Cesion_credito[[#This Row],[Razón Social Beneficiario del Pago]],Tabla_Facturas[[#All],[ID]],Tabla_Facturas[[#All],[NUMERO_CUENTA]],,0),"")</f>
        <v>1112650136</v>
      </c>
      <c r="S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23408</v>
      </c>
      <c r="T49" t="str">
        <f>+_xlfn.XLOOKUP(Cesion_credito[[#This Row],[DISTRIBUIDOR_ACTUAL]],Distribuidor[DISTRIBUIDOR_ACTUAL],Distribuidor[RAZON_SOCIAL_DISTRIBUIDOR_ACTUAL],,0)</f>
        <v>Compañía General de Electricidad S.A.</v>
      </c>
      <c r="U49" t="str">
        <f>+_xlfn.XLOOKUP(Cesion_credito[[#This Row],[DISTRIBUIDOR_ACTUAL]],Distribuidor[DISTRIBUIDOR_ACTUAL],Distribuidor[RUT_DISTRIBUIDOR_ACTUAL],,0)</f>
        <v>76.411.321-7</v>
      </c>
    </row>
    <row r="50" spans="1:21" x14ac:dyDescent="0.25">
      <c r="A50" s="22">
        <f t="shared" si="3"/>
        <v>2025</v>
      </c>
      <c r="B50" s="22">
        <f t="shared" si="0"/>
        <v>1</v>
      </c>
      <c r="C50" s="22">
        <f t="shared" si="1"/>
        <v>6</v>
      </c>
      <c r="D50" s="23" t="s">
        <v>1125</v>
      </c>
      <c r="E50" s="6" t="s">
        <v>1084</v>
      </c>
      <c r="F50" s="5" t="s">
        <v>344</v>
      </c>
      <c r="G50" s="24" t="str" cm="1">
        <f t="array" ref="G50">+IFERROR(_xlfn.XLOOKUP(Cesion_credito[[#This Row],[Distribuidor_CNE]]&amp;"_"&amp;Cesion_credito[[#This Row],[Bloque_Contrato_CNE]],Contrato[[#All],[Id]],Contrato[[#All],[Suministrador_CNE]],,0),"")</f>
        <v>Pelumpén S.A.</v>
      </c>
      <c r="H50" s="24" t="str" cm="1">
        <f t="array" ref="H50">+IFERROR(_xlfn.XLOOKUP(Cesion_credito[[#This Row],[Distribuidor_CNE]]&amp;"_"&amp;Cesion_credito[[#This Row],[Bloque_Contrato_CNE]],Contrato[[#All],[Id]],Contrato[[#All],[SUMINISTRADOR_ACTUAL]],,0),"")</f>
        <v>COLBUN</v>
      </c>
      <c r="I50" s="24" t="str" cm="1">
        <f t="array" ref="I50">+IFERROR(_xlfn.XLOOKUP(Cesion_credito[[#This Row],[Distribuidor_CNE]]&amp;"_"&amp;Cesion_credito[[#This Row],[Bloque_Contrato_CNE]],Contrato[[#All],[Id]],Contrato[[#All],[DISTRIBUIDOR_ACTUAL]],,0),"")</f>
        <v>CGE</v>
      </c>
      <c r="J50" s="5" t="s">
        <v>1317</v>
      </c>
      <c r="K50" s="22" t="str" cm="1">
        <f t="array" ref="K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" s="8">
        <v>1</v>
      </c>
      <c r="N50" s="36">
        <f>+Cesion_credito[[#This Row],[Prorrata_Semestral (%)]]*SUMIFS(Contrato[Pago_Semestral_US$],Contrato[Distribuidor_CNE],Cesion_credito[[#This Row],[Distribuidor_CNE]],Contrato[Contrato],Cesion_credito[[#This Row],[Bloque_Contrato_CNE]])</f>
        <v>95329.631999999998</v>
      </c>
      <c r="O50" s="28">
        <f t="shared" si="2"/>
        <v>1</v>
      </c>
      <c r="P50" t="str" cm="1">
        <f t="array" ref="P50">+IFERROR(_xlfn.XLOOKUP(Cesion_credito[[#This Row],[SUMINISTRADOR_ACTUAL]]&amp;Cesion_credito[[#This Row],[Razón Social Beneficiario del Pago]],Tabla_Facturas[[#All],[ID]],Tabla_Facturas[[#All],[BANCO]],,0),"")</f>
        <v>Banco de Chile</v>
      </c>
      <c r="Q50" t="str" cm="1">
        <f t="array" ref="Q50">+IFERROR(_xlfn.XLOOKUP(Cesion_credito[[#This Row],[SUMINISTRADOR_ACTUAL]]&amp;Cesion_credito[[#This Row],[Razón Social Beneficiario del Pago]],Tabla_Facturas[[#All],[ID]],Tabla_Facturas[[#All],[TIPO_CUENTA]],,0),"")</f>
        <v>Corriente</v>
      </c>
      <c r="R50" cm="1">
        <f t="array" ref="R50">+IFERROR(_xlfn.XLOOKUP(Cesion_credito[[#This Row],[SUMINISTRADOR_ACTUAL]]&amp;Cesion_credito[[#This Row],[Razón Social Beneficiario del Pago]],Tabla_Facturas[[#All],[ID]],Tabla_Facturas[[#All],[NUMERO_CUENTA]],,0),"")</f>
        <v>1112650136</v>
      </c>
      <c r="S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14838216</v>
      </c>
      <c r="T50" t="str">
        <f>+_xlfn.XLOOKUP(Cesion_credito[[#This Row],[DISTRIBUIDOR_ACTUAL]],Distribuidor[DISTRIBUIDOR_ACTUAL],Distribuidor[RAZON_SOCIAL_DISTRIBUIDOR_ACTUAL],,0)</f>
        <v>Compañía General de Electricidad S.A.</v>
      </c>
      <c r="U50" t="str">
        <f>+_xlfn.XLOOKUP(Cesion_credito[[#This Row],[DISTRIBUIDOR_ACTUAL]],Distribuidor[DISTRIBUIDOR_ACTUAL],Distribuidor[RUT_DISTRIBUIDOR_ACTUAL],,0)</f>
        <v>76.411.321-7</v>
      </c>
    </row>
    <row r="51" spans="1:21" x14ac:dyDescent="0.25">
      <c r="A51" s="22">
        <f t="shared" si="3"/>
        <v>2025</v>
      </c>
      <c r="B51" s="22">
        <f t="shared" si="0"/>
        <v>1</v>
      </c>
      <c r="C51" s="22">
        <f t="shared" si="1"/>
        <v>6</v>
      </c>
      <c r="D51" s="23" t="s">
        <v>1125</v>
      </c>
      <c r="E51" s="6" t="s">
        <v>1085</v>
      </c>
      <c r="F51" s="5" t="s">
        <v>363</v>
      </c>
      <c r="G51" s="24" t="str" cm="1">
        <f t="array" ref="G51">+IFERROR(_xlfn.XLOOKUP(Cesion_credito[[#This Row],[Distribuidor_CNE]]&amp;"_"&amp;Cesion_credito[[#This Row],[Bloque_Contrato_CNE]],Contrato[[#All],[Id]],Contrato[[#All],[Suministrador_CNE]],,0),"")</f>
        <v>COLBÚN</v>
      </c>
      <c r="H51" s="24" t="str" cm="1">
        <f t="array" ref="H51">+IFERROR(_xlfn.XLOOKUP(Cesion_credito[[#This Row],[Distribuidor_CNE]]&amp;"_"&amp;Cesion_credito[[#This Row],[Bloque_Contrato_CNE]],Contrato[[#All],[Id]],Contrato[[#All],[SUMINISTRADOR_ACTUAL]],,0),"")</f>
        <v>COLBUN</v>
      </c>
      <c r="I51" s="24" t="str" cm="1">
        <f t="array" ref="I51">+IFERROR(_xlfn.XLOOKUP(Cesion_credito[[#This Row],[Distribuidor_CNE]]&amp;"_"&amp;Cesion_credito[[#This Row],[Bloque_Contrato_CNE]],Contrato[[#All],[Id]],Contrato[[#All],[DISTRIBUIDOR_ACTUAL]],,0),"")</f>
        <v>COOPELAN</v>
      </c>
      <c r="J51" s="5" t="s">
        <v>1211</v>
      </c>
      <c r="K51" s="22" t="str" cm="1">
        <f t="array" ref="K5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1" s="8">
        <v>1</v>
      </c>
      <c r="N5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51" s="28">
        <f t="shared" si="2"/>
        <v>1</v>
      </c>
      <c r="P51" t="str" cm="1">
        <f t="array" ref="P51">+IFERROR(_xlfn.XLOOKUP(Cesion_credito[[#This Row],[SUMINISTRADOR_ACTUAL]]&amp;Cesion_credito[[#This Row],[Razón Social Beneficiario del Pago]],Tabla_Facturas[[#All],[ID]],Tabla_Facturas[[#All],[BANCO]],,0),"")</f>
        <v>Banco Santander</v>
      </c>
      <c r="Q51" t="str" cm="1">
        <f t="array" ref="Q51">+IFERROR(_xlfn.XLOOKUP(Cesion_credito[[#This Row],[SUMINISTRADOR_ACTUAL]]&amp;Cesion_credito[[#This Row],[Razón Social Beneficiario del Pago]],Tabla_Facturas[[#All],[ID]],Tabla_Facturas[[#All],[TIPO_CUENTA]],,0),"")</f>
        <v>Corriente</v>
      </c>
      <c r="R51" cm="1">
        <f t="array" ref="R51">+IFERROR(_xlfn.XLOOKUP(Cesion_credito[[#This Row],[SUMINISTRADOR_ACTUAL]]&amp;Cesion_credito[[#This Row],[Razón Social Beneficiario del Pago]],Tabla_Facturas[[#All],[ID]],Tabla_Facturas[[#All],[NUMERO_CUENTA]],,0),"")</f>
        <v>25524489</v>
      </c>
      <c r="S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51" t="str">
        <f>+_xlfn.XLOOKUP(Cesion_credito[[#This Row],[DISTRIBUIDOR_ACTUAL]],Distribuidor[DISTRIBUIDOR_ACTUAL],Distribuidor[RAZON_SOCIAL_DISTRIBUIDOR_ACTUAL],,0)</f>
        <v>Cooperativa Eléctrica Los Angeles LTDA</v>
      </c>
      <c r="U51" t="str">
        <f>+_xlfn.XLOOKUP(Cesion_credito[[#This Row],[DISTRIBUIDOR_ACTUAL]],Distribuidor[DISTRIBUIDOR_ACTUAL],Distribuidor[RUT_DISTRIBUIDOR_ACTUAL],,0)</f>
        <v>81.585.900-6</v>
      </c>
    </row>
    <row r="52" spans="1:21" x14ac:dyDescent="0.25">
      <c r="A52" s="22">
        <f t="shared" si="3"/>
        <v>2025</v>
      </c>
      <c r="B52" s="22">
        <f t="shared" si="0"/>
        <v>1</v>
      </c>
      <c r="C52" s="22">
        <f t="shared" si="1"/>
        <v>6</v>
      </c>
      <c r="D52" s="23" t="s">
        <v>1125</v>
      </c>
      <c r="E52" s="6" t="s">
        <v>1085</v>
      </c>
      <c r="F52" s="5" t="s">
        <v>364</v>
      </c>
      <c r="G52" s="24" t="str" cm="1">
        <f t="array" ref="G52">+IFERROR(_xlfn.XLOOKUP(Cesion_credito[[#This Row],[Distribuidor_CNE]]&amp;"_"&amp;Cesion_credito[[#This Row],[Bloque_Contrato_CNE]],Contrato[[#All],[Id]],Contrato[[#All],[Suministrador_CNE]],,0),"")</f>
        <v>COLBÚN</v>
      </c>
      <c r="H52" s="24" t="str" cm="1">
        <f t="array" ref="H52">+IFERROR(_xlfn.XLOOKUP(Cesion_credito[[#This Row],[Distribuidor_CNE]]&amp;"_"&amp;Cesion_credito[[#This Row],[Bloque_Contrato_CNE]],Contrato[[#All],[Id]],Contrato[[#All],[SUMINISTRADOR_ACTUAL]],,0),"")</f>
        <v>COLBUN</v>
      </c>
      <c r="I52" s="24" t="str" cm="1">
        <f t="array" ref="I52">+IFERROR(_xlfn.XLOOKUP(Cesion_credito[[#This Row],[Distribuidor_CNE]]&amp;"_"&amp;Cesion_credito[[#This Row],[Bloque_Contrato_CNE]],Contrato[[#All],[Id]],Contrato[[#All],[DISTRIBUIDOR_ACTUAL]],,0),"")</f>
        <v>COOPELAN</v>
      </c>
      <c r="J52" s="5" t="s">
        <v>1211</v>
      </c>
      <c r="K52" s="22" t="str" cm="1">
        <f t="array" ref="K52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" s="8">
        <v>1</v>
      </c>
      <c r="N52" s="36">
        <f>+Cesion_credito[[#This Row],[Prorrata_Semestral (%)]]*SUMIFS(Contrato[Pago_Semestral_US$],Contrato[Distribuidor_CNE],Cesion_credito[[#This Row],[Distribuidor_CNE]],Contrato[Contrato],Cesion_credito[[#This Row],[Bloque_Contrato_CNE]])</f>
        <v>9630.268</v>
      </c>
      <c r="O52" s="28">
        <f t="shared" si="2"/>
        <v>1</v>
      </c>
      <c r="P52" t="str" cm="1">
        <f t="array" ref="P52">+IFERROR(_xlfn.XLOOKUP(Cesion_credito[[#This Row],[SUMINISTRADOR_ACTUAL]]&amp;Cesion_credito[[#This Row],[Razón Social Beneficiario del Pago]],Tabla_Facturas[[#All],[ID]],Tabla_Facturas[[#All],[BANCO]],,0),"")</f>
        <v>Banco Santander</v>
      </c>
      <c r="Q52" t="str" cm="1">
        <f t="array" ref="Q52">+IFERROR(_xlfn.XLOOKUP(Cesion_credito[[#This Row],[SUMINISTRADOR_ACTUAL]]&amp;Cesion_credito[[#This Row],[Razón Social Beneficiario del Pago]],Tabla_Facturas[[#All],[ID]],Tabla_Facturas[[#All],[TIPO_CUENTA]],,0),"")</f>
        <v>Corriente</v>
      </c>
      <c r="R52" cm="1">
        <f t="array" ref="R52">+IFERROR(_xlfn.XLOOKUP(Cesion_credito[[#This Row],[SUMINISTRADOR_ACTUAL]]&amp;Cesion_credito[[#This Row],[Razón Social Beneficiario del Pago]],Tabla_Facturas[[#All],[ID]],Tabla_Facturas[[#All],[NUMERO_CUENTA]],,0),"")</f>
        <v>25524489</v>
      </c>
      <c r="S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1498967</v>
      </c>
      <c r="T52" t="str">
        <f>+_xlfn.XLOOKUP(Cesion_credito[[#This Row],[DISTRIBUIDOR_ACTUAL]],Distribuidor[DISTRIBUIDOR_ACTUAL],Distribuidor[RAZON_SOCIAL_DISTRIBUIDOR_ACTUAL],,0)</f>
        <v>Cooperativa Eléctrica Los Angeles LTDA</v>
      </c>
      <c r="U52" t="str">
        <f>+_xlfn.XLOOKUP(Cesion_credito[[#This Row],[DISTRIBUIDOR_ACTUAL]],Distribuidor[DISTRIBUIDOR_ACTUAL],Distribuidor[RUT_DISTRIBUIDOR_ACTUAL],,0)</f>
        <v>81.585.900-6</v>
      </c>
    </row>
    <row r="53" spans="1:21" x14ac:dyDescent="0.25">
      <c r="A53" s="22">
        <f t="shared" si="3"/>
        <v>2025</v>
      </c>
      <c r="B53" s="22">
        <f t="shared" si="0"/>
        <v>1</v>
      </c>
      <c r="C53" s="22">
        <f t="shared" si="1"/>
        <v>6</v>
      </c>
      <c r="D53" s="23" t="s">
        <v>1125</v>
      </c>
      <c r="E53" s="6" t="s">
        <v>1085</v>
      </c>
      <c r="F53" s="5" t="s">
        <v>384</v>
      </c>
      <c r="G53" s="24" t="str" cm="1">
        <f t="array" ref="G53">+IFERROR(_xlfn.XLOOKUP(Cesion_credito[[#This Row],[Distribuidor_CNE]]&amp;"_"&amp;Cesion_credito[[#This Row],[Bloque_Contrato_CNE]],Contrato[[#All],[Id]],Contrato[[#All],[Suministrador_CNE]],,0),"")</f>
        <v>Pelumpén S.A.</v>
      </c>
      <c r="H53" s="24" t="str" cm="1">
        <f t="array" ref="H53">+IFERROR(_xlfn.XLOOKUP(Cesion_credito[[#This Row],[Distribuidor_CNE]]&amp;"_"&amp;Cesion_credito[[#This Row],[Bloque_Contrato_CNE]],Contrato[[#All],[Id]],Contrato[[#All],[SUMINISTRADOR_ACTUAL]],,0),"")</f>
        <v>COLBUN</v>
      </c>
      <c r="I53" s="24" t="str" cm="1">
        <f t="array" ref="I53">+IFERROR(_xlfn.XLOOKUP(Cesion_credito[[#This Row],[Distribuidor_CNE]]&amp;"_"&amp;Cesion_credito[[#This Row],[Bloque_Contrato_CNE]],Contrato[[#All],[Id]],Contrato[[#All],[DISTRIBUIDOR_ACTUAL]],,0),"")</f>
        <v>COOPELAN</v>
      </c>
      <c r="J53" s="5" t="s">
        <v>1317</v>
      </c>
      <c r="K53" s="22" t="str" cm="1">
        <f t="array" ref="K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" s="8">
        <v>1</v>
      </c>
      <c r="N53" s="36">
        <f>+Cesion_credito[[#This Row],[Prorrata_Semestral (%)]]*SUMIFS(Contrato[Pago_Semestral_US$],Contrato[Distribuidor_CNE],Cesion_credito[[#This Row],[Distribuidor_CNE]],Contrato[Contrato],Cesion_credito[[#This Row],[Bloque_Contrato_CNE]])</f>
        <v>2448.9430000000002</v>
      </c>
      <c r="O53" s="28">
        <f t="shared" si="2"/>
        <v>1</v>
      </c>
      <c r="P53" t="str" cm="1">
        <f t="array" ref="P53">+IFERROR(_xlfn.XLOOKUP(Cesion_credito[[#This Row],[SUMINISTRADOR_ACTUAL]]&amp;Cesion_credito[[#This Row],[Razón Social Beneficiario del Pago]],Tabla_Facturas[[#All],[ID]],Tabla_Facturas[[#All],[BANCO]],,0),"")</f>
        <v>Banco de Chile</v>
      </c>
      <c r="Q53" t="str" cm="1">
        <f t="array" ref="Q53">+IFERROR(_xlfn.XLOOKUP(Cesion_credito[[#This Row],[SUMINISTRADOR_ACTUAL]]&amp;Cesion_credito[[#This Row],[Razón Social Beneficiario del Pago]],Tabla_Facturas[[#All],[ID]],Tabla_Facturas[[#All],[TIPO_CUENTA]],,0),"")</f>
        <v>Corriente</v>
      </c>
      <c r="R53" cm="1">
        <f t="array" ref="R53">+IFERROR(_xlfn.XLOOKUP(Cesion_credito[[#This Row],[SUMINISTRADOR_ACTUAL]]&amp;Cesion_credito[[#This Row],[Razón Social Beneficiario del Pago]],Tabla_Facturas[[#All],[ID]],Tabla_Facturas[[#All],[NUMERO_CUENTA]],,0),"")</f>
        <v>1112650136</v>
      </c>
      <c r="S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381182</v>
      </c>
      <c r="T53" t="str">
        <f>+_xlfn.XLOOKUP(Cesion_credito[[#This Row],[DISTRIBUIDOR_ACTUAL]],Distribuidor[DISTRIBUIDOR_ACTUAL],Distribuidor[RAZON_SOCIAL_DISTRIBUIDOR_ACTUAL],,0)</f>
        <v>Cooperativa Eléctrica Los Angeles LTDA</v>
      </c>
      <c r="U53" t="str">
        <f>+_xlfn.XLOOKUP(Cesion_credito[[#This Row],[DISTRIBUIDOR_ACTUAL]],Distribuidor[DISTRIBUIDOR_ACTUAL],Distribuidor[RUT_DISTRIBUIDOR_ACTUAL],,0)</f>
        <v>81.585.900-6</v>
      </c>
    </row>
    <row r="54" spans="1:21" x14ac:dyDescent="0.25">
      <c r="A54" s="22">
        <f t="shared" si="3"/>
        <v>2025</v>
      </c>
      <c r="B54" s="22">
        <f t="shared" si="0"/>
        <v>1</v>
      </c>
      <c r="C54" s="22">
        <f t="shared" si="1"/>
        <v>6</v>
      </c>
      <c r="D54" s="23" t="s">
        <v>1125</v>
      </c>
      <c r="E54" s="6" t="s">
        <v>1086</v>
      </c>
      <c r="F54" s="5" t="s">
        <v>399</v>
      </c>
      <c r="G54" s="24" t="str" cm="1">
        <f t="array" ref="G54">+IFERROR(_xlfn.XLOOKUP(Cesion_credito[[#This Row],[Distribuidor_CNE]]&amp;"_"&amp;Cesion_credito[[#This Row],[Bloque_Contrato_CNE]],Contrato[[#All],[Id]],Contrato[[#All],[Suministrador_CNE]],,0),"")</f>
        <v>COLBÚN</v>
      </c>
      <c r="H54" s="24" t="str" cm="1">
        <f t="array" ref="H54">+IFERROR(_xlfn.XLOOKUP(Cesion_credito[[#This Row],[Distribuidor_CNE]]&amp;"_"&amp;Cesion_credito[[#This Row],[Bloque_Contrato_CNE]],Contrato[[#All],[Id]],Contrato[[#All],[SUMINISTRADOR_ACTUAL]],,0),"")</f>
        <v>COLBUN</v>
      </c>
      <c r="I54" s="24" t="str" cm="1">
        <f t="array" ref="I54">+IFERROR(_xlfn.XLOOKUP(Cesion_credito[[#This Row],[Distribuidor_CNE]]&amp;"_"&amp;Cesion_credito[[#This Row],[Bloque_Contrato_CNE]],Contrato[[#All],[Id]],Contrato[[#All],[DISTRIBUIDOR_ACTUAL]],,0),"")</f>
        <v>COOPREL</v>
      </c>
      <c r="J54" s="5" t="s">
        <v>1211</v>
      </c>
      <c r="K54" s="22" t="str" cm="1">
        <f t="array" ref="K5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4" s="8">
        <v>1</v>
      </c>
      <c r="N54" s="36">
        <f>+Cesion_credito[[#This Row],[Prorrata_Semestral (%)]]*SUMIFS(Contrato[Pago_Semestral_US$],Contrato[Distribuidor_CNE],Cesion_credito[[#This Row],[Distribuidor_CNE]],Contrato[Contrato],Cesion_credito[[#This Row],[Bloque_Contrato_CNE]])</f>
        <v>15066.486000000001</v>
      </c>
      <c r="O54" s="28">
        <f t="shared" si="2"/>
        <v>1</v>
      </c>
      <c r="P54" t="str" cm="1">
        <f t="array" ref="P54">+IFERROR(_xlfn.XLOOKUP(Cesion_credito[[#This Row],[SUMINISTRADOR_ACTUAL]]&amp;Cesion_credito[[#This Row],[Razón Social Beneficiario del Pago]],Tabla_Facturas[[#All],[ID]],Tabla_Facturas[[#All],[BANCO]],,0),"")</f>
        <v>Banco Santander</v>
      </c>
      <c r="Q54" t="str" cm="1">
        <f t="array" ref="Q54">+IFERROR(_xlfn.XLOOKUP(Cesion_credito[[#This Row],[SUMINISTRADOR_ACTUAL]]&amp;Cesion_credito[[#This Row],[Razón Social Beneficiario del Pago]],Tabla_Facturas[[#All],[ID]],Tabla_Facturas[[#All],[TIPO_CUENTA]],,0),"")</f>
        <v>Corriente</v>
      </c>
      <c r="R54" cm="1">
        <f t="array" ref="R54">+IFERROR(_xlfn.XLOOKUP(Cesion_credito[[#This Row],[SUMINISTRADOR_ACTUAL]]&amp;Cesion_credito[[#This Row],[Razón Social Beneficiario del Pago]],Tabla_Facturas[[#All],[ID]],Tabla_Facturas[[#All],[NUMERO_CUENTA]],,0),"")</f>
        <v>25524489</v>
      </c>
      <c r="S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2345124</v>
      </c>
      <c r="T54" t="str">
        <f>+_xlfn.XLOOKUP(Cesion_credito[[#This Row],[DISTRIBUIDOR_ACTUAL]],Distribuidor[DISTRIBUIDOR_ACTUAL],Distribuidor[RAZON_SOCIAL_DISTRIBUIDOR_ACTUAL],,0)</f>
        <v>Cooperativa Rural Eléctrica Río Bueno Ltda.</v>
      </c>
      <c r="U54" t="str">
        <f>+_xlfn.XLOOKUP(Cesion_credito[[#This Row],[DISTRIBUIDOR_ACTUAL]],Distribuidor[DISTRIBUIDOR_ACTUAL],Distribuidor[RUT_DISTRIBUIDOR_ACTUAL],,0)</f>
        <v>81.388.600-6</v>
      </c>
    </row>
    <row r="55" spans="1:21" x14ac:dyDescent="0.25">
      <c r="A55" s="22">
        <f t="shared" si="3"/>
        <v>2025</v>
      </c>
      <c r="B55" s="22">
        <f t="shared" si="0"/>
        <v>1</v>
      </c>
      <c r="C55" s="22">
        <f t="shared" si="1"/>
        <v>6</v>
      </c>
      <c r="D55" s="23" t="s">
        <v>1125</v>
      </c>
      <c r="E55" s="6" t="s">
        <v>1086</v>
      </c>
      <c r="F55" s="5" t="s">
        <v>400</v>
      </c>
      <c r="G55" s="24" t="str" cm="1">
        <f t="array" ref="G55">+IFERROR(_xlfn.XLOOKUP(Cesion_credito[[#This Row],[Distribuidor_CNE]]&amp;"_"&amp;Cesion_credito[[#This Row],[Bloque_Contrato_CNE]],Contrato[[#All],[Id]],Contrato[[#All],[Suministrador_CNE]],,0),"")</f>
        <v>COLBÚN</v>
      </c>
      <c r="H55" s="24" t="str" cm="1">
        <f t="array" ref="H55">+IFERROR(_xlfn.XLOOKUP(Cesion_credito[[#This Row],[Distribuidor_CNE]]&amp;"_"&amp;Cesion_credito[[#This Row],[Bloque_Contrato_CNE]],Contrato[[#All],[Id]],Contrato[[#All],[SUMINISTRADOR_ACTUAL]],,0),"")</f>
        <v>COLBUN</v>
      </c>
      <c r="I55" s="24" t="str" cm="1">
        <f t="array" ref="I55">+IFERROR(_xlfn.XLOOKUP(Cesion_credito[[#This Row],[Distribuidor_CNE]]&amp;"_"&amp;Cesion_credito[[#This Row],[Bloque_Contrato_CNE]],Contrato[[#All],[Id]],Contrato[[#All],[DISTRIBUIDOR_ACTUAL]],,0),"")</f>
        <v>COOPREL</v>
      </c>
      <c r="J55" s="5" t="s">
        <v>1211</v>
      </c>
      <c r="K55" s="22" t="str" cm="1">
        <f t="array" ref="K5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5" s="8">
        <v>1</v>
      </c>
      <c r="N55" s="36">
        <f>+Cesion_credito[[#This Row],[Prorrata_Semestral (%)]]*SUMIFS(Contrato[Pago_Semestral_US$],Contrato[Distribuidor_CNE],Cesion_credito[[#This Row],[Distribuidor_CNE]],Contrato[Contrato],Cesion_credito[[#This Row],[Bloque_Contrato_CNE]])</f>
        <v>5124.7950000000001</v>
      </c>
      <c r="O55" s="28">
        <f t="shared" si="2"/>
        <v>1</v>
      </c>
      <c r="P55" t="str" cm="1">
        <f t="array" ref="P55">+IFERROR(_xlfn.XLOOKUP(Cesion_credito[[#This Row],[SUMINISTRADOR_ACTUAL]]&amp;Cesion_credito[[#This Row],[Razón Social Beneficiario del Pago]],Tabla_Facturas[[#All],[ID]],Tabla_Facturas[[#All],[BANCO]],,0),"")</f>
        <v>Banco Santander</v>
      </c>
      <c r="Q55" t="str" cm="1">
        <f t="array" ref="Q55">+IFERROR(_xlfn.XLOOKUP(Cesion_credito[[#This Row],[SUMINISTRADOR_ACTUAL]]&amp;Cesion_credito[[#This Row],[Razón Social Beneficiario del Pago]],Tabla_Facturas[[#All],[ID]],Tabla_Facturas[[#All],[TIPO_CUENTA]],,0),"")</f>
        <v>Corriente</v>
      </c>
      <c r="R55" cm="1">
        <f t="array" ref="R55">+IFERROR(_xlfn.XLOOKUP(Cesion_credito[[#This Row],[SUMINISTRADOR_ACTUAL]]&amp;Cesion_credito[[#This Row],[Razón Social Beneficiario del Pago]],Tabla_Facturas[[#All],[ID]],Tabla_Facturas[[#All],[NUMERO_CUENTA]],,0),"")</f>
        <v>25524489</v>
      </c>
      <c r="S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797683</v>
      </c>
      <c r="T55" t="str">
        <f>+_xlfn.XLOOKUP(Cesion_credito[[#This Row],[DISTRIBUIDOR_ACTUAL]],Distribuidor[DISTRIBUIDOR_ACTUAL],Distribuidor[RAZON_SOCIAL_DISTRIBUIDOR_ACTUAL],,0)</f>
        <v>Cooperativa Rural Eléctrica Río Bueno Ltda.</v>
      </c>
      <c r="U55" t="str">
        <f>+_xlfn.XLOOKUP(Cesion_credito[[#This Row],[DISTRIBUIDOR_ACTUAL]],Distribuidor[DISTRIBUIDOR_ACTUAL],Distribuidor[RUT_DISTRIBUIDOR_ACTUAL],,0)</f>
        <v>81.388.600-6</v>
      </c>
    </row>
    <row r="56" spans="1:21" x14ac:dyDescent="0.25">
      <c r="A56" s="22">
        <f t="shared" si="3"/>
        <v>2025</v>
      </c>
      <c r="B56" s="22">
        <f t="shared" si="0"/>
        <v>1</v>
      </c>
      <c r="C56" s="22">
        <f t="shared" si="1"/>
        <v>6</v>
      </c>
      <c r="D56" s="23" t="s">
        <v>1125</v>
      </c>
      <c r="E56" s="6" t="s">
        <v>1086</v>
      </c>
      <c r="F56" s="5" t="s">
        <v>420</v>
      </c>
      <c r="G56" s="24" t="str" cm="1">
        <f t="array" ref="G56">+IFERROR(_xlfn.XLOOKUP(Cesion_credito[[#This Row],[Distribuidor_CNE]]&amp;"_"&amp;Cesion_credito[[#This Row],[Bloque_Contrato_CNE]],Contrato[[#All],[Id]],Contrato[[#All],[Suministrador_CNE]],,0),"")</f>
        <v>Pelumpén S.A.</v>
      </c>
      <c r="H56" s="24" t="str" cm="1">
        <f t="array" ref="H56">+IFERROR(_xlfn.XLOOKUP(Cesion_credito[[#This Row],[Distribuidor_CNE]]&amp;"_"&amp;Cesion_credito[[#This Row],[Bloque_Contrato_CNE]],Contrato[[#All],[Id]],Contrato[[#All],[SUMINISTRADOR_ACTUAL]],,0),"")</f>
        <v>COLBUN</v>
      </c>
      <c r="I56" s="24" t="str" cm="1">
        <f t="array" ref="I56">+IFERROR(_xlfn.XLOOKUP(Cesion_credito[[#This Row],[Distribuidor_CNE]]&amp;"_"&amp;Cesion_credito[[#This Row],[Bloque_Contrato_CNE]],Contrato[[#All],[Id]],Contrato[[#All],[DISTRIBUIDOR_ACTUAL]],,0),"")</f>
        <v>COOPREL</v>
      </c>
      <c r="J56" s="5" t="s">
        <v>1317</v>
      </c>
      <c r="K56" s="22" t="str" cm="1">
        <f t="array" ref="K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" s="8">
        <v>1</v>
      </c>
      <c r="N56" s="36">
        <f>+Cesion_credito[[#This Row],[Prorrata_Semestral (%)]]*SUMIFS(Contrato[Pago_Semestral_US$],Contrato[Distribuidor_CNE],Cesion_credito[[#This Row],[Distribuidor_CNE]],Contrato[Contrato],Cesion_credito[[#This Row],[Bloque_Contrato_CNE]])</f>
        <v>632.548</v>
      </c>
      <c r="O56" s="28">
        <f t="shared" si="2"/>
        <v>1</v>
      </c>
      <c r="P56" t="str" cm="1">
        <f t="array" ref="P56">+IFERROR(_xlfn.XLOOKUP(Cesion_credito[[#This Row],[SUMINISTRADOR_ACTUAL]]&amp;Cesion_credito[[#This Row],[Razón Social Beneficiario del Pago]],Tabla_Facturas[[#All],[ID]],Tabla_Facturas[[#All],[BANCO]],,0),"")</f>
        <v>Banco de Chile</v>
      </c>
      <c r="Q56" t="str" cm="1">
        <f t="array" ref="Q56">+IFERROR(_xlfn.XLOOKUP(Cesion_credito[[#This Row],[SUMINISTRADOR_ACTUAL]]&amp;Cesion_credito[[#This Row],[Razón Social Beneficiario del Pago]],Tabla_Facturas[[#All],[ID]],Tabla_Facturas[[#All],[TIPO_CUENTA]],,0),"")</f>
        <v>Corriente</v>
      </c>
      <c r="R56" cm="1">
        <f t="array" ref="R56">+IFERROR(_xlfn.XLOOKUP(Cesion_credito[[#This Row],[SUMINISTRADOR_ACTUAL]]&amp;Cesion_credito[[#This Row],[Razón Social Beneficiario del Pago]],Tabla_Facturas[[#All],[ID]],Tabla_Facturas[[#All],[NUMERO_CUENTA]],,0),"")</f>
        <v>1112650136</v>
      </c>
      <c r="S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98457</v>
      </c>
      <c r="T56" t="str">
        <f>+_xlfn.XLOOKUP(Cesion_credito[[#This Row],[DISTRIBUIDOR_ACTUAL]],Distribuidor[DISTRIBUIDOR_ACTUAL],Distribuidor[RAZON_SOCIAL_DISTRIBUIDOR_ACTUAL],,0)</f>
        <v>Cooperativa Rural Eléctrica Río Bueno Ltda.</v>
      </c>
      <c r="U56" t="str">
        <f>+_xlfn.XLOOKUP(Cesion_credito[[#This Row],[DISTRIBUIDOR_ACTUAL]],Distribuidor[DISTRIBUIDOR_ACTUAL],Distribuidor[RUT_DISTRIBUIDOR_ACTUAL],,0)</f>
        <v>81.388.600-6</v>
      </c>
    </row>
    <row r="57" spans="1:21" x14ac:dyDescent="0.25">
      <c r="A57" s="22">
        <f t="shared" si="3"/>
        <v>2025</v>
      </c>
      <c r="B57" s="22">
        <f t="shared" si="0"/>
        <v>1</v>
      </c>
      <c r="C57" s="22">
        <f t="shared" si="1"/>
        <v>6</v>
      </c>
      <c r="D57" s="23" t="s">
        <v>1125</v>
      </c>
      <c r="E57" s="6" t="s">
        <v>1087</v>
      </c>
      <c r="F57" s="5" t="s">
        <v>434</v>
      </c>
      <c r="G57" s="24" t="str" cm="1">
        <f t="array" ref="G57">+IFERROR(_xlfn.XLOOKUP(Cesion_credito[[#This Row],[Distribuidor_CNE]]&amp;"_"&amp;Cesion_credito[[#This Row],[Bloque_Contrato_CNE]],Contrato[[#All],[Id]],Contrato[[#All],[Suministrador_CNE]],,0),"")</f>
        <v>COLBÚN</v>
      </c>
      <c r="H57" s="24" t="str" cm="1">
        <f t="array" ref="H57">+IFERROR(_xlfn.XLOOKUP(Cesion_credito[[#This Row],[Distribuidor_CNE]]&amp;"_"&amp;Cesion_credito[[#This Row],[Bloque_Contrato_CNE]],Contrato[[#All],[Id]],Contrato[[#All],[SUMINISTRADOR_ACTUAL]],,0),"")</f>
        <v>COLBUN</v>
      </c>
      <c r="I57" s="24" t="str" cm="1">
        <f t="array" ref="I57">+IFERROR(_xlfn.XLOOKUP(Cesion_credito[[#This Row],[Distribuidor_CNE]]&amp;"_"&amp;Cesion_credito[[#This Row],[Bloque_Contrato_CNE]],Contrato[[#All],[Id]],Contrato[[#All],[DISTRIBUIDOR_ACTUAL]],,0),"")</f>
        <v>COPELEC</v>
      </c>
      <c r="J57" s="5" t="s">
        <v>1211</v>
      </c>
      <c r="K57" s="22" t="str" cm="1">
        <f t="array" ref="K57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7" s="8">
        <v>1</v>
      </c>
      <c r="N57" s="36">
        <f>+Cesion_credito[[#This Row],[Prorrata_Semestral (%)]]*SUMIFS(Contrato[Pago_Semestral_US$],Contrato[Distribuidor_CNE],Cesion_credito[[#This Row],[Distribuidor_CNE]],Contrato[Contrato],Cesion_credito[[#This Row],[Bloque_Contrato_CNE]])</f>
        <v>36029.993999999999</v>
      </c>
      <c r="O57" s="28">
        <f t="shared" si="2"/>
        <v>1</v>
      </c>
      <c r="P57" t="str" cm="1">
        <f t="array" ref="P57">+IFERROR(_xlfn.XLOOKUP(Cesion_credito[[#This Row],[SUMINISTRADOR_ACTUAL]]&amp;Cesion_credito[[#This Row],[Razón Social Beneficiario del Pago]],Tabla_Facturas[[#All],[ID]],Tabla_Facturas[[#All],[BANCO]],,0),"")</f>
        <v>Banco Santander</v>
      </c>
      <c r="Q57" t="str" cm="1">
        <f t="array" ref="Q57">+IFERROR(_xlfn.XLOOKUP(Cesion_credito[[#This Row],[SUMINISTRADOR_ACTUAL]]&amp;Cesion_credito[[#This Row],[Razón Social Beneficiario del Pago]],Tabla_Facturas[[#All],[ID]],Tabla_Facturas[[#All],[TIPO_CUENTA]],,0),"")</f>
        <v>Corriente</v>
      </c>
      <c r="R57" cm="1">
        <f t="array" ref="R57">+IFERROR(_xlfn.XLOOKUP(Cesion_credito[[#This Row],[SUMINISTRADOR_ACTUAL]]&amp;Cesion_credito[[#This Row],[Razón Social Beneficiario del Pago]],Tabla_Facturas[[#All],[ID]],Tabla_Facturas[[#All],[NUMERO_CUENTA]],,0),"")</f>
        <v>25524489</v>
      </c>
      <c r="S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5608129</v>
      </c>
      <c r="T57" t="str">
        <f>+_xlfn.XLOOKUP(Cesion_credito[[#This Row],[DISTRIBUIDOR_ACTUAL]],Distribuidor[DISTRIBUIDOR_ACTUAL],Distribuidor[RAZON_SOCIAL_DISTRIBUIDOR_ACTUAL],,0)</f>
        <v>Cooperativa de Consumo de Energía Eléctrica Chillán Ltda.</v>
      </c>
      <c r="U57" t="str">
        <f>+_xlfn.XLOOKUP(Cesion_credito[[#This Row],[DISTRIBUIDOR_ACTUAL]],Distribuidor[DISTRIBUIDOR_ACTUAL],Distribuidor[RUT_DISTRIBUIDOR_ACTUAL],,0)</f>
        <v>80.237.700-2</v>
      </c>
    </row>
    <row r="58" spans="1:21" x14ac:dyDescent="0.25">
      <c r="A58" s="22">
        <f t="shared" si="3"/>
        <v>2025</v>
      </c>
      <c r="B58" s="22">
        <f t="shared" si="0"/>
        <v>1</v>
      </c>
      <c r="C58" s="22">
        <f t="shared" si="1"/>
        <v>6</v>
      </c>
      <c r="D58" s="23" t="s">
        <v>1125</v>
      </c>
      <c r="E58" s="6" t="s">
        <v>1087</v>
      </c>
      <c r="F58" s="5" t="s">
        <v>435</v>
      </c>
      <c r="G58" s="24" t="str" cm="1">
        <f t="array" ref="G58">+IFERROR(_xlfn.XLOOKUP(Cesion_credito[[#This Row],[Distribuidor_CNE]]&amp;"_"&amp;Cesion_credito[[#This Row],[Bloque_Contrato_CNE]],Contrato[[#All],[Id]],Contrato[[#All],[Suministrador_CNE]],,0),"")</f>
        <v>COLBÚN</v>
      </c>
      <c r="H58" s="24" t="str" cm="1">
        <f t="array" ref="H58">+IFERROR(_xlfn.XLOOKUP(Cesion_credito[[#This Row],[Distribuidor_CNE]]&amp;"_"&amp;Cesion_credito[[#This Row],[Bloque_Contrato_CNE]],Contrato[[#All],[Id]],Contrato[[#All],[SUMINISTRADOR_ACTUAL]],,0),"")</f>
        <v>COLBUN</v>
      </c>
      <c r="I58" s="24" t="str" cm="1">
        <f t="array" ref="I58">+IFERROR(_xlfn.XLOOKUP(Cesion_credito[[#This Row],[Distribuidor_CNE]]&amp;"_"&amp;Cesion_credito[[#This Row],[Bloque_Contrato_CNE]],Contrato[[#All],[Id]],Contrato[[#All],[DISTRIBUIDOR_ACTUAL]],,0),"")</f>
        <v>COPELEC</v>
      </c>
      <c r="J58" s="5" t="s">
        <v>1211</v>
      </c>
      <c r="K58" s="22" t="str" cm="1">
        <f t="array" ref="K5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8" s="8">
        <v>1</v>
      </c>
      <c r="N58" s="36">
        <f>+Cesion_credito[[#This Row],[Prorrata_Semestral (%)]]*SUMIFS(Contrato[Pago_Semestral_US$],Contrato[Distribuidor_CNE],Cesion_credito[[#This Row],[Distribuidor_CNE]],Contrato[Contrato],Cesion_credito[[#This Row],[Bloque_Contrato_CNE]])</f>
        <v>5243.8649999999998</v>
      </c>
      <c r="O58" s="28">
        <f t="shared" si="2"/>
        <v>1</v>
      </c>
      <c r="P58" t="str" cm="1">
        <f t="array" ref="P58">+IFERROR(_xlfn.XLOOKUP(Cesion_credito[[#This Row],[SUMINISTRADOR_ACTUAL]]&amp;Cesion_credito[[#This Row],[Razón Social Beneficiario del Pago]],Tabla_Facturas[[#All],[ID]],Tabla_Facturas[[#All],[BANCO]],,0),"")</f>
        <v>Banco Santander</v>
      </c>
      <c r="Q58" t="str" cm="1">
        <f t="array" ref="Q58">+IFERROR(_xlfn.XLOOKUP(Cesion_credito[[#This Row],[SUMINISTRADOR_ACTUAL]]&amp;Cesion_credito[[#This Row],[Razón Social Beneficiario del Pago]],Tabla_Facturas[[#All],[ID]],Tabla_Facturas[[#All],[TIPO_CUENTA]],,0),"")</f>
        <v>Corriente</v>
      </c>
      <c r="R58" cm="1">
        <f t="array" ref="R58">+IFERROR(_xlfn.XLOOKUP(Cesion_credito[[#This Row],[SUMINISTRADOR_ACTUAL]]&amp;Cesion_credito[[#This Row],[Razón Social Beneficiario del Pago]],Tabla_Facturas[[#All],[ID]],Tabla_Facturas[[#All],[NUMERO_CUENTA]],,0),"")</f>
        <v>25524489</v>
      </c>
      <c r="S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816216</v>
      </c>
      <c r="T58" t="str">
        <f>+_xlfn.XLOOKUP(Cesion_credito[[#This Row],[DISTRIBUIDOR_ACTUAL]],Distribuidor[DISTRIBUIDOR_ACTUAL],Distribuidor[RAZON_SOCIAL_DISTRIBUIDOR_ACTUAL],,0)</f>
        <v>Cooperativa de Consumo de Energía Eléctrica Chillán Ltda.</v>
      </c>
      <c r="U58" t="str">
        <f>+_xlfn.XLOOKUP(Cesion_credito[[#This Row],[DISTRIBUIDOR_ACTUAL]],Distribuidor[DISTRIBUIDOR_ACTUAL],Distribuidor[RUT_DISTRIBUIDOR_ACTUAL],,0)</f>
        <v>80.237.700-2</v>
      </c>
    </row>
    <row r="59" spans="1:21" x14ac:dyDescent="0.25">
      <c r="A59" s="22">
        <f t="shared" si="3"/>
        <v>2025</v>
      </c>
      <c r="B59" s="22">
        <f t="shared" si="0"/>
        <v>1</v>
      </c>
      <c r="C59" s="22">
        <f t="shared" si="1"/>
        <v>6</v>
      </c>
      <c r="D59" s="23" t="s">
        <v>1125</v>
      </c>
      <c r="E59" s="6" t="s">
        <v>1087</v>
      </c>
      <c r="F59" s="5" t="s">
        <v>458</v>
      </c>
      <c r="G59" s="24" t="str" cm="1">
        <f t="array" ref="G59">+IFERROR(_xlfn.XLOOKUP(Cesion_credito[[#This Row],[Distribuidor_CNE]]&amp;"_"&amp;Cesion_credito[[#This Row],[Bloque_Contrato_CNE]],Contrato[[#All],[Id]],Contrato[[#All],[Suministrador_CNE]],,0),"")</f>
        <v>Pelumpén S.A.</v>
      </c>
      <c r="H59" s="24" t="str" cm="1">
        <f t="array" ref="H59">+IFERROR(_xlfn.XLOOKUP(Cesion_credito[[#This Row],[Distribuidor_CNE]]&amp;"_"&amp;Cesion_credito[[#This Row],[Bloque_Contrato_CNE]],Contrato[[#All],[Id]],Contrato[[#All],[SUMINISTRADOR_ACTUAL]],,0),"")</f>
        <v>COLBUN</v>
      </c>
      <c r="I59" s="24" t="str" cm="1">
        <f t="array" ref="I59">+IFERROR(_xlfn.XLOOKUP(Cesion_credito[[#This Row],[Distribuidor_CNE]]&amp;"_"&amp;Cesion_credito[[#This Row],[Bloque_Contrato_CNE]],Contrato[[#All],[Id]],Contrato[[#All],[DISTRIBUIDOR_ACTUAL]],,0),"")</f>
        <v>COPELEC</v>
      </c>
      <c r="J59" s="5" t="s">
        <v>1317</v>
      </c>
      <c r="K59" s="22" t="str" cm="1">
        <f t="array" ref="K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" s="8">
        <v>1</v>
      </c>
      <c r="N59" s="36">
        <f>+Cesion_credito[[#This Row],[Prorrata_Semestral (%)]]*SUMIFS(Contrato[Pago_Semestral_US$],Contrato[Distribuidor_CNE],Cesion_credito[[#This Row],[Distribuidor_CNE]],Contrato[Contrato],Cesion_credito[[#This Row],[Bloque_Contrato_CNE]])</f>
        <v>7268.9350000000004</v>
      </c>
      <c r="O59" s="28">
        <f t="shared" si="2"/>
        <v>1</v>
      </c>
      <c r="P59" t="str" cm="1">
        <f t="array" ref="P59">+IFERROR(_xlfn.XLOOKUP(Cesion_credito[[#This Row],[SUMINISTRADOR_ACTUAL]]&amp;Cesion_credito[[#This Row],[Razón Social Beneficiario del Pago]],Tabla_Facturas[[#All],[ID]],Tabla_Facturas[[#All],[BANCO]],,0),"")</f>
        <v>Banco de Chile</v>
      </c>
      <c r="Q59" t="str" cm="1">
        <f t="array" ref="Q59">+IFERROR(_xlfn.XLOOKUP(Cesion_credito[[#This Row],[SUMINISTRADOR_ACTUAL]]&amp;Cesion_credito[[#This Row],[Razón Social Beneficiario del Pago]],Tabla_Facturas[[#All],[ID]],Tabla_Facturas[[#All],[TIPO_CUENTA]],,0),"")</f>
        <v>Corriente</v>
      </c>
      <c r="R59" cm="1">
        <f t="array" ref="R59">+IFERROR(_xlfn.XLOOKUP(Cesion_credito[[#This Row],[SUMINISTRADOR_ACTUAL]]&amp;Cesion_credito[[#This Row],[Razón Social Beneficiario del Pago]],Tabla_Facturas[[#All],[ID]],Tabla_Facturas[[#All],[NUMERO_CUENTA]],,0),"")</f>
        <v>1112650136</v>
      </c>
      <c r="S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1131422</v>
      </c>
      <c r="T59" t="str">
        <f>+_xlfn.XLOOKUP(Cesion_credito[[#This Row],[DISTRIBUIDOR_ACTUAL]],Distribuidor[DISTRIBUIDOR_ACTUAL],Distribuidor[RAZON_SOCIAL_DISTRIBUIDOR_ACTUAL],,0)</f>
        <v>Cooperativa de Consumo de Energía Eléctrica Chillán Ltda.</v>
      </c>
      <c r="U59" t="str">
        <f>+_xlfn.XLOOKUP(Cesion_credito[[#This Row],[DISTRIBUIDOR_ACTUAL]],Distribuidor[DISTRIBUIDOR_ACTUAL],Distribuidor[RUT_DISTRIBUIDOR_ACTUAL],,0)</f>
        <v>80.237.700-2</v>
      </c>
    </row>
    <row r="60" spans="1:21" x14ac:dyDescent="0.25">
      <c r="A60" s="22">
        <f t="shared" si="3"/>
        <v>2025</v>
      </c>
      <c r="B60" s="22">
        <f t="shared" si="0"/>
        <v>1</v>
      </c>
      <c r="C60" s="22">
        <f t="shared" si="1"/>
        <v>6</v>
      </c>
      <c r="D60" s="23" t="s">
        <v>1125</v>
      </c>
      <c r="E60" s="6" t="s">
        <v>1088</v>
      </c>
      <c r="F60" s="5" t="s">
        <v>472</v>
      </c>
      <c r="G60" s="24" t="str" cm="1">
        <f t="array" ref="G60">+IFERROR(_xlfn.XLOOKUP(Cesion_credito[[#This Row],[Distribuidor_CNE]]&amp;"_"&amp;Cesion_credito[[#This Row],[Bloque_Contrato_CNE]],Contrato[[#All],[Id]],Contrato[[#All],[Suministrador_CNE]],,0),"")</f>
        <v>COLBÚN</v>
      </c>
      <c r="H60" s="24" t="str" cm="1">
        <f t="array" ref="H60">+IFERROR(_xlfn.XLOOKUP(Cesion_credito[[#This Row],[Distribuidor_CNE]]&amp;"_"&amp;Cesion_credito[[#This Row],[Bloque_Contrato_CNE]],Contrato[[#All],[Id]],Contrato[[#All],[SUMINISTRADOR_ACTUAL]],,0),"")</f>
        <v>COLBUN</v>
      </c>
      <c r="I60" s="24" t="str" cm="1">
        <f t="array" ref="I60">+IFERROR(_xlfn.XLOOKUP(Cesion_credito[[#This Row],[Distribuidor_CNE]]&amp;"_"&amp;Cesion_credito[[#This Row],[Bloque_Contrato_CNE]],Contrato[[#All],[Id]],Contrato[[#All],[DISTRIBUIDOR_ACTUAL]],,0),"")</f>
        <v>CRELL</v>
      </c>
      <c r="J60" s="5" t="s">
        <v>1211</v>
      </c>
      <c r="K60" s="22" t="str" cm="1">
        <f t="array" ref="K60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" s="8">
        <v>1</v>
      </c>
      <c r="N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0" s="28">
        <f t="shared" si="2"/>
        <v>1</v>
      </c>
      <c r="P60" t="str" cm="1">
        <f t="array" ref="P60">+IFERROR(_xlfn.XLOOKUP(Cesion_credito[[#This Row],[SUMINISTRADOR_ACTUAL]]&amp;Cesion_credito[[#This Row],[Razón Social Beneficiario del Pago]],Tabla_Facturas[[#All],[ID]],Tabla_Facturas[[#All],[BANCO]],,0),"")</f>
        <v>Banco Santander</v>
      </c>
      <c r="Q60" t="str" cm="1">
        <f t="array" ref="Q60">+IFERROR(_xlfn.XLOOKUP(Cesion_credito[[#This Row],[SUMINISTRADOR_ACTUAL]]&amp;Cesion_credito[[#This Row],[Razón Social Beneficiario del Pago]],Tabla_Facturas[[#All],[ID]],Tabla_Facturas[[#All],[TIPO_CUENTA]],,0),"")</f>
        <v>Corriente</v>
      </c>
      <c r="R60" cm="1">
        <f t="array" ref="R60">+IFERROR(_xlfn.XLOOKUP(Cesion_credito[[#This Row],[SUMINISTRADOR_ACTUAL]]&amp;Cesion_credito[[#This Row],[Razón Social Beneficiario del Pago]],Tabla_Facturas[[#All],[ID]],Tabla_Facturas[[#All],[NUMERO_CUENTA]],,0),"")</f>
        <v>25524489</v>
      </c>
      <c r="S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0" t="str">
        <f>+_xlfn.XLOOKUP(Cesion_credito[[#This Row],[DISTRIBUIDOR_ACTUAL]],Distribuidor[DISTRIBUIDOR_ACTUAL],Distribuidor[RAZON_SOCIAL_DISTRIBUIDOR_ACTUAL],,0)</f>
        <v>Cooperativa Regional Eléctrica Llanquihue Ltda</v>
      </c>
      <c r="U60" t="str">
        <f>+_xlfn.XLOOKUP(Cesion_credito[[#This Row],[DISTRIBUIDOR_ACTUAL]],Distribuidor[DISTRIBUIDOR_ACTUAL],Distribuidor[RUT_DISTRIBUIDOR_ACTUAL],,0)</f>
        <v>81.106.900-0</v>
      </c>
    </row>
    <row r="61" spans="1:21" x14ac:dyDescent="0.25">
      <c r="A61" s="22">
        <f t="shared" si="3"/>
        <v>2025</v>
      </c>
      <c r="B61" s="22">
        <f t="shared" si="0"/>
        <v>1</v>
      </c>
      <c r="C61" s="22">
        <f t="shared" si="1"/>
        <v>6</v>
      </c>
      <c r="D61" s="23" t="s">
        <v>1125</v>
      </c>
      <c r="E61" s="6" t="s">
        <v>1088</v>
      </c>
      <c r="F61" s="5" t="s">
        <v>473</v>
      </c>
      <c r="G61" s="24" t="str" cm="1">
        <f t="array" ref="G61">+IFERROR(_xlfn.XLOOKUP(Cesion_credito[[#This Row],[Distribuidor_CNE]]&amp;"_"&amp;Cesion_credito[[#This Row],[Bloque_Contrato_CNE]],Contrato[[#All],[Id]],Contrato[[#All],[Suministrador_CNE]],,0),"")</f>
        <v>COLBÚN</v>
      </c>
      <c r="H61" s="24" t="str" cm="1">
        <f t="array" ref="H61">+IFERROR(_xlfn.XLOOKUP(Cesion_credito[[#This Row],[Distribuidor_CNE]]&amp;"_"&amp;Cesion_credito[[#This Row],[Bloque_Contrato_CNE]],Contrato[[#All],[Id]],Contrato[[#All],[SUMINISTRADOR_ACTUAL]],,0),"")</f>
        <v>COLBUN</v>
      </c>
      <c r="I61" s="24" t="str" cm="1">
        <f t="array" ref="I61">+IFERROR(_xlfn.XLOOKUP(Cesion_credito[[#This Row],[Distribuidor_CNE]]&amp;"_"&amp;Cesion_credito[[#This Row],[Bloque_Contrato_CNE]],Contrato[[#All],[Id]],Contrato[[#All],[DISTRIBUIDOR_ACTUAL]],,0),"")</f>
        <v>CRELL</v>
      </c>
      <c r="J61" s="5" t="s">
        <v>1211</v>
      </c>
      <c r="K61" s="22" t="str" cm="1">
        <f t="array" ref="K6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" s="8">
        <v>1</v>
      </c>
      <c r="N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1" s="28">
        <f t="shared" si="2"/>
        <v>1</v>
      </c>
      <c r="P61" t="str" cm="1">
        <f t="array" ref="P61">+IFERROR(_xlfn.XLOOKUP(Cesion_credito[[#This Row],[SUMINISTRADOR_ACTUAL]]&amp;Cesion_credito[[#This Row],[Razón Social Beneficiario del Pago]],Tabla_Facturas[[#All],[ID]],Tabla_Facturas[[#All],[BANCO]],,0),"")</f>
        <v>Banco Santander</v>
      </c>
      <c r="Q61" t="str" cm="1">
        <f t="array" ref="Q61">+IFERROR(_xlfn.XLOOKUP(Cesion_credito[[#This Row],[SUMINISTRADOR_ACTUAL]]&amp;Cesion_credito[[#This Row],[Razón Social Beneficiario del Pago]],Tabla_Facturas[[#All],[ID]],Tabla_Facturas[[#All],[TIPO_CUENTA]],,0),"")</f>
        <v>Corriente</v>
      </c>
      <c r="R61" cm="1">
        <f t="array" ref="R61">+IFERROR(_xlfn.XLOOKUP(Cesion_credito[[#This Row],[SUMINISTRADOR_ACTUAL]]&amp;Cesion_credito[[#This Row],[Razón Social Beneficiario del Pago]],Tabla_Facturas[[#All],[ID]],Tabla_Facturas[[#All],[NUMERO_CUENTA]],,0),"")</f>
        <v>25524489</v>
      </c>
      <c r="S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1" t="str">
        <f>+_xlfn.XLOOKUP(Cesion_credito[[#This Row],[DISTRIBUIDOR_ACTUAL]],Distribuidor[DISTRIBUIDOR_ACTUAL],Distribuidor[RAZON_SOCIAL_DISTRIBUIDOR_ACTUAL],,0)</f>
        <v>Cooperativa Regional Eléctrica Llanquihue Ltda</v>
      </c>
      <c r="U61" t="str">
        <f>+_xlfn.XLOOKUP(Cesion_credito[[#This Row],[DISTRIBUIDOR_ACTUAL]],Distribuidor[DISTRIBUIDOR_ACTUAL],Distribuidor[RUT_DISTRIBUIDOR_ACTUAL],,0)</f>
        <v>81.106.900-0</v>
      </c>
    </row>
    <row r="62" spans="1:21" x14ac:dyDescent="0.25">
      <c r="A62" s="22">
        <f t="shared" si="3"/>
        <v>2025</v>
      </c>
      <c r="B62" s="22">
        <f t="shared" si="0"/>
        <v>1</v>
      </c>
      <c r="C62" s="22">
        <f t="shared" si="1"/>
        <v>6</v>
      </c>
      <c r="D62" s="23" t="s">
        <v>1125</v>
      </c>
      <c r="E62" s="6" t="s">
        <v>1088</v>
      </c>
      <c r="F62" s="5" t="s">
        <v>493</v>
      </c>
      <c r="G62" s="24" t="str" cm="1">
        <f t="array" ref="G62">+IFERROR(_xlfn.XLOOKUP(Cesion_credito[[#This Row],[Distribuidor_CNE]]&amp;"_"&amp;Cesion_credito[[#This Row],[Bloque_Contrato_CNE]],Contrato[[#All],[Id]],Contrato[[#All],[Suministrador_CNE]],,0),"")</f>
        <v>Pelumpén S.A.</v>
      </c>
      <c r="H62" s="24" t="str" cm="1">
        <f t="array" ref="H62">+IFERROR(_xlfn.XLOOKUP(Cesion_credito[[#This Row],[Distribuidor_CNE]]&amp;"_"&amp;Cesion_credito[[#This Row],[Bloque_Contrato_CNE]],Contrato[[#All],[Id]],Contrato[[#All],[SUMINISTRADOR_ACTUAL]],,0),"")</f>
        <v>COLBUN</v>
      </c>
      <c r="I62" s="24" t="str" cm="1">
        <f t="array" ref="I62">+IFERROR(_xlfn.XLOOKUP(Cesion_credito[[#This Row],[Distribuidor_CNE]]&amp;"_"&amp;Cesion_credito[[#This Row],[Bloque_Contrato_CNE]],Contrato[[#All],[Id]],Contrato[[#All],[DISTRIBUIDOR_ACTUAL]],,0),"")</f>
        <v>CRELL</v>
      </c>
      <c r="J62" s="5" t="s">
        <v>1317</v>
      </c>
      <c r="K62" s="22" t="str" cm="1">
        <f t="array" ref="K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2" s="8">
        <v>1</v>
      </c>
      <c r="N62" s="36">
        <f>+Cesion_credito[[#This Row],[Prorrata_Semestral (%)]]*SUMIFS(Contrato[Pago_Semestral_US$],Contrato[Distribuidor_CNE],Cesion_credito[[#This Row],[Distribuidor_CNE]],Contrato[Contrato],Cesion_credito[[#This Row],[Bloque_Contrato_CNE]])</f>
        <v>193.82300000000001</v>
      </c>
      <c r="O62" s="28">
        <f t="shared" si="2"/>
        <v>1</v>
      </c>
      <c r="P62" t="str" cm="1">
        <f t="array" ref="P62">+IFERROR(_xlfn.XLOOKUP(Cesion_credito[[#This Row],[SUMINISTRADOR_ACTUAL]]&amp;Cesion_credito[[#This Row],[Razón Social Beneficiario del Pago]],Tabla_Facturas[[#All],[ID]],Tabla_Facturas[[#All],[BANCO]],,0),"")</f>
        <v>Banco de Chile</v>
      </c>
      <c r="Q62" t="str" cm="1">
        <f t="array" ref="Q62">+IFERROR(_xlfn.XLOOKUP(Cesion_credito[[#This Row],[SUMINISTRADOR_ACTUAL]]&amp;Cesion_credito[[#This Row],[Razón Social Beneficiario del Pago]],Tabla_Facturas[[#All],[ID]],Tabla_Facturas[[#All],[TIPO_CUENTA]],,0),"")</f>
        <v>Corriente</v>
      </c>
      <c r="R62" cm="1">
        <f t="array" ref="R62">+IFERROR(_xlfn.XLOOKUP(Cesion_credito[[#This Row],[SUMINISTRADOR_ACTUAL]]&amp;Cesion_credito[[#This Row],[Razón Social Beneficiario del Pago]],Tabla_Facturas[[#All],[ID]],Tabla_Facturas[[#All],[NUMERO_CUENTA]],,0),"")</f>
        <v>1112650136</v>
      </c>
      <c r="S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30169</v>
      </c>
      <c r="T62" t="str">
        <f>+_xlfn.XLOOKUP(Cesion_credito[[#This Row],[DISTRIBUIDOR_ACTUAL]],Distribuidor[DISTRIBUIDOR_ACTUAL],Distribuidor[RAZON_SOCIAL_DISTRIBUIDOR_ACTUAL],,0)</f>
        <v>Cooperativa Regional Eléctrica Llanquihue Ltda</v>
      </c>
      <c r="U62" t="str">
        <f>+_xlfn.XLOOKUP(Cesion_credito[[#This Row],[DISTRIBUIDOR_ACTUAL]],Distribuidor[DISTRIBUIDOR_ACTUAL],Distribuidor[RUT_DISTRIBUIDOR_ACTUAL],,0)</f>
        <v>81.106.900-0</v>
      </c>
    </row>
    <row r="63" spans="1:21" x14ac:dyDescent="0.25">
      <c r="A63" s="22">
        <f t="shared" si="3"/>
        <v>2025</v>
      </c>
      <c r="B63" s="22">
        <f t="shared" si="0"/>
        <v>1</v>
      </c>
      <c r="C63" s="22">
        <f t="shared" si="1"/>
        <v>6</v>
      </c>
      <c r="D63" s="23" t="s">
        <v>1125</v>
      </c>
      <c r="E63" s="6" t="s">
        <v>1089</v>
      </c>
      <c r="F63" s="5" t="s">
        <v>522</v>
      </c>
      <c r="G63" s="24" t="str" cm="1">
        <f t="array" ref="G63">+IFERROR(_xlfn.XLOOKUP(Cesion_credito[[#This Row],[Distribuidor_CNE]]&amp;"_"&amp;Cesion_credito[[#This Row],[Bloque_Contrato_CNE]],Contrato[[#All],[Id]],Contrato[[#All],[Suministrador_CNE]],,0),"")</f>
        <v>Pelumpén S.A.</v>
      </c>
      <c r="H63" s="24" t="str" cm="1">
        <f t="array" ref="H63">+IFERROR(_xlfn.XLOOKUP(Cesion_credito[[#This Row],[Distribuidor_CNE]]&amp;"_"&amp;Cesion_credito[[#This Row],[Bloque_Contrato_CNE]],Contrato[[#All],[Id]],Contrato[[#All],[SUMINISTRADOR_ACTUAL]],,0),"")</f>
        <v>COLBUN</v>
      </c>
      <c r="I63" s="24" t="str" cm="1">
        <f t="array" ref="I63">+IFERROR(_xlfn.XLOOKUP(Cesion_credito[[#This Row],[Distribuidor_CNE]]&amp;"_"&amp;Cesion_credito[[#This Row],[Bloque_Contrato_CNE]],Contrato[[#All],[Id]],Contrato[[#All],[DISTRIBUIDOR_ACTUAL]],,0),"")</f>
        <v>EDECSA</v>
      </c>
      <c r="J63" s="5" t="s">
        <v>1317</v>
      </c>
      <c r="K63" s="22" t="str" cm="1">
        <f t="array" ref="K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3" s="8">
        <v>1</v>
      </c>
      <c r="N63" s="36">
        <f>+Cesion_credito[[#This Row],[Prorrata_Semestral (%)]]*SUMIFS(Contrato[Pago_Semestral_US$],Contrato[Distribuidor_CNE],Cesion_credito[[#This Row],[Distribuidor_CNE]],Contrato[Contrato],Cesion_credito[[#This Row],[Bloque_Contrato_CNE]])</f>
        <v>263.47699999999998</v>
      </c>
      <c r="O63" s="28">
        <f t="shared" si="2"/>
        <v>1</v>
      </c>
      <c r="P63" t="str" cm="1">
        <f t="array" ref="P63">+IFERROR(_xlfn.XLOOKUP(Cesion_credito[[#This Row],[SUMINISTRADOR_ACTUAL]]&amp;Cesion_credito[[#This Row],[Razón Social Beneficiario del Pago]],Tabla_Facturas[[#All],[ID]],Tabla_Facturas[[#All],[BANCO]],,0),"")</f>
        <v>Banco de Chile</v>
      </c>
      <c r="Q63" t="str" cm="1">
        <f t="array" ref="Q63">+IFERROR(_xlfn.XLOOKUP(Cesion_credito[[#This Row],[SUMINISTRADOR_ACTUAL]]&amp;Cesion_credito[[#This Row],[Razón Social Beneficiario del Pago]],Tabla_Facturas[[#All],[ID]],Tabla_Facturas[[#All],[TIPO_CUENTA]],,0),"")</f>
        <v>Corriente</v>
      </c>
      <c r="R63" cm="1">
        <f t="array" ref="R63">+IFERROR(_xlfn.XLOOKUP(Cesion_credito[[#This Row],[SUMINISTRADOR_ACTUAL]]&amp;Cesion_credito[[#This Row],[Razón Social Beneficiario del Pago]],Tabla_Facturas[[#All],[ID]],Tabla_Facturas[[#All],[NUMERO_CUENTA]],,0),"")</f>
        <v>1112650136</v>
      </c>
      <c r="S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41011</v>
      </c>
      <c r="T63" t="str">
        <f>+_xlfn.XLOOKUP(Cesion_credito[[#This Row],[DISTRIBUIDOR_ACTUAL]],Distribuidor[DISTRIBUIDOR_ACTUAL],Distribuidor[RAZON_SOCIAL_DISTRIBUIDOR_ACTUAL],,0)</f>
        <v>Energía de Casablanca S.A.</v>
      </c>
      <c r="U63" t="str">
        <f>+_xlfn.XLOOKUP(Cesion_credito[[#This Row],[DISTRIBUIDOR_ACTUAL]],Distribuidor[DISTRIBUIDOR_ACTUAL],Distribuidor[RUT_DISTRIBUIDOR_ACTUAL],,0)</f>
        <v>96.766.110-4</v>
      </c>
    </row>
    <row r="64" spans="1:21" x14ac:dyDescent="0.25">
      <c r="A64" s="22">
        <f t="shared" si="3"/>
        <v>2025</v>
      </c>
      <c r="B64" s="22">
        <f t="shared" si="0"/>
        <v>1</v>
      </c>
      <c r="C64" s="22">
        <f t="shared" si="1"/>
        <v>6</v>
      </c>
      <c r="D64" s="23" t="s">
        <v>1125</v>
      </c>
      <c r="E64" s="6" t="s">
        <v>1089</v>
      </c>
      <c r="F64" s="5" t="s">
        <v>523</v>
      </c>
      <c r="G64" s="24" t="str" cm="1">
        <f t="array" ref="G64">+IFERROR(_xlfn.XLOOKUP(Cesion_credito[[#This Row],[Distribuidor_CNE]]&amp;"_"&amp;Cesion_credito[[#This Row],[Bloque_Contrato_CNE]],Contrato[[#All],[Id]],Contrato[[#All],[Suministrador_CNE]],,0),"")</f>
        <v>Pelumpén S.A. (Colbún)</v>
      </c>
      <c r="H64" s="24" t="str" cm="1">
        <f t="array" ref="H64">+IFERROR(_xlfn.XLOOKUP(Cesion_credito[[#This Row],[Distribuidor_CNE]]&amp;"_"&amp;Cesion_credito[[#This Row],[Bloque_Contrato_CNE]],Contrato[[#All],[Id]],Contrato[[#All],[SUMINISTRADOR_ACTUAL]],,0),"")</f>
        <v>COLBUN</v>
      </c>
      <c r="I64" s="24" t="str" cm="1">
        <f t="array" ref="I64">+IFERROR(_xlfn.XLOOKUP(Cesion_credito[[#This Row],[Distribuidor_CNE]]&amp;"_"&amp;Cesion_credito[[#This Row],[Bloque_Contrato_CNE]],Contrato[[#All],[Id]],Contrato[[#All],[DISTRIBUIDOR_ACTUAL]],,0),"")</f>
        <v>EDECSA</v>
      </c>
      <c r="J64" s="5" t="s">
        <v>1317</v>
      </c>
      <c r="K64" s="22" t="str" cm="1">
        <f t="array" ref="K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4" s="8">
        <v>1</v>
      </c>
      <c r="N64" s="36">
        <f>+Cesion_credito[[#This Row],[Prorrata_Semestral (%)]]*SUMIFS(Contrato[Pago_Semestral_US$],Contrato[Distribuidor_CNE],Cesion_credito[[#This Row],[Distribuidor_CNE]],Contrato[Contrato],Cesion_credito[[#This Row],[Bloque_Contrato_CNE]])</f>
        <v>121.482</v>
      </c>
      <c r="O64" s="28">
        <f t="shared" si="2"/>
        <v>1</v>
      </c>
      <c r="P64" t="str" cm="1">
        <f t="array" ref="P64">+IFERROR(_xlfn.XLOOKUP(Cesion_credito[[#This Row],[SUMINISTRADOR_ACTUAL]]&amp;Cesion_credito[[#This Row],[Razón Social Beneficiario del Pago]],Tabla_Facturas[[#All],[ID]],Tabla_Facturas[[#All],[BANCO]],,0),"")</f>
        <v>Banco de Chile</v>
      </c>
      <c r="Q64" t="str" cm="1">
        <f t="array" ref="Q64">+IFERROR(_xlfn.XLOOKUP(Cesion_credito[[#This Row],[SUMINISTRADOR_ACTUAL]]&amp;Cesion_credito[[#This Row],[Razón Social Beneficiario del Pago]],Tabla_Facturas[[#All],[ID]],Tabla_Facturas[[#All],[TIPO_CUENTA]],,0),"")</f>
        <v>Corriente</v>
      </c>
      <c r="R64" cm="1">
        <f t="array" ref="R64">+IFERROR(_xlfn.XLOOKUP(Cesion_credito[[#This Row],[SUMINISTRADOR_ACTUAL]]&amp;Cesion_credito[[#This Row],[Razón Social Beneficiario del Pago]],Tabla_Facturas[[#All],[ID]],Tabla_Facturas[[#All],[NUMERO_CUENTA]],,0),"")</f>
        <v>1112650136</v>
      </c>
      <c r="S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18909</v>
      </c>
      <c r="T64" t="str">
        <f>+_xlfn.XLOOKUP(Cesion_credito[[#This Row],[DISTRIBUIDOR_ACTUAL]],Distribuidor[DISTRIBUIDOR_ACTUAL],Distribuidor[RAZON_SOCIAL_DISTRIBUIDOR_ACTUAL],,0)</f>
        <v>Energía de Casablanca S.A.</v>
      </c>
      <c r="U64" t="str">
        <f>+_xlfn.XLOOKUP(Cesion_credito[[#This Row],[DISTRIBUIDOR_ACTUAL]],Distribuidor[DISTRIBUIDOR_ACTUAL],Distribuidor[RUT_DISTRIBUIDOR_ACTUAL],,0)</f>
        <v>96.766.110-4</v>
      </c>
    </row>
    <row r="65" spans="1:21" x14ac:dyDescent="0.25">
      <c r="A65" s="22">
        <f t="shared" si="3"/>
        <v>2025</v>
      </c>
      <c r="B65" s="22">
        <f t="shared" si="0"/>
        <v>1</v>
      </c>
      <c r="C65" s="22">
        <f t="shared" si="1"/>
        <v>6</v>
      </c>
      <c r="D65" s="23" t="s">
        <v>1125</v>
      </c>
      <c r="E65" s="6" t="s">
        <v>1089</v>
      </c>
      <c r="F65" s="5" t="s">
        <v>524</v>
      </c>
      <c r="G65" s="24" t="str" cm="1">
        <f t="array" ref="G65">+IFERROR(_xlfn.XLOOKUP(Cesion_credito[[#This Row],[Distribuidor_CNE]]&amp;"_"&amp;Cesion_credito[[#This Row],[Bloque_Contrato_CNE]],Contrato[[#All],[Id]],Contrato[[#All],[Suministrador_CNE]],,0),"")</f>
        <v>Pelumpén S.A. (Polpaico)</v>
      </c>
      <c r="H65" s="24" t="str" cm="1">
        <f t="array" ref="H65">+IFERROR(_xlfn.XLOOKUP(Cesion_credito[[#This Row],[Distribuidor_CNE]]&amp;"_"&amp;Cesion_credito[[#This Row],[Bloque_Contrato_CNE]],Contrato[[#All],[Id]],Contrato[[#All],[SUMINISTRADOR_ACTUAL]],,0),"")</f>
        <v>COLBUN</v>
      </c>
      <c r="I65" s="24" t="str" cm="1">
        <f t="array" ref="I65">+IFERROR(_xlfn.XLOOKUP(Cesion_credito[[#This Row],[Distribuidor_CNE]]&amp;"_"&amp;Cesion_credito[[#This Row],[Bloque_Contrato_CNE]],Contrato[[#All],[Id]],Contrato[[#All],[DISTRIBUIDOR_ACTUAL]],,0),"")</f>
        <v>EDECSA</v>
      </c>
      <c r="J65" s="5" t="s">
        <v>1317</v>
      </c>
      <c r="K65" s="22" t="str" cm="1">
        <f t="array" ref="K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5" s="8">
        <v>1</v>
      </c>
      <c r="N65" s="36">
        <f>+Cesion_credito[[#This Row],[Prorrata_Semestral (%)]]*SUMIFS(Contrato[Pago_Semestral_US$],Contrato[Distribuidor_CNE],Cesion_credito[[#This Row],[Distribuidor_CNE]],Contrato[Contrato],Cesion_credito[[#This Row],[Bloque_Contrato_CNE]])</f>
        <v>79.084999999999994</v>
      </c>
      <c r="O65" s="28">
        <f t="shared" si="2"/>
        <v>1</v>
      </c>
      <c r="P65" t="str" cm="1">
        <f t="array" ref="P65">+IFERROR(_xlfn.XLOOKUP(Cesion_credito[[#This Row],[SUMINISTRADOR_ACTUAL]]&amp;Cesion_credito[[#This Row],[Razón Social Beneficiario del Pago]],Tabla_Facturas[[#All],[ID]],Tabla_Facturas[[#All],[BANCO]],,0),"")</f>
        <v>Banco de Chile</v>
      </c>
      <c r="Q65" t="str" cm="1">
        <f t="array" ref="Q65">+IFERROR(_xlfn.XLOOKUP(Cesion_credito[[#This Row],[SUMINISTRADOR_ACTUAL]]&amp;Cesion_credito[[#This Row],[Razón Social Beneficiario del Pago]],Tabla_Facturas[[#All],[ID]],Tabla_Facturas[[#All],[TIPO_CUENTA]],,0),"")</f>
        <v>Corriente</v>
      </c>
      <c r="R65" cm="1">
        <f t="array" ref="R65">+IFERROR(_xlfn.XLOOKUP(Cesion_credito[[#This Row],[SUMINISTRADOR_ACTUAL]]&amp;Cesion_credito[[#This Row],[Razón Social Beneficiario del Pago]],Tabla_Facturas[[#All],[ID]],Tabla_Facturas[[#All],[NUMERO_CUENTA]],,0),"")</f>
        <v>1112650136</v>
      </c>
      <c r="S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12310</v>
      </c>
      <c r="T65" t="str">
        <f>+_xlfn.XLOOKUP(Cesion_credito[[#This Row],[DISTRIBUIDOR_ACTUAL]],Distribuidor[DISTRIBUIDOR_ACTUAL],Distribuidor[RAZON_SOCIAL_DISTRIBUIDOR_ACTUAL],,0)</f>
        <v>Energía de Casablanca S.A.</v>
      </c>
      <c r="U65" t="str">
        <f>+_xlfn.XLOOKUP(Cesion_credito[[#This Row],[DISTRIBUIDOR_ACTUAL]],Distribuidor[DISTRIBUIDOR_ACTUAL],Distribuidor[RUT_DISTRIBUIDOR_ACTUAL],,0)</f>
        <v>96.766.110-4</v>
      </c>
    </row>
    <row r="66" spans="1:21" x14ac:dyDescent="0.25">
      <c r="A66" s="22">
        <f t="shared" si="3"/>
        <v>2025</v>
      </c>
      <c r="B66" s="22">
        <f t="shared" si="0"/>
        <v>1</v>
      </c>
      <c r="C66" s="22">
        <f t="shared" si="1"/>
        <v>6</v>
      </c>
      <c r="D66" s="23" t="s">
        <v>1125</v>
      </c>
      <c r="E66" s="6" t="s">
        <v>1090</v>
      </c>
      <c r="F66" s="5" t="s">
        <v>540</v>
      </c>
      <c r="G66" s="24" t="str" cm="1">
        <f t="array" ref="G66">+IFERROR(_xlfn.XLOOKUP(Cesion_credito[[#This Row],[Distribuidor_CNE]]&amp;"_"&amp;Cesion_credito[[#This Row],[Bloque_Contrato_CNE]],Contrato[[#All],[Id]],Contrato[[#All],[Suministrador_CNE]],,0),"")</f>
        <v>COLBÚN</v>
      </c>
      <c r="H66" s="24" t="str" cm="1">
        <f t="array" ref="H66">+IFERROR(_xlfn.XLOOKUP(Cesion_credito[[#This Row],[Distribuidor_CNE]]&amp;"_"&amp;Cesion_credito[[#This Row],[Bloque_Contrato_CNE]],Contrato[[#All],[Id]],Contrato[[#All],[SUMINISTRADOR_ACTUAL]],,0),"")</f>
        <v>COLBUN</v>
      </c>
      <c r="I66" s="24" t="str" cm="1">
        <f t="array" ref="I66">+IFERROR(_xlfn.XLOOKUP(Cesion_credito[[#This Row],[Distribuidor_CNE]]&amp;"_"&amp;Cesion_credito[[#This Row],[Bloque_Contrato_CNE]],Contrato[[#All],[Id]],Contrato[[#All],[DISTRIBUIDOR_ACTUAL]],,0),"")</f>
        <v>EEC</v>
      </c>
      <c r="J66" s="5" t="s">
        <v>1317</v>
      </c>
      <c r="K66" s="22" t="str" cm="1">
        <f t="array" ref="K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6" s="8">
        <v>1</v>
      </c>
      <c r="N6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6" s="28">
        <f t="shared" si="2"/>
        <v>1</v>
      </c>
      <c r="P66" t="str" cm="1">
        <f t="array" ref="P66">+IFERROR(_xlfn.XLOOKUP(Cesion_credito[[#This Row],[SUMINISTRADOR_ACTUAL]]&amp;Cesion_credito[[#This Row],[Razón Social Beneficiario del Pago]],Tabla_Facturas[[#All],[ID]],Tabla_Facturas[[#All],[BANCO]],,0),"")</f>
        <v>Banco de Chile</v>
      </c>
      <c r="Q66" t="str" cm="1">
        <f t="array" ref="Q66">+IFERROR(_xlfn.XLOOKUP(Cesion_credito[[#This Row],[SUMINISTRADOR_ACTUAL]]&amp;Cesion_credito[[#This Row],[Razón Social Beneficiario del Pago]],Tabla_Facturas[[#All],[ID]],Tabla_Facturas[[#All],[TIPO_CUENTA]],,0),"")</f>
        <v>Corriente</v>
      </c>
      <c r="R66" cm="1">
        <f t="array" ref="R66">+IFERROR(_xlfn.XLOOKUP(Cesion_credito[[#This Row],[SUMINISTRADOR_ACTUAL]]&amp;Cesion_credito[[#This Row],[Razón Social Beneficiario del Pago]],Tabla_Facturas[[#All],[ID]],Tabla_Facturas[[#All],[NUMERO_CUENTA]],,0),"")</f>
        <v>1112650136</v>
      </c>
      <c r="S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6" t="str">
        <f>+_xlfn.XLOOKUP(Cesion_credito[[#This Row],[DISTRIBUIDOR_ACTUAL]],Distribuidor[DISTRIBUIDOR_ACTUAL],Distribuidor[RAZON_SOCIAL_DISTRIBUIDOR_ACTUAL],,0)</f>
        <v>Empresa Eléctrica de Colina Ltda.</v>
      </c>
      <c r="U66" t="str">
        <f>+_xlfn.XLOOKUP(Cesion_credito[[#This Row],[DISTRIBUIDOR_ACTUAL]],Distribuidor[DISTRIBUIDOR_ACTUAL],Distribuidor[RUT_DISTRIBUIDOR_ACTUAL],,0)</f>
        <v>96.783.910-8</v>
      </c>
    </row>
    <row r="67" spans="1:21" x14ac:dyDescent="0.25">
      <c r="A67" s="22">
        <f t="shared" si="3"/>
        <v>2025</v>
      </c>
      <c r="B67" s="22">
        <f t="shared" si="0"/>
        <v>1</v>
      </c>
      <c r="C67" s="22">
        <f t="shared" si="1"/>
        <v>6</v>
      </c>
      <c r="D67" s="23" t="s">
        <v>1125</v>
      </c>
      <c r="E67" s="6" t="s">
        <v>1090</v>
      </c>
      <c r="F67" s="5" t="s">
        <v>541</v>
      </c>
      <c r="G67" s="24" t="str" cm="1">
        <f t="array" ref="G67">+IFERROR(_xlfn.XLOOKUP(Cesion_credito[[#This Row],[Distribuidor_CNE]]&amp;"_"&amp;Cesion_credito[[#This Row],[Bloque_Contrato_CNE]],Contrato[[#All],[Id]],Contrato[[#All],[Suministrador_CNE]],,0),"")</f>
        <v>COLBÚN</v>
      </c>
      <c r="H67" s="24" t="str" cm="1">
        <f t="array" ref="H67">+IFERROR(_xlfn.XLOOKUP(Cesion_credito[[#This Row],[Distribuidor_CNE]]&amp;"_"&amp;Cesion_credito[[#This Row],[Bloque_Contrato_CNE]],Contrato[[#All],[Id]],Contrato[[#All],[SUMINISTRADOR_ACTUAL]],,0),"")</f>
        <v>COLBUN</v>
      </c>
      <c r="I67" s="24" t="str" cm="1">
        <f t="array" ref="I67">+IFERROR(_xlfn.XLOOKUP(Cesion_credito[[#This Row],[Distribuidor_CNE]]&amp;"_"&amp;Cesion_credito[[#This Row],[Bloque_Contrato_CNE]],Contrato[[#All],[Id]],Contrato[[#All],[DISTRIBUIDOR_ACTUAL]],,0),"")</f>
        <v>EEC</v>
      </c>
      <c r="J67" s="5" t="s">
        <v>1317</v>
      </c>
      <c r="K67" s="22" t="str" cm="1">
        <f t="array" ref="K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7" s="8">
        <v>1</v>
      </c>
      <c r="N6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7" s="28">
        <f t="shared" si="2"/>
        <v>1</v>
      </c>
      <c r="P67" t="str" cm="1">
        <f t="array" ref="P67">+IFERROR(_xlfn.XLOOKUP(Cesion_credito[[#This Row],[SUMINISTRADOR_ACTUAL]]&amp;Cesion_credito[[#This Row],[Razón Social Beneficiario del Pago]],Tabla_Facturas[[#All],[ID]],Tabla_Facturas[[#All],[BANCO]],,0),"")</f>
        <v>Banco de Chile</v>
      </c>
      <c r="Q67" t="str" cm="1">
        <f t="array" ref="Q67">+IFERROR(_xlfn.XLOOKUP(Cesion_credito[[#This Row],[SUMINISTRADOR_ACTUAL]]&amp;Cesion_credito[[#This Row],[Razón Social Beneficiario del Pago]],Tabla_Facturas[[#All],[ID]],Tabla_Facturas[[#All],[TIPO_CUENTA]],,0),"")</f>
        <v>Corriente</v>
      </c>
      <c r="R67" cm="1">
        <f t="array" ref="R67">+IFERROR(_xlfn.XLOOKUP(Cesion_credito[[#This Row],[SUMINISTRADOR_ACTUAL]]&amp;Cesion_credito[[#This Row],[Razón Social Beneficiario del Pago]],Tabla_Facturas[[#All],[ID]],Tabla_Facturas[[#All],[NUMERO_CUENTA]],,0),"")</f>
        <v>1112650136</v>
      </c>
      <c r="S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7" t="str">
        <f>+_xlfn.XLOOKUP(Cesion_credito[[#This Row],[DISTRIBUIDOR_ACTUAL]],Distribuidor[DISTRIBUIDOR_ACTUAL],Distribuidor[RAZON_SOCIAL_DISTRIBUIDOR_ACTUAL],,0)</f>
        <v>Empresa Eléctrica de Colina Ltda.</v>
      </c>
      <c r="U67" t="str">
        <f>+_xlfn.XLOOKUP(Cesion_credito[[#This Row],[DISTRIBUIDOR_ACTUAL]],Distribuidor[DISTRIBUIDOR_ACTUAL],Distribuidor[RUT_DISTRIBUIDOR_ACTUAL],,0)</f>
        <v>96.783.910-8</v>
      </c>
    </row>
    <row r="68" spans="1:21" x14ac:dyDescent="0.25">
      <c r="A68" s="22">
        <f t="shared" si="3"/>
        <v>2025</v>
      </c>
      <c r="B68" s="22">
        <f t="shared" si="0"/>
        <v>1</v>
      </c>
      <c r="C68" s="22">
        <f t="shared" si="1"/>
        <v>6</v>
      </c>
      <c r="D68" s="23" t="s">
        <v>1125</v>
      </c>
      <c r="E68" s="6" t="s">
        <v>1090</v>
      </c>
      <c r="F68" s="5" t="s">
        <v>542</v>
      </c>
      <c r="G68" s="24" t="str" cm="1">
        <f t="array" ref="G68">+IFERROR(_xlfn.XLOOKUP(Cesion_credito[[#This Row],[Distribuidor_CNE]]&amp;"_"&amp;Cesion_credito[[#This Row],[Bloque_Contrato_CNE]],Contrato[[#All],[Id]],Contrato[[#All],[Suministrador_CNE]],,0),"")</f>
        <v>COLBÚN</v>
      </c>
      <c r="H68" s="24" t="str" cm="1">
        <f t="array" ref="H68">+IFERROR(_xlfn.XLOOKUP(Cesion_credito[[#This Row],[Distribuidor_CNE]]&amp;"_"&amp;Cesion_credito[[#This Row],[Bloque_Contrato_CNE]],Contrato[[#All],[Id]],Contrato[[#All],[SUMINISTRADOR_ACTUAL]],,0),"")</f>
        <v>COLBUN</v>
      </c>
      <c r="I68" s="24" t="str" cm="1">
        <f t="array" ref="I68">+IFERROR(_xlfn.XLOOKUP(Cesion_credito[[#This Row],[Distribuidor_CNE]]&amp;"_"&amp;Cesion_credito[[#This Row],[Bloque_Contrato_CNE]],Contrato[[#All],[Id]],Contrato[[#All],[DISTRIBUIDOR_ACTUAL]],,0),"")</f>
        <v>EEC</v>
      </c>
      <c r="J68" s="5" t="s">
        <v>1317</v>
      </c>
      <c r="K68" s="22" t="str" cm="1">
        <f t="array" ref="K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8" s="8">
        <v>1</v>
      </c>
      <c r="N6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8" s="28">
        <f t="shared" si="2"/>
        <v>1</v>
      </c>
      <c r="P68" t="str" cm="1">
        <f t="array" ref="P68">+IFERROR(_xlfn.XLOOKUP(Cesion_credito[[#This Row],[SUMINISTRADOR_ACTUAL]]&amp;Cesion_credito[[#This Row],[Razón Social Beneficiario del Pago]],Tabla_Facturas[[#All],[ID]],Tabla_Facturas[[#All],[BANCO]],,0),"")</f>
        <v>Banco de Chile</v>
      </c>
      <c r="Q68" t="str" cm="1">
        <f t="array" ref="Q68">+IFERROR(_xlfn.XLOOKUP(Cesion_credito[[#This Row],[SUMINISTRADOR_ACTUAL]]&amp;Cesion_credito[[#This Row],[Razón Social Beneficiario del Pago]],Tabla_Facturas[[#All],[ID]],Tabla_Facturas[[#All],[TIPO_CUENTA]],,0),"")</f>
        <v>Corriente</v>
      </c>
      <c r="R68" cm="1">
        <f t="array" ref="R68">+IFERROR(_xlfn.XLOOKUP(Cesion_credito[[#This Row],[SUMINISTRADOR_ACTUAL]]&amp;Cesion_credito[[#This Row],[Razón Social Beneficiario del Pago]],Tabla_Facturas[[#All],[ID]],Tabla_Facturas[[#All],[NUMERO_CUENTA]],,0),"")</f>
        <v>1112650136</v>
      </c>
      <c r="S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8" t="str">
        <f>+_xlfn.XLOOKUP(Cesion_credito[[#This Row],[DISTRIBUIDOR_ACTUAL]],Distribuidor[DISTRIBUIDOR_ACTUAL],Distribuidor[RAZON_SOCIAL_DISTRIBUIDOR_ACTUAL],,0)</f>
        <v>Empresa Eléctrica de Colina Ltda.</v>
      </c>
      <c r="U68" t="str">
        <f>+_xlfn.XLOOKUP(Cesion_credito[[#This Row],[DISTRIBUIDOR_ACTUAL]],Distribuidor[DISTRIBUIDOR_ACTUAL],Distribuidor[RUT_DISTRIBUIDOR_ACTUAL],,0)</f>
        <v>96.783.910-8</v>
      </c>
    </row>
    <row r="69" spans="1:21" x14ac:dyDescent="0.25">
      <c r="A69" s="22">
        <f t="shared" si="3"/>
        <v>2025</v>
      </c>
      <c r="B69" s="22">
        <f t="shared" si="0"/>
        <v>1</v>
      </c>
      <c r="C69" s="22">
        <f t="shared" si="1"/>
        <v>6</v>
      </c>
      <c r="D69" s="23" t="s">
        <v>1125</v>
      </c>
      <c r="E69" s="6" t="s">
        <v>1090</v>
      </c>
      <c r="F69" s="5" t="s">
        <v>567</v>
      </c>
      <c r="G69" s="24" t="str" cm="1">
        <f t="array" ref="G69">+IFERROR(_xlfn.XLOOKUP(Cesion_credito[[#This Row],[Distribuidor_CNE]]&amp;"_"&amp;Cesion_credito[[#This Row],[Bloque_Contrato_CNE]],Contrato[[#All],[Id]],Contrato[[#All],[Suministrador_CNE]],,0),"")</f>
        <v>Pelumpén S.A.</v>
      </c>
      <c r="H69" s="24" t="str" cm="1">
        <f t="array" ref="H69">+IFERROR(_xlfn.XLOOKUP(Cesion_credito[[#This Row],[Distribuidor_CNE]]&amp;"_"&amp;Cesion_credito[[#This Row],[Bloque_Contrato_CNE]],Contrato[[#All],[Id]],Contrato[[#All],[SUMINISTRADOR_ACTUAL]],,0),"")</f>
        <v>COLBUN</v>
      </c>
      <c r="I69" s="24" t="str" cm="1">
        <f t="array" ref="I69">+IFERROR(_xlfn.XLOOKUP(Cesion_credito[[#This Row],[Distribuidor_CNE]]&amp;"_"&amp;Cesion_credito[[#This Row],[Bloque_Contrato_CNE]],Contrato[[#All],[Id]],Contrato[[#All],[DISTRIBUIDOR_ACTUAL]],,0),"")</f>
        <v>EEC</v>
      </c>
      <c r="J69" s="5" t="s">
        <v>1317</v>
      </c>
      <c r="K69" s="22" t="str" cm="1">
        <f t="array" ref="K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9" s="8">
        <v>1</v>
      </c>
      <c r="N6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9" s="28">
        <f t="shared" si="2"/>
        <v>1</v>
      </c>
      <c r="P69" t="str" cm="1">
        <f t="array" ref="P69">+IFERROR(_xlfn.XLOOKUP(Cesion_credito[[#This Row],[SUMINISTRADOR_ACTUAL]]&amp;Cesion_credito[[#This Row],[Razón Social Beneficiario del Pago]],Tabla_Facturas[[#All],[ID]],Tabla_Facturas[[#All],[BANCO]],,0),"")</f>
        <v>Banco de Chile</v>
      </c>
      <c r="Q69" t="str" cm="1">
        <f t="array" ref="Q69">+IFERROR(_xlfn.XLOOKUP(Cesion_credito[[#This Row],[SUMINISTRADOR_ACTUAL]]&amp;Cesion_credito[[#This Row],[Razón Social Beneficiario del Pago]],Tabla_Facturas[[#All],[ID]],Tabla_Facturas[[#All],[TIPO_CUENTA]],,0),"")</f>
        <v>Corriente</v>
      </c>
      <c r="R69" cm="1">
        <f t="array" ref="R69">+IFERROR(_xlfn.XLOOKUP(Cesion_credito[[#This Row],[SUMINISTRADOR_ACTUAL]]&amp;Cesion_credito[[#This Row],[Razón Social Beneficiario del Pago]],Tabla_Facturas[[#All],[ID]],Tabla_Facturas[[#All],[NUMERO_CUENTA]],,0),"")</f>
        <v>1112650136</v>
      </c>
      <c r="S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69" t="str">
        <f>+_xlfn.XLOOKUP(Cesion_credito[[#This Row],[DISTRIBUIDOR_ACTUAL]],Distribuidor[DISTRIBUIDOR_ACTUAL],Distribuidor[RAZON_SOCIAL_DISTRIBUIDOR_ACTUAL],,0)</f>
        <v>Empresa Eléctrica de Colina Ltda.</v>
      </c>
      <c r="U69" t="str">
        <f>+_xlfn.XLOOKUP(Cesion_credito[[#This Row],[DISTRIBUIDOR_ACTUAL]],Distribuidor[DISTRIBUIDOR_ACTUAL],Distribuidor[RUT_DISTRIBUIDOR_ACTUAL],,0)</f>
        <v>96.783.910-8</v>
      </c>
    </row>
    <row r="70" spans="1:21" x14ac:dyDescent="0.25">
      <c r="A70" s="22">
        <f t="shared" si="3"/>
        <v>2025</v>
      </c>
      <c r="B70" s="22">
        <f t="shared" si="0"/>
        <v>1</v>
      </c>
      <c r="C70" s="22">
        <f t="shared" si="1"/>
        <v>6</v>
      </c>
      <c r="D70" s="23" t="s">
        <v>1125</v>
      </c>
      <c r="E70" s="6" t="s">
        <v>32</v>
      </c>
      <c r="F70" s="5" t="s">
        <v>584</v>
      </c>
      <c r="G70" s="24" t="str" cm="1">
        <f t="array" ref="G70">+IFERROR(_xlfn.XLOOKUP(Cesion_credito[[#This Row],[Distribuidor_CNE]]&amp;"_"&amp;Cesion_credito[[#This Row],[Bloque_Contrato_CNE]],Contrato[[#All],[Id]],Contrato[[#All],[Suministrador_CNE]],,0),"")</f>
        <v>COLBÚN</v>
      </c>
      <c r="H70" s="24" t="str" cm="1">
        <f t="array" ref="H70">+IFERROR(_xlfn.XLOOKUP(Cesion_credito[[#This Row],[Distribuidor_CNE]]&amp;"_"&amp;Cesion_credito[[#This Row],[Bloque_Contrato_CNE]],Contrato[[#All],[Id]],Contrato[[#All],[SUMINISTRADOR_ACTUAL]],,0),"")</f>
        <v>COLBUN</v>
      </c>
      <c r="I70" s="24" t="str" cm="1">
        <f t="array" ref="I70">+IFERROR(_xlfn.XLOOKUP(Cesion_credito[[#This Row],[Distribuidor_CNE]]&amp;"_"&amp;Cesion_credito[[#This Row],[Bloque_Contrato_CNE]],Contrato[[#All],[Id]],Contrato[[#All],[DISTRIBUIDOR_ACTUAL]],,0),"")</f>
        <v>EEPA</v>
      </c>
      <c r="J70" s="5" t="s">
        <v>1317</v>
      </c>
      <c r="K70" s="22" t="str" cm="1">
        <f t="array" ref="K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" s="8">
        <v>1</v>
      </c>
      <c r="N70" s="36">
        <f>+Cesion_credito[[#This Row],[Prorrata_Semestral (%)]]*SUMIFS(Contrato[Pago_Semestral_US$],Contrato[Distribuidor_CNE],Cesion_credito[[#This Row],[Distribuidor_CNE]],Contrato[Contrato],Cesion_credito[[#This Row],[Bloque_Contrato_CNE]])</f>
        <v>8218.3189999999995</v>
      </c>
      <c r="O70" s="28">
        <f t="shared" si="2"/>
        <v>1</v>
      </c>
      <c r="P70" t="str" cm="1">
        <f t="array" ref="P70">+IFERROR(_xlfn.XLOOKUP(Cesion_credito[[#This Row],[SUMINISTRADOR_ACTUAL]]&amp;Cesion_credito[[#This Row],[Razón Social Beneficiario del Pago]],Tabla_Facturas[[#All],[ID]],Tabla_Facturas[[#All],[BANCO]],,0),"")</f>
        <v>Banco de Chile</v>
      </c>
      <c r="Q70" t="str" cm="1">
        <f t="array" ref="Q70">+IFERROR(_xlfn.XLOOKUP(Cesion_credito[[#This Row],[SUMINISTRADOR_ACTUAL]]&amp;Cesion_credito[[#This Row],[Razón Social Beneficiario del Pago]],Tabla_Facturas[[#All],[ID]],Tabla_Facturas[[#All],[TIPO_CUENTA]],,0),"")</f>
        <v>Corriente</v>
      </c>
      <c r="R70" cm="1">
        <f t="array" ref="R70">+IFERROR(_xlfn.XLOOKUP(Cesion_credito[[#This Row],[SUMINISTRADOR_ACTUAL]]&amp;Cesion_credito[[#This Row],[Razón Social Beneficiario del Pago]],Tabla_Facturas[[#All],[ID]],Tabla_Facturas[[#All],[NUMERO_CUENTA]],,0),"")</f>
        <v>1112650136</v>
      </c>
      <c r="S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1279195</v>
      </c>
      <c r="T70" t="str">
        <f>+_xlfn.XLOOKUP(Cesion_credito[[#This Row],[DISTRIBUIDOR_ACTUAL]],Distribuidor[DISTRIBUIDOR_ACTUAL],Distribuidor[RAZON_SOCIAL_DISTRIBUIDOR_ACTUAL],,0)</f>
        <v>Empresa Eléctrica Puente Alto S.A.</v>
      </c>
      <c r="U70" t="str">
        <f>+_xlfn.XLOOKUP(Cesion_credito[[#This Row],[DISTRIBUIDOR_ACTUAL]],Distribuidor[DISTRIBUIDOR_ACTUAL],Distribuidor[RUT_DISTRIBUIDOR_ACTUAL],,0)</f>
        <v>80.313.300-k</v>
      </c>
    </row>
    <row r="71" spans="1:21" x14ac:dyDescent="0.25">
      <c r="A71" s="22">
        <f t="shared" si="3"/>
        <v>2025</v>
      </c>
      <c r="B71" s="22">
        <f t="shared" si="0"/>
        <v>1</v>
      </c>
      <c r="C71" s="22">
        <f t="shared" si="1"/>
        <v>6</v>
      </c>
      <c r="D71" s="23" t="s">
        <v>1125</v>
      </c>
      <c r="E71" s="6" t="s">
        <v>32</v>
      </c>
      <c r="F71" s="5" t="s">
        <v>585</v>
      </c>
      <c r="G71" s="24" t="str" cm="1">
        <f t="array" ref="G71">+IFERROR(_xlfn.XLOOKUP(Cesion_credito[[#This Row],[Distribuidor_CNE]]&amp;"_"&amp;Cesion_credito[[#This Row],[Bloque_Contrato_CNE]],Contrato[[#All],[Id]],Contrato[[#All],[Suministrador_CNE]],,0),"")</f>
        <v>COLBÚN</v>
      </c>
      <c r="H71" s="24" t="str" cm="1">
        <f t="array" ref="H71">+IFERROR(_xlfn.XLOOKUP(Cesion_credito[[#This Row],[Distribuidor_CNE]]&amp;"_"&amp;Cesion_credito[[#This Row],[Bloque_Contrato_CNE]],Contrato[[#All],[Id]],Contrato[[#All],[SUMINISTRADOR_ACTUAL]],,0),"")</f>
        <v>COLBUN</v>
      </c>
      <c r="I71" s="24" t="str" cm="1">
        <f t="array" ref="I71">+IFERROR(_xlfn.XLOOKUP(Cesion_credito[[#This Row],[Distribuidor_CNE]]&amp;"_"&amp;Cesion_credito[[#This Row],[Bloque_Contrato_CNE]],Contrato[[#All],[Id]],Contrato[[#All],[DISTRIBUIDOR_ACTUAL]],,0),"")</f>
        <v>EEPA</v>
      </c>
      <c r="J71" s="5" t="s">
        <v>1317</v>
      </c>
      <c r="K71" s="22" t="str" cm="1">
        <f t="array" ref="K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" s="8">
        <v>1</v>
      </c>
      <c r="N71" s="36">
        <f>+Cesion_credito[[#This Row],[Prorrata_Semestral (%)]]*SUMIFS(Contrato[Pago_Semestral_US$],Contrato[Distribuidor_CNE],Cesion_credito[[#This Row],[Distribuidor_CNE]],Contrato[Contrato],Cesion_credito[[#This Row],[Bloque_Contrato_CNE]])</f>
        <v>16328.819</v>
      </c>
      <c r="O71" s="28">
        <f t="shared" si="2"/>
        <v>1</v>
      </c>
      <c r="P71" t="str" cm="1">
        <f t="array" ref="P71">+IFERROR(_xlfn.XLOOKUP(Cesion_credito[[#This Row],[SUMINISTRADOR_ACTUAL]]&amp;Cesion_credito[[#This Row],[Razón Social Beneficiario del Pago]],Tabla_Facturas[[#All],[ID]],Tabla_Facturas[[#All],[BANCO]],,0),"")</f>
        <v>Banco de Chile</v>
      </c>
      <c r="Q71" t="str" cm="1">
        <f t="array" ref="Q71">+IFERROR(_xlfn.XLOOKUP(Cesion_credito[[#This Row],[SUMINISTRADOR_ACTUAL]]&amp;Cesion_credito[[#This Row],[Razón Social Beneficiario del Pago]],Tabla_Facturas[[#All],[ID]],Tabla_Facturas[[#All],[TIPO_CUENTA]],,0),"")</f>
        <v>Corriente</v>
      </c>
      <c r="R71" cm="1">
        <f t="array" ref="R71">+IFERROR(_xlfn.XLOOKUP(Cesion_credito[[#This Row],[SUMINISTRADOR_ACTUAL]]&amp;Cesion_credito[[#This Row],[Razón Social Beneficiario del Pago]],Tabla_Facturas[[#All],[ID]],Tabla_Facturas[[#All],[NUMERO_CUENTA]],,0),"")</f>
        <v>1112650136</v>
      </c>
      <c r="S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2541608</v>
      </c>
      <c r="T71" t="str">
        <f>+_xlfn.XLOOKUP(Cesion_credito[[#This Row],[DISTRIBUIDOR_ACTUAL]],Distribuidor[DISTRIBUIDOR_ACTUAL],Distribuidor[RAZON_SOCIAL_DISTRIBUIDOR_ACTUAL],,0)</f>
        <v>Empresa Eléctrica Puente Alto S.A.</v>
      </c>
      <c r="U71" t="str">
        <f>+_xlfn.XLOOKUP(Cesion_credito[[#This Row],[DISTRIBUIDOR_ACTUAL]],Distribuidor[DISTRIBUIDOR_ACTUAL],Distribuidor[RUT_DISTRIBUIDOR_ACTUAL],,0)</f>
        <v>80.313.300-k</v>
      </c>
    </row>
    <row r="72" spans="1:21" x14ac:dyDescent="0.25">
      <c r="A72" s="22">
        <f t="shared" si="3"/>
        <v>2025</v>
      </c>
      <c r="B72" s="22">
        <f t="shared" ref="B72:B135" si="4">+$B$4</f>
        <v>1</v>
      </c>
      <c r="C72" s="22">
        <f t="shared" ref="C72:C135" si="5">+$B$5</f>
        <v>6</v>
      </c>
      <c r="D72" s="23" t="s">
        <v>1125</v>
      </c>
      <c r="E72" s="6" t="s">
        <v>32</v>
      </c>
      <c r="F72" s="5" t="s">
        <v>586</v>
      </c>
      <c r="G72" s="24" t="str" cm="1">
        <f t="array" ref="G72">+IFERROR(_xlfn.XLOOKUP(Cesion_credito[[#This Row],[Distribuidor_CNE]]&amp;"_"&amp;Cesion_credito[[#This Row],[Bloque_Contrato_CNE]],Contrato[[#All],[Id]],Contrato[[#All],[Suministrador_CNE]],,0),"")</f>
        <v>COLBÚN</v>
      </c>
      <c r="H72" s="24" t="str" cm="1">
        <f t="array" ref="H72">+IFERROR(_xlfn.XLOOKUP(Cesion_credito[[#This Row],[Distribuidor_CNE]]&amp;"_"&amp;Cesion_credito[[#This Row],[Bloque_Contrato_CNE]],Contrato[[#All],[Id]],Contrato[[#All],[SUMINISTRADOR_ACTUAL]],,0),"")</f>
        <v>COLBUN</v>
      </c>
      <c r="I72" s="24" t="str" cm="1">
        <f t="array" ref="I72">+IFERROR(_xlfn.XLOOKUP(Cesion_credito[[#This Row],[Distribuidor_CNE]]&amp;"_"&amp;Cesion_credito[[#This Row],[Bloque_Contrato_CNE]],Contrato[[#All],[Id]],Contrato[[#All],[DISTRIBUIDOR_ACTUAL]],,0),"")</f>
        <v>EEPA</v>
      </c>
      <c r="J72" s="5" t="s">
        <v>1317</v>
      </c>
      <c r="K72" s="22" t="str" cm="1">
        <f t="array" ref="K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" s="8">
        <v>1</v>
      </c>
      <c r="N72" s="36">
        <f>+Cesion_credito[[#This Row],[Prorrata_Semestral (%)]]*SUMIFS(Contrato[Pago_Semestral_US$],Contrato[Distribuidor_CNE],Cesion_credito[[#This Row],[Distribuidor_CNE]],Contrato[Contrato],Cesion_credito[[#This Row],[Bloque_Contrato_CNE]])</f>
        <v>16230.513000000001</v>
      </c>
      <c r="O72" s="28">
        <f t="shared" ref="O72:O135" si="6">+SUMIFS(M:M,E:E,E72,F:F,F72)</f>
        <v>1</v>
      </c>
      <c r="P72" t="str" cm="1">
        <f t="array" ref="P72">+IFERROR(_xlfn.XLOOKUP(Cesion_credito[[#This Row],[SUMINISTRADOR_ACTUAL]]&amp;Cesion_credito[[#This Row],[Razón Social Beneficiario del Pago]],Tabla_Facturas[[#All],[ID]],Tabla_Facturas[[#All],[BANCO]],,0),"")</f>
        <v>Banco de Chile</v>
      </c>
      <c r="Q72" t="str" cm="1">
        <f t="array" ref="Q72">+IFERROR(_xlfn.XLOOKUP(Cesion_credito[[#This Row],[SUMINISTRADOR_ACTUAL]]&amp;Cesion_credito[[#This Row],[Razón Social Beneficiario del Pago]],Tabla_Facturas[[#All],[ID]],Tabla_Facturas[[#All],[TIPO_CUENTA]],,0),"")</f>
        <v>Corriente</v>
      </c>
      <c r="R72" cm="1">
        <f t="array" ref="R72">+IFERROR(_xlfn.XLOOKUP(Cesion_credito[[#This Row],[SUMINISTRADOR_ACTUAL]]&amp;Cesion_credito[[#This Row],[Razón Social Beneficiario del Pago]],Tabla_Facturas[[#All],[ID]],Tabla_Facturas[[#All],[NUMERO_CUENTA]],,0),"")</f>
        <v>1112650136</v>
      </c>
      <c r="S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2526306</v>
      </c>
      <c r="T72" t="str">
        <f>+_xlfn.XLOOKUP(Cesion_credito[[#This Row],[DISTRIBUIDOR_ACTUAL]],Distribuidor[DISTRIBUIDOR_ACTUAL],Distribuidor[RAZON_SOCIAL_DISTRIBUIDOR_ACTUAL],,0)</f>
        <v>Empresa Eléctrica Puente Alto S.A.</v>
      </c>
      <c r="U72" t="str">
        <f>+_xlfn.XLOOKUP(Cesion_credito[[#This Row],[DISTRIBUIDOR_ACTUAL]],Distribuidor[DISTRIBUIDOR_ACTUAL],Distribuidor[RUT_DISTRIBUIDOR_ACTUAL],,0)</f>
        <v>80.313.300-k</v>
      </c>
    </row>
    <row r="73" spans="1:21" x14ac:dyDescent="0.25">
      <c r="A73" s="22">
        <f t="shared" ref="A73:A136" si="7">+$B$3</f>
        <v>2025</v>
      </c>
      <c r="B73" s="22">
        <f t="shared" si="4"/>
        <v>1</v>
      </c>
      <c r="C73" s="22">
        <f t="shared" si="5"/>
        <v>6</v>
      </c>
      <c r="D73" s="23" t="s">
        <v>1125</v>
      </c>
      <c r="E73" s="6" t="s">
        <v>32</v>
      </c>
      <c r="F73" s="5" t="s">
        <v>610</v>
      </c>
      <c r="G73" s="24" t="str" cm="1">
        <f t="array" ref="G73">+IFERROR(_xlfn.XLOOKUP(Cesion_credito[[#This Row],[Distribuidor_CNE]]&amp;"_"&amp;Cesion_credito[[#This Row],[Bloque_Contrato_CNE]],Contrato[[#All],[Id]],Contrato[[#All],[Suministrador_CNE]],,0),"")</f>
        <v>Pelumpén S.A.</v>
      </c>
      <c r="H73" s="24" t="str" cm="1">
        <f t="array" ref="H73">+IFERROR(_xlfn.XLOOKUP(Cesion_credito[[#This Row],[Distribuidor_CNE]]&amp;"_"&amp;Cesion_credito[[#This Row],[Bloque_Contrato_CNE]],Contrato[[#All],[Id]],Contrato[[#All],[SUMINISTRADOR_ACTUAL]],,0),"")</f>
        <v>COLBUN</v>
      </c>
      <c r="I73" s="24" t="str" cm="1">
        <f t="array" ref="I73">+IFERROR(_xlfn.XLOOKUP(Cesion_credito[[#This Row],[Distribuidor_CNE]]&amp;"_"&amp;Cesion_credito[[#This Row],[Bloque_Contrato_CNE]],Contrato[[#All],[Id]],Contrato[[#All],[DISTRIBUIDOR_ACTUAL]],,0),"")</f>
        <v>EEPA</v>
      </c>
      <c r="J73" s="5" t="s">
        <v>1317</v>
      </c>
      <c r="K73" s="22" t="str" cm="1">
        <f t="array" ref="K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" s="8">
        <v>1</v>
      </c>
      <c r="N7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3" s="28">
        <f t="shared" si="6"/>
        <v>1</v>
      </c>
      <c r="P73" t="str" cm="1">
        <f t="array" ref="P73">+IFERROR(_xlfn.XLOOKUP(Cesion_credito[[#This Row],[SUMINISTRADOR_ACTUAL]]&amp;Cesion_credito[[#This Row],[Razón Social Beneficiario del Pago]],Tabla_Facturas[[#All],[ID]],Tabla_Facturas[[#All],[BANCO]],,0),"")</f>
        <v>Banco de Chile</v>
      </c>
      <c r="Q73" t="str" cm="1">
        <f t="array" ref="Q73">+IFERROR(_xlfn.XLOOKUP(Cesion_credito[[#This Row],[SUMINISTRADOR_ACTUAL]]&amp;Cesion_credito[[#This Row],[Razón Social Beneficiario del Pago]],Tabla_Facturas[[#All],[ID]],Tabla_Facturas[[#All],[TIPO_CUENTA]],,0),"")</f>
        <v>Corriente</v>
      </c>
      <c r="R73" cm="1">
        <f t="array" ref="R73">+IFERROR(_xlfn.XLOOKUP(Cesion_credito[[#This Row],[SUMINISTRADOR_ACTUAL]]&amp;Cesion_credito[[#This Row],[Razón Social Beneficiario del Pago]],Tabla_Facturas[[#All],[ID]],Tabla_Facturas[[#All],[NUMERO_CUENTA]],,0),"")</f>
        <v>1112650136</v>
      </c>
      <c r="S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3" t="str">
        <f>+_xlfn.XLOOKUP(Cesion_credito[[#This Row],[DISTRIBUIDOR_ACTUAL]],Distribuidor[DISTRIBUIDOR_ACTUAL],Distribuidor[RAZON_SOCIAL_DISTRIBUIDOR_ACTUAL],,0)</f>
        <v>Empresa Eléctrica Puente Alto S.A.</v>
      </c>
      <c r="U73" t="str">
        <f>+_xlfn.XLOOKUP(Cesion_credito[[#This Row],[DISTRIBUIDOR_ACTUAL]],Distribuidor[DISTRIBUIDOR_ACTUAL],Distribuidor[RUT_DISTRIBUIDOR_ACTUAL],,0)</f>
        <v>80.313.300-k</v>
      </c>
    </row>
    <row r="74" spans="1:21" x14ac:dyDescent="0.25">
      <c r="A74" s="22">
        <f t="shared" si="7"/>
        <v>2025</v>
      </c>
      <c r="B74" s="22">
        <f t="shared" si="4"/>
        <v>1</v>
      </c>
      <c r="C74" s="22">
        <f t="shared" si="5"/>
        <v>6</v>
      </c>
      <c r="D74" s="23" t="s">
        <v>1125</v>
      </c>
      <c r="E74" s="6" t="s">
        <v>1092</v>
      </c>
      <c r="F74" s="5" t="s">
        <v>654</v>
      </c>
      <c r="G74" s="24" t="str" cm="1">
        <f t="array" ref="G74">+IFERROR(_xlfn.XLOOKUP(Cesion_credito[[#This Row],[Distribuidor_CNE]]&amp;"_"&amp;Cesion_credito[[#This Row],[Bloque_Contrato_CNE]],Contrato[[#All],[Id]],Contrato[[#All],[Suministrador_CNE]],,0),"")</f>
        <v>Pelumpén S.A.</v>
      </c>
      <c r="H74" s="24" t="str" cm="1">
        <f t="array" ref="H74">+IFERROR(_xlfn.XLOOKUP(Cesion_credito[[#This Row],[Distribuidor_CNE]]&amp;"_"&amp;Cesion_credito[[#This Row],[Bloque_Contrato_CNE]],Contrato[[#All],[Id]],Contrato[[#All],[SUMINISTRADOR_ACTUAL]],,0),"")</f>
        <v>COLBUN</v>
      </c>
      <c r="I74" s="24" t="str" cm="1">
        <f t="array" ref="I74">+IFERROR(_xlfn.XLOOKUP(Cesion_credito[[#This Row],[Distribuidor_CNE]]&amp;"_"&amp;Cesion_credito[[#This Row],[Bloque_Contrato_CNE]],Contrato[[#All],[Id]],Contrato[[#All],[DISTRIBUIDOR_ACTUAL]],,0),"")</f>
        <v>CGE</v>
      </c>
      <c r="J74" s="5" t="s">
        <v>1317</v>
      </c>
      <c r="K74" s="22" t="str" cm="1">
        <f t="array" ref="K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" s="8">
        <v>1</v>
      </c>
      <c r="N74" s="36">
        <f>+Cesion_credito[[#This Row],[Prorrata_Semestral (%)]]*SUMIFS(Contrato[Pago_Semestral_US$],Contrato[Distribuidor_CNE],Cesion_credito[[#This Row],[Distribuidor_CNE]],Contrato[Contrato],Cesion_credito[[#This Row],[Bloque_Contrato_CNE]])</f>
        <v>41.54</v>
      </c>
      <c r="O74" s="28">
        <f t="shared" si="6"/>
        <v>1</v>
      </c>
      <c r="P74" t="str" cm="1">
        <f t="array" ref="P74">+IFERROR(_xlfn.XLOOKUP(Cesion_credito[[#This Row],[SUMINISTRADOR_ACTUAL]]&amp;Cesion_credito[[#This Row],[Razón Social Beneficiario del Pago]],Tabla_Facturas[[#All],[ID]],Tabla_Facturas[[#All],[BANCO]],,0),"")</f>
        <v>Banco de Chile</v>
      </c>
      <c r="Q74" t="str" cm="1">
        <f t="array" ref="Q74">+IFERROR(_xlfn.XLOOKUP(Cesion_credito[[#This Row],[SUMINISTRADOR_ACTUAL]]&amp;Cesion_credito[[#This Row],[Razón Social Beneficiario del Pago]],Tabla_Facturas[[#All],[ID]],Tabla_Facturas[[#All],[TIPO_CUENTA]],,0),"")</f>
        <v>Corriente</v>
      </c>
      <c r="R74" cm="1">
        <f t="array" ref="R74">+IFERROR(_xlfn.XLOOKUP(Cesion_credito[[#This Row],[SUMINISTRADOR_ACTUAL]]&amp;Cesion_credito[[#This Row],[Razón Social Beneficiario del Pago]],Tabla_Facturas[[#All],[ID]],Tabla_Facturas[[#All],[NUMERO_CUENTA]],,0),"")</f>
        <v>1112650136</v>
      </c>
      <c r="S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6466</v>
      </c>
      <c r="T74" t="str">
        <f>+_xlfn.XLOOKUP(Cesion_credito[[#This Row],[DISTRIBUIDOR_ACTUAL]],Distribuidor[DISTRIBUIDOR_ACTUAL],Distribuidor[RAZON_SOCIAL_DISTRIBUIDOR_ACTUAL],,0)</f>
        <v>Compañía General de Electricidad S.A.</v>
      </c>
      <c r="U74" t="str">
        <f>+_xlfn.XLOOKUP(Cesion_credito[[#This Row],[DISTRIBUIDOR_ACTUAL]],Distribuidor[DISTRIBUIDOR_ACTUAL],Distribuidor[RUT_DISTRIBUIDOR_ACTUAL],,0)</f>
        <v>76.411.321-7</v>
      </c>
    </row>
    <row r="75" spans="1:21" x14ac:dyDescent="0.25">
      <c r="A75" s="22">
        <f t="shared" si="7"/>
        <v>2025</v>
      </c>
      <c r="B75" s="22">
        <f t="shared" si="4"/>
        <v>1</v>
      </c>
      <c r="C75" s="22">
        <f t="shared" si="5"/>
        <v>6</v>
      </c>
      <c r="D75" s="23" t="s">
        <v>1125</v>
      </c>
      <c r="E75" s="6" t="s">
        <v>1095</v>
      </c>
      <c r="F75" s="5" t="s">
        <v>711</v>
      </c>
      <c r="G75" s="24" t="str" cm="1">
        <f t="array" ref="G75">+IFERROR(_xlfn.XLOOKUP(Cesion_credito[[#This Row],[Distribuidor_CNE]]&amp;"_"&amp;Cesion_credito[[#This Row],[Bloque_Contrato_CNE]],Contrato[[#All],[Id]],Contrato[[#All],[Suministrador_CNE]],,0),"")</f>
        <v>Pelumpén S.A.</v>
      </c>
      <c r="H75" s="24" t="str" cm="1">
        <f t="array" ref="H75">+IFERROR(_xlfn.XLOOKUP(Cesion_credito[[#This Row],[Distribuidor_CNE]]&amp;"_"&amp;Cesion_credito[[#This Row],[Bloque_Contrato_CNE]],Contrato[[#All],[Id]],Contrato[[#All],[SUMINISTRADOR_ACTUAL]],,0),"")</f>
        <v>COLBUN</v>
      </c>
      <c r="I75" s="24" t="str" cm="1">
        <f t="array" ref="I75">+IFERROR(_xlfn.XLOOKUP(Cesion_credito[[#This Row],[Distribuidor_CNE]]&amp;"_"&amp;Cesion_credito[[#This Row],[Bloque_Contrato_CNE]],Contrato[[#All],[Id]],Contrato[[#All],[DISTRIBUIDOR_ACTUAL]],,0),"")</f>
        <v>CGE</v>
      </c>
      <c r="J75" s="5" t="s">
        <v>1317</v>
      </c>
      <c r="K75" s="22" t="str" cm="1">
        <f t="array" ref="K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" s="8">
        <v>1</v>
      </c>
      <c r="N75" s="36">
        <f>+Cesion_credito[[#This Row],[Prorrata_Semestral (%)]]*SUMIFS(Contrato[Pago_Semestral_US$],Contrato[Distribuidor_CNE],Cesion_credito[[#This Row],[Distribuidor_CNE]],Contrato[Contrato],Cesion_credito[[#This Row],[Bloque_Contrato_CNE]])</f>
        <v>10471.886</v>
      </c>
      <c r="O75" s="28">
        <f t="shared" si="6"/>
        <v>1</v>
      </c>
      <c r="P75" t="str" cm="1">
        <f t="array" ref="P75">+IFERROR(_xlfn.XLOOKUP(Cesion_credito[[#This Row],[SUMINISTRADOR_ACTUAL]]&amp;Cesion_credito[[#This Row],[Razón Social Beneficiario del Pago]],Tabla_Facturas[[#All],[ID]],Tabla_Facturas[[#All],[BANCO]],,0),"")</f>
        <v>Banco de Chile</v>
      </c>
      <c r="Q75" t="str" cm="1">
        <f t="array" ref="Q75">+IFERROR(_xlfn.XLOOKUP(Cesion_credito[[#This Row],[SUMINISTRADOR_ACTUAL]]&amp;Cesion_credito[[#This Row],[Razón Social Beneficiario del Pago]],Tabla_Facturas[[#All],[ID]],Tabla_Facturas[[#All],[TIPO_CUENTA]],,0),"")</f>
        <v>Corriente</v>
      </c>
      <c r="R75" cm="1">
        <f t="array" ref="R75">+IFERROR(_xlfn.XLOOKUP(Cesion_credito[[#This Row],[SUMINISTRADOR_ACTUAL]]&amp;Cesion_credito[[#This Row],[Razón Social Beneficiario del Pago]],Tabla_Facturas[[#All],[ID]],Tabla_Facturas[[#All],[NUMERO_CUENTA]],,0),"")</f>
        <v>1112650136</v>
      </c>
      <c r="S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1629967</v>
      </c>
      <c r="T75" t="str">
        <f>+_xlfn.XLOOKUP(Cesion_credito[[#This Row],[DISTRIBUIDOR_ACTUAL]],Distribuidor[DISTRIBUIDOR_ACTUAL],Distribuidor[RAZON_SOCIAL_DISTRIBUIDOR_ACTUAL],,0)</f>
        <v>Compañía General de Electricidad S.A.</v>
      </c>
      <c r="U75" t="str">
        <f>+_xlfn.XLOOKUP(Cesion_credito[[#This Row],[DISTRIBUIDOR_ACTUAL]],Distribuidor[DISTRIBUIDOR_ACTUAL],Distribuidor[RUT_DISTRIBUIDOR_ACTUAL],,0)</f>
        <v>76.411.321-7</v>
      </c>
    </row>
    <row r="76" spans="1:21" x14ac:dyDescent="0.25">
      <c r="A76" s="22">
        <f t="shared" si="7"/>
        <v>2025</v>
      </c>
      <c r="B76" s="22">
        <f t="shared" si="4"/>
        <v>1</v>
      </c>
      <c r="C76" s="22">
        <f t="shared" si="5"/>
        <v>6</v>
      </c>
      <c r="D76" s="23" t="s">
        <v>1125</v>
      </c>
      <c r="E76" s="6" t="s">
        <v>1096</v>
      </c>
      <c r="F76" s="5" t="s">
        <v>739</v>
      </c>
      <c r="G76" s="24" t="str" cm="1">
        <f t="array" ref="G76">+IFERROR(_xlfn.XLOOKUP(Cesion_credito[[#This Row],[Distribuidor_CNE]]&amp;"_"&amp;Cesion_credito[[#This Row],[Bloque_Contrato_CNE]],Contrato[[#All],[Id]],Contrato[[#All],[Suministrador_CNE]],,0),"")</f>
        <v>Pelumpén S.A.</v>
      </c>
      <c r="H76" s="24" t="str" cm="1">
        <f t="array" ref="H76">+IFERROR(_xlfn.XLOOKUP(Cesion_credito[[#This Row],[Distribuidor_CNE]]&amp;"_"&amp;Cesion_credito[[#This Row],[Bloque_Contrato_CNE]],Contrato[[#All],[Id]],Contrato[[#All],[SUMINISTRADOR_ACTUAL]],,0),"")</f>
        <v>COLBUN</v>
      </c>
      <c r="I76" s="24" t="str" cm="1">
        <f t="array" ref="I76">+IFERROR(_xlfn.XLOOKUP(Cesion_credito[[#This Row],[Distribuidor_CNE]]&amp;"_"&amp;Cesion_credito[[#This Row],[Bloque_Contrato_CNE]],Contrato[[#All],[Id]],Contrato[[#All],[DISTRIBUIDOR_ACTUAL]],,0),"")</f>
        <v>EMELCA</v>
      </c>
      <c r="J76" s="5" t="s">
        <v>1317</v>
      </c>
      <c r="K76" s="22" t="str" cm="1">
        <f t="array" ref="K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" s="8">
        <v>1</v>
      </c>
      <c r="N7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6" s="28">
        <f t="shared" si="6"/>
        <v>1</v>
      </c>
      <c r="P76" t="str" cm="1">
        <f t="array" ref="P76">+IFERROR(_xlfn.XLOOKUP(Cesion_credito[[#This Row],[SUMINISTRADOR_ACTUAL]]&amp;Cesion_credito[[#This Row],[Razón Social Beneficiario del Pago]],Tabla_Facturas[[#All],[ID]],Tabla_Facturas[[#All],[BANCO]],,0),"")</f>
        <v>Banco de Chile</v>
      </c>
      <c r="Q76" t="str" cm="1">
        <f t="array" ref="Q76">+IFERROR(_xlfn.XLOOKUP(Cesion_credito[[#This Row],[SUMINISTRADOR_ACTUAL]]&amp;Cesion_credito[[#This Row],[Razón Social Beneficiario del Pago]],Tabla_Facturas[[#All],[ID]],Tabla_Facturas[[#All],[TIPO_CUENTA]],,0),"")</f>
        <v>Corriente</v>
      </c>
      <c r="R76" cm="1">
        <f t="array" ref="R76">+IFERROR(_xlfn.XLOOKUP(Cesion_credito[[#This Row],[SUMINISTRADOR_ACTUAL]]&amp;Cesion_credito[[#This Row],[Razón Social Beneficiario del Pago]],Tabla_Facturas[[#All],[ID]],Tabla_Facturas[[#All],[NUMERO_CUENTA]],,0),"")</f>
        <v>1112650136</v>
      </c>
      <c r="S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6" t="str">
        <f>+_xlfn.XLOOKUP(Cesion_credito[[#This Row],[DISTRIBUIDOR_ACTUAL]],Distribuidor[DISTRIBUIDOR_ACTUAL],Distribuidor[RAZON_SOCIAL_DISTRIBUIDOR_ACTUAL],,0)</f>
        <v>Empresa Eléctrica de Casablanca S.A.</v>
      </c>
      <c r="U76" t="str">
        <f>+_xlfn.XLOOKUP(Cesion_credito[[#This Row],[DISTRIBUIDOR_ACTUAL]],Distribuidor[DISTRIBUIDOR_ACTUAL],Distribuidor[RUT_DISTRIBUIDOR_ACTUAL],,0)</f>
        <v>81.577.400-0</v>
      </c>
    </row>
    <row r="77" spans="1:21" x14ac:dyDescent="0.25">
      <c r="A77" s="22">
        <f t="shared" si="7"/>
        <v>2025</v>
      </c>
      <c r="B77" s="22">
        <f t="shared" si="4"/>
        <v>1</v>
      </c>
      <c r="C77" s="22">
        <f t="shared" si="5"/>
        <v>6</v>
      </c>
      <c r="D77" s="23" t="s">
        <v>1125</v>
      </c>
      <c r="E77" s="6" t="s">
        <v>1097</v>
      </c>
      <c r="F77" s="5" t="s">
        <v>540</v>
      </c>
      <c r="G77" s="24" t="str" cm="1">
        <f t="array" ref="G77">+IFERROR(_xlfn.XLOOKUP(Cesion_credito[[#This Row],[Distribuidor_CNE]]&amp;"_"&amp;Cesion_credito[[#This Row],[Bloque_Contrato_CNE]],Contrato[[#All],[Id]],Contrato[[#All],[Suministrador_CNE]],,0),"")</f>
        <v>COLBÚN</v>
      </c>
      <c r="H77" s="24" t="str" cm="1">
        <f t="array" ref="H77">+IFERROR(_xlfn.XLOOKUP(Cesion_credito[[#This Row],[Distribuidor_CNE]]&amp;"_"&amp;Cesion_credito[[#This Row],[Bloque_Contrato_CNE]],Contrato[[#All],[Id]],Contrato[[#All],[SUMINISTRADOR_ACTUAL]],,0),"")</f>
        <v>COLBUN</v>
      </c>
      <c r="I77" s="24" t="str" cm="1">
        <f t="array" ref="I77">+IFERROR(_xlfn.XLOOKUP(Cesion_credito[[#This Row],[Distribuidor_CNE]]&amp;"_"&amp;Cesion_credito[[#This Row],[Bloque_Contrato_CNE]],Contrato[[#All],[Id]],Contrato[[#All],[DISTRIBUIDOR_ACTUAL]],,0),"")</f>
        <v>ENEL_DISTRIBUCION</v>
      </c>
      <c r="J77" s="5" t="s">
        <v>1317</v>
      </c>
      <c r="K77" s="22" t="str" cm="1">
        <f t="array" ref="K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" s="8">
        <v>1</v>
      </c>
      <c r="N77" s="36">
        <f>+Cesion_credito[[#This Row],[Prorrata_Semestral (%)]]*SUMIFS(Contrato[Pago_Semestral_US$],Contrato[Distribuidor_CNE],Cesion_credito[[#This Row],[Distribuidor_CNE]],Contrato[Contrato],Cesion_credito[[#This Row],[Bloque_Contrato_CNE]])</f>
        <v>819620.054</v>
      </c>
      <c r="O77" s="28">
        <f t="shared" si="6"/>
        <v>1</v>
      </c>
      <c r="P77" t="str" cm="1">
        <f t="array" ref="P77">+IFERROR(_xlfn.XLOOKUP(Cesion_credito[[#This Row],[SUMINISTRADOR_ACTUAL]]&amp;Cesion_credito[[#This Row],[Razón Social Beneficiario del Pago]],Tabla_Facturas[[#All],[ID]],Tabla_Facturas[[#All],[BANCO]],,0),"")</f>
        <v>Banco de Chile</v>
      </c>
      <c r="Q77" t="str" cm="1">
        <f t="array" ref="Q77">+IFERROR(_xlfn.XLOOKUP(Cesion_credito[[#This Row],[SUMINISTRADOR_ACTUAL]]&amp;Cesion_credito[[#This Row],[Razón Social Beneficiario del Pago]],Tabla_Facturas[[#All],[ID]],Tabla_Facturas[[#All],[TIPO_CUENTA]],,0),"")</f>
        <v>Corriente</v>
      </c>
      <c r="R77" cm="1">
        <f t="array" ref="R77">+IFERROR(_xlfn.XLOOKUP(Cesion_credito[[#This Row],[SUMINISTRADOR_ACTUAL]]&amp;Cesion_credito[[#This Row],[Razón Social Beneficiario del Pago]],Tabla_Facturas[[#All],[ID]],Tabla_Facturas[[#All],[NUMERO_CUENTA]],,0),"")</f>
        <v>1112650136</v>
      </c>
      <c r="S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127575227</v>
      </c>
      <c r="T77" t="str">
        <f>+_xlfn.XLOOKUP(Cesion_credito[[#This Row],[DISTRIBUIDOR_ACTUAL]],Distribuidor[DISTRIBUIDOR_ACTUAL],Distribuidor[RAZON_SOCIAL_DISTRIBUIDOR_ACTUAL],,0)</f>
        <v>Enel Distribución Chile S.A.</v>
      </c>
      <c r="U77" t="str">
        <f>+_xlfn.XLOOKUP(Cesion_credito[[#This Row],[DISTRIBUIDOR_ACTUAL]],Distribuidor[DISTRIBUIDOR_ACTUAL],Distribuidor[RUT_DISTRIBUIDOR_ACTUAL],,0)</f>
        <v>96.800.570-7</v>
      </c>
    </row>
    <row r="78" spans="1:21" x14ac:dyDescent="0.25">
      <c r="A78" s="22">
        <f t="shared" si="7"/>
        <v>2025</v>
      </c>
      <c r="B78" s="22">
        <f t="shared" si="4"/>
        <v>1</v>
      </c>
      <c r="C78" s="22">
        <f t="shared" si="5"/>
        <v>6</v>
      </c>
      <c r="D78" s="23" t="s">
        <v>1125</v>
      </c>
      <c r="E78" s="6" t="s">
        <v>1097</v>
      </c>
      <c r="F78" s="5" t="s">
        <v>541</v>
      </c>
      <c r="G78" s="24" t="str" cm="1">
        <f t="array" ref="G78">+IFERROR(_xlfn.XLOOKUP(Cesion_credito[[#This Row],[Distribuidor_CNE]]&amp;"_"&amp;Cesion_credito[[#This Row],[Bloque_Contrato_CNE]],Contrato[[#All],[Id]],Contrato[[#All],[Suministrador_CNE]],,0),"")</f>
        <v>COLBÚN</v>
      </c>
      <c r="H78" s="24" t="str" cm="1">
        <f t="array" ref="H78">+IFERROR(_xlfn.XLOOKUP(Cesion_credito[[#This Row],[Distribuidor_CNE]]&amp;"_"&amp;Cesion_credito[[#This Row],[Bloque_Contrato_CNE]],Contrato[[#All],[Id]],Contrato[[#All],[SUMINISTRADOR_ACTUAL]],,0),"")</f>
        <v>COLBUN</v>
      </c>
      <c r="I78" s="24" t="str" cm="1">
        <f t="array" ref="I78">+IFERROR(_xlfn.XLOOKUP(Cesion_credito[[#This Row],[Distribuidor_CNE]]&amp;"_"&amp;Cesion_credito[[#This Row],[Bloque_Contrato_CNE]],Contrato[[#All],[Id]],Contrato[[#All],[DISTRIBUIDOR_ACTUAL]],,0),"")</f>
        <v>ENEL_DISTRIBUCION</v>
      </c>
      <c r="J78" s="5" t="s">
        <v>1317</v>
      </c>
      <c r="K78" s="22" t="str" cm="1">
        <f t="array" ref="K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" s="8">
        <v>1</v>
      </c>
      <c r="N78" s="36">
        <f>+Cesion_credito[[#This Row],[Prorrata_Semestral (%)]]*SUMIFS(Contrato[Pago_Semestral_US$],Contrato[Distribuidor_CNE],Cesion_credito[[#This Row],[Distribuidor_CNE]],Contrato[Contrato],Cesion_credito[[#This Row],[Bloque_Contrato_CNE]])</f>
        <v>1629183.638</v>
      </c>
      <c r="O78" s="28">
        <f t="shared" si="6"/>
        <v>1</v>
      </c>
      <c r="P78" t="str" cm="1">
        <f t="array" ref="P78">+IFERROR(_xlfn.XLOOKUP(Cesion_credito[[#This Row],[SUMINISTRADOR_ACTUAL]]&amp;Cesion_credito[[#This Row],[Razón Social Beneficiario del Pago]],Tabla_Facturas[[#All],[ID]],Tabla_Facturas[[#All],[BANCO]],,0),"")</f>
        <v>Banco de Chile</v>
      </c>
      <c r="Q78" t="str" cm="1">
        <f t="array" ref="Q78">+IFERROR(_xlfn.XLOOKUP(Cesion_credito[[#This Row],[SUMINISTRADOR_ACTUAL]]&amp;Cesion_credito[[#This Row],[Razón Social Beneficiario del Pago]],Tabla_Facturas[[#All],[ID]],Tabla_Facturas[[#All],[TIPO_CUENTA]],,0),"")</f>
        <v>Corriente</v>
      </c>
      <c r="R78" cm="1">
        <f t="array" ref="R78">+IFERROR(_xlfn.XLOOKUP(Cesion_credito[[#This Row],[SUMINISTRADOR_ACTUAL]]&amp;Cesion_credito[[#This Row],[Razón Social Beneficiario del Pago]],Tabla_Facturas[[#All],[ID]],Tabla_Facturas[[#All],[NUMERO_CUENTA]],,0),"")</f>
        <v>1112650136</v>
      </c>
      <c r="S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253585149</v>
      </c>
      <c r="T78" t="str">
        <f>+_xlfn.XLOOKUP(Cesion_credito[[#This Row],[DISTRIBUIDOR_ACTUAL]],Distribuidor[DISTRIBUIDOR_ACTUAL],Distribuidor[RAZON_SOCIAL_DISTRIBUIDOR_ACTUAL],,0)</f>
        <v>Enel Distribución Chile S.A.</v>
      </c>
      <c r="U78" t="str">
        <f>+_xlfn.XLOOKUP(Cesion_credito[[#This Row],[DISTRIBUIDOR_ACTUAL]],Distribuidor[DISTRIBUIDOR_ACTUAL],Distribuidor[RUT_DISTRIBUIDOR_ACTUAL],,0)</f>
        <v>96.800.570-7</v>
      </c>
    </row>
    <row r="79" spans="1:21" x14ac:dyDescent="0.25">
      <c r="A79" s="22">
        <f t="shared" si="7"/>
        <v>2025</v>
      </c>
      <c r="B79" s="22">
        <f t="shared" si="4"/>
        <v>1</v>
      </c>
      <c r="C79" s="22">
        <f t="shared" si="5"/>
        <v>6</v>
      </c>
      <c r="D79" s="23" t="s">
        <v>1125</v>
      </c>
      <c r="E79" s="6" t="s">
        <v>1097</v>
      </c>
      <c r="F79" s="5" t="s">
        <v>542</v>
      </c>
      <c r="G79" s="24" t="str" cm="1">
        <f t="array" ref="G79">+IFERROR(_xlfn.XLOOKUP(Cesion_credito[[#This Row],[Distribuidor_CNE]]&amp;"_"&amp;Cesion_credito[[#This Row],[Bloque_Contrato_CNE]],Contrato[[#All],[Id]],Contrato[[#All],[Suministrador_CNE]],,0),"")</f>
        <v>COLBÚN</v>
      </c>
      <c r="H79" s="24" t="str" cm="1">
        <f t="array" ref="H79">+IFERROR(_xlfn.XLOOKUP(Cesion_credito[[#This Row],[Distribuidor_CNE]]&amp;"_"&amp;Cesion_credito[[#This Row],[Bloque_Contrato_CNE]],Contrato[[#All],[Id]],Contrato[[#All],[SUMINISTRADOR_ACTUAL]],,0),"")</f>
        <v>COLBUN</v>
      </c>
      <c r="I79" s="24" t="str" cm="1">
        <f t="array" ref="I79">+IFERROR(_xlfn.XLOOKUP(Cesion_credito[[#This Row],[Distribuidor_CNE]]&amp;"_"&amp;Cesion_credito[[#This Row],[Bloque_Contrato_CNE]],Contrato[[#All],[Id]],Contrato[[#All],[DISTRIBUIDOR_ACTUAL]],,0),"")</f>
        <v>ENEL_DISTRIBUCION</v>
      </c>
      <c r="J79" s="5" t="s">
        <v>1317</v>
      </c>
      <c r="K79" s="22" t="str" cm="1">
        <f t="array" ref="K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" s="8">
        <v>1</v>
      </c>
      <c r="N79" s="36">
        <f>+Cesion_credito[[#This Row],[Prorrata_Semestral (%)]]*SUMIFS(Contrato[Pago_Semestral_US$],Contrato[Distribuidor_CNE],Cesion_credito[[#This Row],[Distribuidor_CNE]],Contrato[Contrato],Cesion_credito[[#This Row],[Bloque_Contrato_CNE]])</f>
        <v>1620014.5020000001</v>
      </c>
      <c r="O79" s="28">
        <f t="shared" si="6"/>
        <v>1</v>
      </c>
      <c r="P79" t="str" cm="1">
        <f t="array" ref="P79">+IFERROR(_xlfn.XLOOKUP(Cesion_credito[[#This Row],[SUMINISTRADOR_ACTUAL]]&amp;Cesion_credito[[#This Row],[Razón Social Beneficiario del Pago]],Tabla_Facturas[[#All],[ID]],Tabla_Facturas[[#All],[BANCO]],,0),"")</f>
        <v>Banco de Chile</v>
      </c>
      <c r="Q79" t="str" cm="1">
        <f t="array" ref="Q79">+IFERROR(_xlfn.XLOOKUP(Cesion_credito[[#This Row],[SUMINISTRADOR_ACTUAL]]&amp;Cesion_credito[[#This Row],[Razón Social Beneficiario del Pago]],Tabla_Facturas[[#All],[ID]],Tabla_Facturas[[#All],[TIPO_CUENTA]],,0),"")</f>
        <v>Corriente</v>
      </c>
      <c r="R79" cm="1">
        <f t="array" ref="R79">+IFERROR(_xlfn.XLOOKUP(Cesion_credito[[#This Row],[SUMINISTRADOR_ACTUAL]]&amp;Cesion_credito[[#This Row],[Razón Social Beneficiario del Pago]],Tabla_Facturas[[#All],[ID]],Tabla_Facturas[[#All],[NUMERO_CUENTA]],,0),"")</f>
        <v>1112650136</v>
      </c>
      <c r="S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252157957</v>
      </c>
      <c r="T79" t="str">
        <f>+_xlfn.XLOOKUP(Cesion_credito[[#This Row],[DISTRIBUIDOR_ACTUAL]],Distribuidor[DISTRIBUIDOR_ACTUAL],Distribuidor[RAZON_SOCIAL_DISTRIBUIDOR_ACTUAL],,0)</f>
        <v>Enel Distribución Chile S.A.</v>
      </c>
      <c r="U79" t="str">
        <f>+_xlfn.XLOOKUP(Cesion_credito[[#This Row],[DISTRIBUIDOR_ACTUAL]],Distribuidor[DISTRIBUIDOR_ACTUAL],Distribuidor[RUT_DISTRIBUIDOR_ACTUAL],,0)</f>
        <v>96.800.570-7</v>
      </c>
    </row>
    <row r="80" spans="1:21" x14ac:dyDescent="0.25">
      <c r="A80" s="22">
        <f t="shared" si="7"/>
        <v>2025</v>
      </c>
      <c r="B80" s="22">
        <f t="shared" si="4"/>
        <v>1</v>
      </c>
      <c r="C80" s="22">
        <f t="shared" si="5"/>
        <v>6</v>
      </c>
      <c r="D80" s="23" t="s">
        <v>1125</v>
      </c>
      <c r="E80" s="6" t="s">
        <v>1097</v>
      </c>
      <c r="F80" s="5" t="s">
        <v>567</v>
      </c>
      <c r="G80" s="24" t="str" cm="1">
        <f t="array" ref="G80">+IFERROR(_xlfn.XLOOKUP(Cesion_credito[[#This Row],[Distribuidor_CNE]]&amp;"_"&amp;Cesion_credito[[#This Row],[Bloque_Contrato_CNE]],Contrato[[#All],[Id]],Contrato[[#All],[Suministrador_CNE]],,0),"")</f>
        <v>Pelumpén S.A.</v>
      </c>
      <c r="H80" s="24" t="str" cm="1">
        <f t="array" ref="H80">+IFERROR(_xlfn.XLOOKUP(Cesion_credito[[#This Row],[Distribuidor_CNE]]&amp;"_"&amp;Cesion_credito[[#This Row],[Bloque_Contrato_CNE]],Contrato[[#All],[Id]],Contrato[[#All],[SUMINISTRADOR_ACTUAL]],,0),"")</f>
        <v>COLBUN</v>
      </c>
      <c r="I80" s="24" t="str" cm="1">
        <f t="array" ref="I80">+IFERROR(_xlfn.XLOOKUP(Cesion_credito[[#This Row],[Distribuidor_CNE]]&amp;"_"&amp;Cesion_credito[[#This Row],[Bloque_Contrato_CNE]],Contrato[[#All],[Id]],Contrato[[#All],[DISTRIBUIDOR_ACTUAL]],,0),"")</f>
        <v>ENEL_DISTRIBUCION</v>
      </c>
      <c r="J80" s="5" t="s">
        <v>1317</v>
      </c>
      <c r="K80" s="22" t="str" cm="1">
        <f t="array" ref="K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" s="8">
        <v>1</v>
      </c>
      <c r="N80" s="36">
        <f>+Cesion_credito[[#This Row],[Prorrata_Semestral (%)]]*SUMIFS(Contrato[Pago_Semestral_US$],Contrato[Distribuidor_CNE],Cesion_credito[[#This Row],[Distribuidor_CNE]],Contrato[Contrato],Cesion_credito[[#This Row],[Bloque_Contrato_CNE]])</f>
        <v>135195.96100000001</v>
      </c>
      <c r="O80" s="28">
        <f t="shared" si="6"/>
        <v>1</v>
      </c>
      <c r="P80" t="str" cm="1">
        <f t="array" ref="P80">+IFERROR(_xlfn.XLOOKUP(Cesion_credito[[#This Row],[SUMINISTRADOR_ACTUAL]]&amp;Cesion_credito[[#This Row],[Razón Social Beneficiario del Pago]],Tabla_Facturas[[#All],[ID]],Tabla_Facturas[[#All],[BANCO]],,0),"")</f>
        <v>Banco de Chile</v>
      </c>
      <c r="Q80" t="str" cm="1">
        <f t="array" ref="Q80">+IFERROR(_xlfn.XLOOKUP(Cesion_credito[[#This Row],[SUMINISTRADOR_ACTUAL]]&amp;Cesion_credito[[#This Row],[Razón Social Beneficiario del Pago]],Tabla_Facturas[[#All],[ID]],Tabla_Facturas[[#All],[TIPO_CUENTA]],,0),"")</f>
        <v>Corriente</v>
      </c>
      <c r="R80" cm="1">
        <f t="array" ref="R80">+IFERROR(_xlfn.XLOOKUP(Cesion_credito[[#This Row],[SUMINISTRADOR_ACTUAL]]&amp;Cesion_credito[[#This Row],[Razón Social Beneficiario del Pago]],Tabla_Facturas[[#All],[ID]],Tabla_Facturas[[#All],[NUMERO_CUENTA]],,0),"")</f>
        <v>1112650136</v>
      </c>
      <c r="S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21043477</v>
      </c>
      <c r="T80" t="str">
        <f>+_xlfn.XLOOKUP(Cesion_credito[[#This Row],[DISTRIBUIDOR_ACTUAL]],Distribuidor[DISTRIBUIDOR_ACTUAL],Distribuidor[RAZON_SOCIAL_DISTRIBUIDOR_ACTUAL],,0)</f>
        <v>Enel Distribución Chile S.A.</v>
      </c>
      <c r="U80" t="str">
        <f>+_xlfn.XLOOKUP(Cesion_credito[[#This Row],[DISTRIBUIDOR_ACTUAL]],Distribuidor[DISTRIBUIDOR_ACTUAL],Distribuidor[RUT_DISTRIBUIDOR_ACTUAL],,0)</f>
        <v>96.800.570-7</v>
      </c>
    </row>
    <row r="81" spans="1:21" x14ac:dyDescent="0.25">
      <c r="A81" s="22">
        <f t="shared" si="7"/>
        <v>2025</v>
      </c>
      <c r="B81" s="22">
        <f t="shared" si="4"/>
        <v>1</v>
      </c>
      <c r="C81" s="22">
        <f t="shared" si="5"/>
        <v>6</v>
      </c>
      <c r="D81" s="23" t="s">
        <v>1125</v>
      </c>
      <c r="E81" s="6" t="s">
        <v>1098</v>
      </c>
      <c r="F81" s="5" t="s">
        <v>752</v>
      </c>
      <c r="G81" s="24" t="str" cm="1">
        <f t="array" ref="G81">+IFERROR(_xlfn.XLOOKUP(Cesion_credito[[#This Row],[Distribuidor_CNE]]&amp;"_"&amp;Cesion_credito[[#This Row],[Bloque_Contrato_CNE]],Contrato[[#All],[Id]],Contrato[[#All],[Suministrador_CNE]],,0),"")</f>
        <v>COLBÚN</v>
      </c>
      <c r="H81" s="24" t="str" cm="1">
        <f t="array" ref="H81">+IFERROR(_xlfn.XLOOKUP(Cesion_credito[[#This Row],[Distribuidor_CNE]]&amp;"_"&amp;Cesion_credito[[#This Row],[Bloque_Contrato_CNE]],Contrato[[#All],[Id]],Contrato[[#All],[SUMINISTRADOR_ACTUAL]],,0),"")</f>
        <v>COLBUN</v>
      </c>
      <c r="I81" s="24" t="str" cm="1">
        <f t="array" ref="I81">+IFERROR(_xlfn.XLOOKUP(Cesion_credito[[#This Row],[Distribuidor_CNE]]&amp;"_"&amp;Cesion_credito[[#This Row],[Bloque_Contrato_CNE]],Contrato[[#All],[Id]],Contrato[[#All],[DISTRIBUIDOR_ACTUAL]],,0),"")</f>
        <v>FRONTEL</v>
      </c>
      <c r="J81" s="5" t="s">
        <v>1211</v>
      </c>
      <c r="K81" s="22" t="str" cm="1">
        <f t="array" ref="K81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1" s="8">
        <v>1</v>
      </c>
      <c r="N81" s="36">
        <f>+Cesion_credito[[#This Row],[Prorrata_Semestral (%)]]*SUMIFS(Contrato[Pago_Semestral_US$],Contrato[Distribuidor_CNE],Cesion_credito[[#This Row],[Distribuidor_CNE]],Contrato[Contrato],Cesion_credito[[#This Row],[Bloque_Contrato_CNE]])</f>
        <v>156065.85800000001</v>
      </c>
      <c r="O81" s="28">
        <f t="shared" si="6"/>
        <v>1</v>
      </c>
      <c r="P81" t="str" cm="1">
        <f t="array" ref="P81">+IFERROR(_xlfn.XLOOKUP(Cesion_credito[[#This Row],[SUMINISTRADOR_ACTUAL]]&amp;Cesion_credito[[#This Row],[Razón Social Beneficiario del Pago]],Tabla_Facturas[[#All],[ID]],Tabla_Facturas[[#All],[BANCO]],,0),"")</f>
        <v>Banco Santander</v>
      </c>
      <c r="Q81" t="str" cm="1">
        <f t="array" ref="Q81">+IFERROR(_xlfn.XLOOKUP(Cesion_credito[[#This Row],[SUMINISTRADOR_ACTUAL]]&amp;Cesion_credito[[#This Row],[Razón Social Beneficiario del Pago]],Tabla_Facturas[[#All],[ID]],Tabla_Facturas[[#All],[TIPO_CUENTA]],,0),"")</f>
        <v>Corriente</v>
      </c>
      <c r="R81" cm="1">
        <f t="array" ref="R81">+IFERROR(_xlfn.XLOOKUP(Cesion_credito[[#This Row],[SUMINISTRADOR_ACTUAL]]&amp;Cesion_credito[[#This Row],[Razón Social Beneficiario del Pago]],Tabla_Facturas[[#All],[ID]],Tabla_Facturas[[#All],[NUMERO_CUENTA]],,0),"")</f>
        <v>25524489</v>
      </c>
      <c r="S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24291911</v>
      </c>
      <c r="T81" t="str">
        <f>+_xlfn.XLOOKUP(Cesion_credito[[#This Row],[DISTRIBUIDOR_ACTUAL]],Distribuidor[DISTRIBUIDOR_ACTUAL],Distribuidor[RAZON_SOCIAL_DISTRIBUIDOR_ACTUAL],,0)</f>
        <v>Empresa Eléctrica de la Frontera S.A.</v>
      </c>
      <c r="U81" t="str">
        <f>+_xlfn.XLOOKUP(Cesion_credito[[#This Row],[DISTRIBUIDOR_ACTUAL]],Distribuidor[DISTRIBUIDOR_ACTUAL],Distribuidor[RUT_DISTRIBUIDOR_ACTUAL],,0)</f>
        <v>76.073.164-1</v>
      </c>
    </row>
    <row r="82" spans="1:21" x14ac:dyDescent="0.25">
      <c r="A82" s="22">
        <f t="shared" si="7"/>
        <v>2025</v>
      </c>
      <c r="B82" s="22">
        <f t="shared" si="4"/>
        <v>1</v>
      </c>
      <c r="C82" s="22">
        <f t="shared" si="5"/>
        <v>6</v>
      </c>
      <c r="D82" s="23" t="s">
        <v>1125</v>
      </c>
      <c r="E82" s="6" t="s">
        <v>1098</v>
      </c>
      <c r="F82" s="5" t="s">
        <v>773</v>
      </c>
      <c r="G82" s="24" t="str" cm="1">
        <f t="array" ref="G82">+IFERROR(_xlfn.XLOOKUP(Cesion_credito[[#This Row],[Distribuidor_CNE]]&amp;"_"&amp;Cesion_credito[[#This Row],[Bloque_Contrato_CNE]],Contrato[[#All],[Id]],Contrato[[#All],[Suministrador_CNE]],,0),"")</f>
        <v>Pelumpén S.A.</v>
      </c>
      <c r="H82" s="24" t="str" cm="1">
        <f t="array" ref="H82">+IFERROR(_xlfn.XLOOKUP(Cesion_credito[[#This Row],[Distribuidor_CNE]]&amp;"_"&amp;Cesion_credito[[#This Row],[Bloque_Contrato_CNE]],Contrato[[#All],[Id]],Contrato[[#All],[SUMINISTRADOR_ACTUAL]],,0),"")</f>
        <v>COLBUN</v>
      </c>
      <c r="I82" s="24" t="str" cm="1">
        <f t="array" ref="I82">+IFERROR(_xlfn.XLOOKUP(Cesion_credito[[#This Row],[Distribuidor_CNE]]&amp;"_"&amp;Cesion_credito[[#This Row],[Bloque_Contrato_CNE]],Contrato[[#All],[Id]],Contrato[[#All],[DISTRIBUIDOR_ACTUAL]],,0),"")</f>
        <v>FRONTEL</v>
      </c>
      <c r="J82" s="5" t="s">
        <v>1317</v>
      </c>
      <c r="K82" s="22" t="str" cm="1">
        <f t="array" ref="K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" s="8">
        <v>1</v>
      </c>
      <c r="N82" s="36">
        <f>+Cesion_credito[[#This Row],[Prorrata_Semestral (%)]]*SUMIFS(Contrato[Pago_Semestral_US$],Contrato[Distribuidor_CNE],Cesion_credito[[#This Row],[Distribuidor_CNE]],Contrato[Contrato],Cesion_credito[[#This Row],[Bloque_Contrato_CNE]])</f>
        <v>17549.555</v>
      </c>
      <c r="O82" s="28">
        <f t="shared" si="6"/>
        <v>1</v>
      </c>
      <c r="P82" t="str" cm="1">
        <f t="array" ref="P82">+IFERROR(_xlfn.XLOOKUP(Cesion_credito[[#This Row],[SUMINISTRADOR_ACTUAL]]&amp;Cesion_credito[[#This Row],[Razón Social Beneficiario del Pago]],Tabla_Facturas[[#All],[ID]],Tabla_Facturas[[#All],[BANCO]],,0),"")</f>
        <v>Banco de Chile</v>
      </c>
      <c r="Q82" t="str" cm="1">
        <f t="array" ref="Q82">+IFERROR(_xlfn.XLOOKUP(Cesion_credito[[#This Row],[SUMINISTRADOR_ACTUAL]]&amp;Cesion_credito[[#This Row],[Razón Social Beneficiario del Pago]],Tabla_Facturas[[#All],[ID]],Tabla_Facturas[[#All],[TIPO_CUENTA]],,0),"")</f>
        <v>Corriente</v>
      </c>
      <c r="R82" cm="1">
        <f t="array" ref="R82">+IFERROR(_xlfn.XLOOKUP(Cesion_credito[[#This Row],[SUMINISTRADOR_ACTUAL]]&amp;Cesion_credito[[#This Row],[Razón Social Beneficiario del Pago]],Tabla_Facturas[[#All],[ID]],Tabla_Facturas[[#All],[NUMERO_CUENTA]],,0),"")</f>
        <v>1112650136</v>
      </c>
      <c r="S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2731617</v>
      </c>
      <c r="T82" t="str">
        <f>+_xlfn.XLOOKUP(Cesion_credito[[#This Row],[DISTRIBUIDOR_ACTUAL]],Distribuidor[DISTRIBUIDOR_ACTUAL],Distribuidor[RAZON_SOCIAL_DISTRIBUIDOR_ACTUAL],,0)</f>
        <v>Empresa Eléctrica de la Frontera S.A.</v>
      </c>
      <c r="U82" t="str">
        <f>+_xlfn.XLOOKUP(Cesion_credito[[#This Row],[DISTRIBUIDOR_ACTUAL]],Distribuidor[DISTRIBUIDOR_ACTUAL],Distribuidor[RUT_DISTRIBUIDOR_ACTUAL],,0)</f>
        <v>76.073.164-1</v>
      </c>
    </row>
    <row r="83" spans="1:21" x14ac:dyDescent="0.25">
      <c r="A83" s="22">
        <f t="shared" si="7"/>
        <v>2025</v>
      </c>
      <c r="B83" s="22">
        <f t="shared" si="4"/>
        <v>1</v>
      </c>
      <c r="C83" s="22">
        <f t="shared" si="5"/>
        <v>6</v>
      </c>
      <c r="D83" s="23" t="s">
        <v>1125</v>
      </c>
      <c r="E83" s="6" t="s">
        <v>1099</v>
      </c>
      <c r="F83" s="5" t="s">
        <v>816</v>
      </c>
      <c r="G83" s="24" t="str" cm="1">
        <f t="array" ref="G83">+IFERROR(_xlfn.XLOOKUP(Cesion_credito[[#This Row],[Distribuidor_CNE]]&amp;"_"&amp;Cesion_credito[[#This Row],[Bloque_Contrato_CNE]],Contrato[[#All],[Id]],Contrato[[#All],[Suministrador_CNE]],,0),"")</f>
        <v>Pelumpén S.A.</v>
      </c>
      <c r="H83" s="24" t="str" cm="1">
        <f t="array" ref="H83">+IFERROR(_xlfn.XLOOKUP(Cesion_credito[[#This Row],[Distribuidor_CNE]]&amp;"_"&amp;Cesion_credito[[#This Row],[Bloque_Contrato_CNE]],Contrato[[#All],[Id]],Contrato[[#All],[SUMINISTRADOR_ACTUAL]],,0),"")</f>
        <v>COLBUN</v>
      </c>
      <c r="I83" s="24" t="str" cm="1">
        <f t="array" ref="I83">+IFERROR(_xlfn.XLOOKUP(Cesion_credito[[#This Row],[Distribuidor_CNE]]&amp;"_"&amp;Cesion_credito[[#This Row],[Bloque_Contrato_CNE]],Contrato[[#All],[Id]],Contrato[[#All],[DISTRIBUIDOR_ACTUAL]],,0),"")</f>
        <v>LITORAL</v>
      </c>
      <c r="J83" s="5" t="s">
        <v>1317</v>
      </c>
      <c r="K83" s="22" t="str" cm="1">
        <f t="array" ref="K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" s="8">
        <v>1</v>
      </c>
      <c r="N83" s="36">
        <f>+Cesion_credito[[#This Row],[Prorrata_Semestral (%)]]*SUMIFS(Contrato[Pago_Semestral_US$],Contrato[Distribuidor_CNE],Cesion_credito[[#This Row],[Distribuidor_CNE]],Contrato[Contrato],Cesion_credito[[#This Row],[Bloque_Contrato_CNE]])</f>
        <v>927.56399999999996</v>
      </c>
      <c r="O83" s="28">
        <f t="shared" si="6"/>
        <v>1</v>
      </c>
      <c r="P83" t="str" cm="1">
        <f t="array" ref="P83">+IFERROR(_xlfn.XLOOKUP(Cesion_credito[[#This Row],[SUMINISTRADOR_ACTUAL]]&amp;Cesion_credito[[#This Row],[Razón Social Beneficiario del Pago]],Tabla_Facturas[[#All],[ID]],Tabla_Facturas[[#All],[BANCO]],,0),"")</f>
        <v>Banco de Chile</v>
      </c>
      <c r="Q83" t="str" cm="1">
        <f t="array" ref="Q83">+IFERROR(_xlfn.XLOOKUP(Cesion_credito[[#This Row],[SUMINISTRADOR_ACTUAL]]&amp;Cesion_credito[[#This Row],[Razón Social Beneficiario del Pago]],Tabla_Facturas[[#All],[ID]],Tabla_Facturas[[#All],[TIPO_CUENTA]],,0),"")</f>
        <v>Corriente</v>
      </c>
      <c r="R83" cm="1">
        <f t="array" ref="R83">+IFERROR(_xlfn.XLOOKUP(Cesion_credito[[#This Row],[SUMINISTRADOR_ACTUAL]]&amp;Cesion_credito[[#This Row],[Razón Social Beneficiario del Pago]],Tabla_Facturas[[#All],[ID]],Tabla_Facturas[[#All],[NUMERO_CUENTA]],,0),"")</f>
        <v>1112650136</v>
      </c>
      <c r="S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144377</v>
      </c>
      <c r="T83" t="str">
        <f>+_xlfn.XLOOKUP(Cesion_credito[[#This Row],[DISTRIBUIDOR_ACTUAL]],Distribuidor[DISTRIBUIDOR_ACTUAL],Distribuidor[RAZON_SOCIAL_DISTRIBUIDOR_ACTUAL],,0)</f>
        <v>Compañía Eléctrica del Litoral S.A.</v>
      </c>
      <c r="U83" t="str">
        <f>+_xlfn.XLOOKUP(Cesion_credito[[#This Row],[DISTRIBUIDOR_ACTUAL]],Distribuidor[DISTRIBUIDOR_ACTUAL],Distribuidor[RUT_DISTRIBUIDOR_ACTUAL],,0)</f>
        <v>91.344.000-5</v>
      </c>
    </row>
    <row r="84" spans="1:21" x14ac:dyDescent="0.25">
      <c r="A84" s="22">
        <f t="shared" si="7"/>
        <v>2025</v>
      </c>
      <c r="B84" s="22">
        <f t="shared" si="4"/>
        <v>1</v>
      </c>
      <c r="C84" s="22">
        <f t="shared" si="5"/>
        <v>6</v>
      </c>
      <c r="D84" s="23" t="s">
        <v>1125</v>
      </c>
      <c r="E84" s="6" t="s">
        <v>1100</v>
      </c>
      <c r="F84" s="5" t="s">
        <v>832</v>
      </c>
      <c r="G84" s="24" t="str" cm="1">
        <f t="array" ref="G84">+IFERROR(_xlfn.XLOOKUP(Cesion_credito[[#This Row],[Distribuidor_CNE]]&amp;"_"&amp;Cesion_credito[[#This Row],[Bloque_Contrato_CNE]],Contrato[[#All],[Id]],Contrato[[#All],[Suministrador_CNE]],,0),"")</f>
        <v>COLBÚN</v>
      </c>
      <c r="H84" s="24" t="str" cm="1">
        <f t="array" ref="H84">+IFERROR(_xlfn.XLOOKUP(Cesion_credito[[#This Row],[Distribuidor_CNE]]&amp;"_"&amp;Cesion_credito[[#This Row],[Bloque_Contrato_CNE]],Contrato[[#All],[Id]],Contrato[[#All],[SUMINISTRADOR_ACTUAL]],,0),"")</f>
        <v>COLBUN</v>
      </c>
      <c r="I84" s="24" t="str" cm="1">
        <f t="array" ref="I84">+IFERROR(_xlfn.XLOOKUP(Cesion_credito[[#This Row],[Distribuidor_CNE]]&amp;"_"&amp;Cesion_credito[[#This Row],[Bloque_Contrato_CNE]],Contrato[[#All],[Id]],Contrato[[#All],[DISTRIBUIDOR_ACTUAL]],,0),"")</f>
        <v>LUZOSORNO</v>
      </c>
      <c r="J84" s="5" t="s">
        <v>1211</v>
      </c>
      <c r="K84" s="22" t="str" cm="1">
        <f t="array" ref="K8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4" s="8">
        <v>1</v>
      </c>
      <c r="N84" s="36">
        <f>+Cesion_credito[[#This Row],[Prorrata_Semestral (%)]]*SUMIFS(Contrato[Pago_Semestral_US$],Contrato[Distribuidor_CNE],Cesion_credito[[#This Row],[Distribuidor_CNE]],Contrato[Contrato],Cesion_credito[[#This Row],[Bloque_Contrato_CNE]])</f>
        <v>31428.648000000001</v>
      </c>
      <c r="O84" s="28">
        <f t="shared" si="6"/>
        <v>1</v>
      </c>
      <c r="P84" t="str" cm="1">
        <f t="array" ref="P84">+IFERROR(_xlfn.XLOOKUP(Cesion_credito[[#This Row],[SUMINISTRADOR_ACTUAL]]&amp;Cesion_credito[[#This Row],[Razón Social Beneficiario del Pago]],Tabla_Facturas[[#All],[ID]],Tabla_Facturas[[#All],[BANCO]],,0),"")</f>
        <v>Banco Santander</v>
      </c>
      <c r="Q84" t="str" cm="1">
        <f t="array" ref="Q84">+IFERROR(_xlfn.XLOOKUP(Cesion_credito[[#This Row],[SUMINISTRADOR_ACTUAL]]&amp;Cesion_credito[[#This Row],[Razón Social Beneficiario del Pago]],Tabla_Facturas[[#All],[ID]],Tabla_Facturas[[#All],[TIPO_CUENTA]],,0),"")</f>
        <v>Corriente</v>
      </c>
      <c r="R84" cm="1">
        <f t="array" ref="R84">+IFERROR(_xlfn.XLOOKUP(Cesion_credito[[#This Row],[SUMINISTRADOR_ACTUAL]]&amp;Cesion_credito[[#This Row],[Razón Social Beneficiario del Pago]],Tabla_Facturas[[#All],[ID]],Tabla_Facturas[[#All],[NUMERO_CUENTA]],,0),"")</f>
        <v>25524489</v>
      </c>
      <c r="S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4891921</v>
      </c>
      <c r="T84" t="str">
        <f>+_xlfn.XLOOKUP(Cesion_credito[[#This Row],[DISTRIBUIDOR_ACTUAL]],Distribuidor[DISTRIBUIDOR_ACTUAL],Distribuidor[RAZON_SOCIAL_DISTRIBUIDOR_ACTUAL],,0)</f>
        <v>Compañía Eléctrica de Osorno S.A</v>
      </c>
      <c r="U84" t="str">
        <f>+_xlfn.XLOOKUP(Cesion_credito[[#This Row],[DISTRIBUIDOR_ACTUAL]],Distribuidor[DISTRIBUIDOR_ACTUAL],Distribuidor[RUT_DISTRIBUIDOR_ACTUAL],,0)</f>
        <v>96.531.500-4</v>
      </c>
    </row>
    <row r="85" spans="1:21" x14ac:dyDescent="0.25">
      <c r="A85" s="22">
        <f t="shared" si="7"/>
        <v>2025</v>
      </c>
      <c r="B85" s="22">
        <f t="shared" si="4"/>
        <v>1</v>
      </c>
      <c r="C85" s="22">
        <f t="shared" si="5"/>
        <v>6</v>
      </c>
      <c r="D85" s="23" t="s">
        <v>1125</v>
      </c>
      <c r="E85" s="6" t="s">
        <v>1100</v>
      </c>
      <c r="F85" s="5" t="s">
        <v>833</v>
      </c>
      <c r="G85" s="24" t="str" cm="1">
        <f t="array" ref="G85">+IFERROR(_xlfn.XLOOKUP(Cesion_credito[[#This Row],[Distribuidor_CNE]]&amp;"_"&amp;Cesion_credito[[#This Row],[Bloque_Contrato_CNE]],Contrato[[#All],[Id]],Contrato[[#All],[Suministrador_CNE]],,0),"")</f>
        <v>COLBÚN</v>
      </c>
      <c r="H85" s="24" t="str" cm="1">
        <f t="array" ref="H85">+IFERROR(_xlfn.XLOOKUP(Cesion_credito[[#This Row],[Distribuidor_CNE]]&amp;"_"&amp;Cesion_credito[[#This Row],[Bloque_Contrato_CNE]],Contrato[[#All],[Id]],Contrato[[#All],[SUMINISTRADOR_ACTUAL]],,0),"")</f>
        <v>COLBUN</v>
      </c>
      <c r="I85" s="24" t="str" cm="1">
        <f t="array" ref="I85">+IFERROR(_xlfn.XLOOKUP(Cesion_credito[[#This Row],[Distribuidor_CNE]]&amp;"_"&amp;Cesion_credito[[#This Row],[Bloque_Contrato_CNE]],Contrato[[#All],[Id]],Contrato[[#All],[DISTRIBUIDOR_ACTUAL]],,0),"")</f>
        <v>LUZOSORNO</v>
      </c>
      <c r="J85" s="5" t="s">
        <v>1211</v>
      </c>
      <c r="K85" s="22" t="str" cm="1">
        <f t="array" ref="K8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5" s="8">
        <v>1</v>
      </c>
      <c r="N85" s="36">
        <f>+Cesion_credito[[#This Row],[Prorrata_Semestral (%)]]*SUMIFS(Contrato[Pago_Semestral_US$],Contrato[Distribuidor_CNE],Cesion_credito[[#This Row],[Distribuidor_CNE]],Contrato[Contrato],Cesion_credito[[#This Row],[Bloque_Contrato_CNE]])</f>
        <v>724.16499999999996</v>
      </c>
      <c r="O85" s="28">
        <f t="shared" si="6"/>
        <v>1</v>
      </c>
      <c r="P85" t="str" cm="1">
        <f t="array" ref="P85">+IFERROR(_xlfn.XLOOKUP(Cesion_credito[[#This Row],[SUMINISTRADOR_ACTUAL]]&amp;Cesion_credito[[#This Row],[Razón Social Beneficiario del Pago]],Tabla_Facturas[[#All],[ID]],Tabla_Facturas[[#All],[BANCO]],,0),"")</f>
        <v>Banco Santander</v>
      </c>
      <c r="Q85" t="str" cm="1">
        <f t="array" ref="Q85">+IFERROR(_xlfn.XLOOKUP(Cesion_credito[[#This Row],[SUMINISTRADOR_ACTUAL]]&amp;Cesion_credito[[#This Row],[Razón Social Beneficiario del Pago]],Tabla_Facturas[[#All],[ID]],Tabla_Facturas[[#All],[TIPO_CUENTA]],,0),"")</f>
        <v>Corriente</v>
      </c>
      <c r="R85" cm="1">
        <f t="array" ref="R85">+IFERROR(_xlfn.XLOOKUP(Cesion_credito[[#This Row],[SUMINISTRADOR_ACTUAL]]&amp;Cesion_credito[[#This Row],[Razón Social Beneficiario del Pago]],Tabla_Facturas[[#All],[ID]],Tabla_Facturas[[#All],[NUMERO_CUENTA]],,0),"")</f>
        <v>25524489</v>
      </c>
      <c r="S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112717</v>
      </c>
      <c r="T85" t="str">
        <f>+_xlfn.XLOOKUP(Cesion_credito[[#This Row],[DISTRIBUIDOR_ACTUAL]],Distribuidor[DISTRIBUIDOR_ACTUAL],Distribuidor[RAZON_SOCIAL_DISTRIBUIDOR_ACTUAL],,0)</f>
        <v>Compañía Eléctrica de Osorno S.A</v>
      </c>
      <c r="U85" t="str">
        <f>+_xlfn.XLOOKUP(Cesion_credito[[#This Row],[DISTRIBUIDOR_ACTUAL]],Distribuidor[DISTRIBUIDOR_ACTUAL],Distribuidor[RUT_DISTRIBUIDOR_ACTUAL],,0)</f>
        <v>96.531.500-4</v>
      </c>
    </row>
    <row r="86" spans="1:21" x14ac:dyDescent="0.25">
      <c r="A86" s="22">
        <f t="shared" si="7"/>
        <v>2025</v>
      </c>
      <c r="B86" s="22">
        <f t="shared" si="4"/>
        <v>1</v>
      </c>
      <c r="C86" s="22">
        <f t="shared" si="5"/>
        <v>6</v>
      </c>
      <c r="D86" s="23" t="s">
        <v>1125</v>
      </c>
      <c r="E86" s="6" t="s">
        <v>1100</v>
      </c>
      <c r="F86" s="5" t="s">
        <v>853</v>
      </c>
      <c r="G86" s="24" t="str" cm="1">
        <f t="array" ref="G86">+IFERROR(_xlfn.XLOOKUP(Cesion_credito[[#This Row],[Distribuidor_CNE]]&amp;"_"&amp;Cesion_credito[[#This Row],[Bloque_Contrato_CNE]],Contrato[[#All],[Id]],Contrato[[#All],[Suministrador_CNE]],,0),"")</f>
        <v>Pelumpén S.A.</v>
      </c>
      <c r="H86" s="24" t="str" cm="1">
        <f t="array" ref="H86">+IFERROR(_xlfn.XLOOKUP(Cesion_credito[[#This Row],[Distribuidor_CNE]]&amp;"_"&amp;Cesion_credito[[#This Row],[Bloque_Contrato_CNE]],Contrato[[#All],[Id]],Contrato[[#All],[SUMINISTRADOR_ACTUAL]],,0),"")</f>
        <v>COLBUN</v>
      </c>
      <c r="I86" s="24" t="str" cm="1">
        <f t="array" ref="I86">+IFERROR(_xlfn.XLOOKUP(Cesion_credito[[#This Row],[Distribuidor_CNE]]&amp;"_"&amp;Cesion_credito[[#This Row],[Bloque_Contrato_CNE]],Contrato[[#All],[Id]],Contrato[[#All],[DISTRIBUIDOR_ACTUAL]],,0),"")</f>
        <v>LUZOSORNO</v>
      </c>
      <c r="J86" s="5" t="s">
        <v>1317</v>
      </c>
      <c r="K86" s="22" t="str" cm="1">
        <f t="array" ref="K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" s="8">
        <v>1</v>
      </c>
      <c r="N86" s="36">
        <f>+Cesion_credito[[#This Row],[Prorrata_Semestral (%)]]*SUMIFS(Contrato[Pago_Semestral_US$],Contrato[Distribuidor_CNE],Cesion_credito[[#This Row],[Distribuidor_CNE]],Contrato[Contrato],Cesion_credito[[#This Row],[Bloque_Contrato_CNE]])</f>
        <v>2532.0149999999999</v>
      </c>
      <c r="O86" s="28">
        <f t="shared" si="6"/>
        <v>1</v>
      </c>
      <c r="P86" t="str" cm="1">
        <f t="array" ref="P86">+IFERROR(_xlfn.XLOOKUP(Cesion_credito[[#This Row],[SUMINISTRADOR_ACTUAL]]&amp;Cesion_credito[[#This Row],[Razón Social Beneficiario del Pago]],Tabla_Facturas[[#All],[ID]],Tabla_Facturas[[#All],[BANCO]],,0),"")</f>
        <v>Banco de Chile</v>
      </c>
      <c r="Q86" t="str" cm="1">
        <f t="array" ref="Q86">+IFERROR(_xlfn.XLOOKUP(Cesion_credito[[#This Row],[SUMINISTRADOR_ACTUAL]]&amp;Cesion_credito[[#This Row],[Razón Social Beneficiario del Pago]],Tabla_Facturas[[#All],[ID]],Tabla_Facturas[[#All],[TIPO_CUENTA]],,0),"")</f>
        <v>Corriente</v>
      </c>
      <c r="R86" cm="1">
        <f t="array" ref="R86">+IFERROR(_xlfn.XLOOKUP(Cesion_credito[[#This Row],[SUMINISTRADOR_ACTUAL]]&amp;Cesion_credito[[#This Row],[Razón Social Beneficiario del Pago]],Tabla_Facturas[[#All],[ID]],Tabla_Facturas[[#All],[NUMERO_CUENTA]],,0),"")</f>
        <v>1112650136</v>
      </c>
      <c r="S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394112</v>
      </c>
      <c r="T86" t="str">
        <f>+_xlfn.XLOOKUP(Cesion_credito[[#This Row],[DISTRIBUIDOR_ACTUAL]],Distribuidor[DISTRIBUIDOR_ACTUAL],Distribuidor[RAZON_SOCIAL_DISTRIBUIDOR_ACTUAL],,0)</f>
        <v>Compañía Eléctrica de Osorno S.A</v>
      </c>
      <c r="U86" t="str">
        <f>+_xlfn.XLOOKUP(Cesion_credito[[#This Row],[DISTRIBUIDOR_ACTUAL]],Distribuidor[DISTRIBUIDOR_ACTUAL],Distribuidor[RUT_DISTRIBUIDOR_ACTUAL],,0)</f>
        <v>96.531.500-4</v>
      </c>
    </row>
    <row r="87" spans="1:21" x14ac:dyDescent="0.25">
      <c r="A87" s="22">
        <f t="shared" si="7"/>
        <v>2025</v>
      </c>
      <c r="B87" s="22">
        <f t="shared" si="4"/>
        <v>1</v>
      </c>
      <c r="C87" s="22">
        <f t="shared" si="5"/>
        <v>6</v>
      </c>
      <c r="D87" s="23" t="s">
        <v>1125</v>
      </c>
      <c r="E87" s="6" t="s">
        <v>1100</v>
      </c>
      <c r="F87" s="5" t="s">
        <v>854</v>
      </c>
      <c r="G87" s="24" t="str" cm="1">
        <f t="array" ref="G87">+IFERROR(_xlfn.XLOOKUP(Cesion_credito[[#This Row],[Distribuidor_CNE]]&amp;"_"&amp;Cesion_credito[[#This Row],[Bloque_Contrato_CNE]],Contrato[[#All],[Id]],Contrato[[#All],[Suministrador_CNE]],,0),"")</f>
        <v>Pelumpén S.A. (Colbún)</v>
      </c>
      <c r="H87" s="24" t="str" cm="1">
        <f t="array" ref="H87">+IFERROR(_xlfn.XLOOKUP(Cesion_credito[[#This Row],[Distribuidor_CNE]]&amp;"_"&amp;Cesion_credito[[#This Row],[Bloque_Contrato_CNE]],Contrato[[#All],[Id]],Contrato[[#All],[SUMINISTRADOR_ACTUAL]],,0),"")</f>
        <v>COLBUN</v>
      </c>
      <c r="I87" s="24" t="str" cm="1">
        <f t="array" ref="I87">+IFERROR(_xlfn.XLOOKUP(Cesion_credito[[#This Row],[Distribuidor_CNE]]&amp;"_"&amp;Cesion_credito[[#This Row],[Bloque_Contrato_CNE]],Contrato[[#All],[Id]],Contrato[[#All],[DISTRIBUIDOR_ACTUAL]],,0),"")</f>
        <v>LUZOSORNO</v>
      </c>
      <c r="J87" s="5" t="s">
        <v>1317</v>
      </c>
      <c r="K87" s="22" t="str" cm="1">
        <f t="array" ref="K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" s="8">
        <v>1</v>
      </c>
      <c r="N8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" s="28">
        <f t="shared" si="6"/>
        <v>1</v>
      </c>
      <c r="P87" t="str" cm="1">
        <f t="array" ref="P87">+IFERROR(_xlfn.XLOOKUP(Cesion_credito[[#This Row],[SUMINISTRADOR_ACTUAL]]&amp;Cesion_credito[[#This Row],[Razón Social Beneficiario del Pago]],Tabla_Facturas[[#All],[ID]],Tabla_Facturas[[#All],[BANCO]],,0),"")</f>
        <v>Banco de Chile</v>
      </c>
      <c r="Q87" t="str" cm="1">
        <f t="array" ref="Q87">+IFERROR(_xlfn.XLOOKUP(Cesion_credito[[#This Row],[SUMINISTRADOR_ACTUAL]]&amp;Cesion_credito[[#This Row],[Razón Social Beneficiario del Pago]],Tabla_Facturas[[#All],[ID]],Tabla_Facturas[[#All],[TIPO_CUENTA]],,0),"")</f>
        <v>Corriente</v>
      </c>
      <c r="R87" cm="1">
        <f t="array" ref="R87">+IFERROR(_xlfn.XLOOKUP(Cesion_credito[[#This Row],[SUMINISTRADOR_ACTUAL]]&amp;Cesion_credito[[#This Row],[Razón Social Beneficiario del Pago]],Tabla_Facturas[[#All],[ID]],Tabla_Facturas[[#All],[NUMERO_CUENTA]],,0),"")</f>
        <v>1112650136</v>
      </c>
      <c r="S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" t="str">
        <f>+_xlfn.XLOOKUP(Cesion_credito[[#This Row],[DISTRIBUIDOR_ACTUAL]],Distribuidor[DISTRIBUIDOR_ACTUAL],Distribuidor[RAZON_SOCIAL_DISTRIBUIDOR_ACTUAL],,0)</f>
        <v>Compañía Eléctrica de Osorno S.A</v>
      </c>
      <c r="U87" t="str">
        <f>+_xlfn.XLOOKUP(Cesion_credito[[#This Row],[DISTRIBUIDOR_ACTUAL]],Distribuidor[DISTRIBUIDOR_ACTUAL],Distribuidor[RUT_DISTRIBUIDOR_ACTUAL],,0)</f>
        <v>96.531.500-4</v>
      </c>
    </row>
    <row r="88" spans="1:21" x14ac:dyDescent="0.25">
      <c r="A88" s="22">
        <f t="shared" si="7"/>
        <v>2025</v>
      </c>
      <c r="B88" s="22">
        <f t="shared" si="4"/>
        <v>1</v>
      </c>
      <c r="C88" s="22">
        <f t="shared" si="5"/>
        <v>6</v>
      </c>
      <c r="D88" s="23" t="s">
        <v>1125</v>
      </c>
      <c r="E88" s="6" t="s">
        <v>1100</v>
      </c>
      <c r="F88" s="5" t="s">
        <v>855</v>
      </c>
      <c r="G88" s="24" t="str" cm="1">
        <f t="array" ref="G88">+IFERROR(_xlfn.XLOOKUP(Cesion_credito[[#This Row],[Distribuidor_CNE]]&amp;"_"&amp;Cesion_credito[[#This Row],[Bloque_Contrato_CNE]],Contrato[[#All],[Id]],Contrato[[#All],[Suministrador_CNE]],,0),"")</f>
        <v>Pelumpén S.A. (Polpaico)</v>
      </c>
      <c r="H88" s="24" t="str" cm="1">
        <f t="array" ref="H88">+IFERROR(_xlfn.XLOOKUP(Cesion_credito[[#This Row],[Distribuidor_CNE]]&amp;"_"&amp;Cesion_credito[[#This Row],[Bloque_Contrato_CNE]],Contrato[[#All],[Id]],Contrato[[#All],[SUMINISTRADOR_ACTUAL]],,0),"")</f>
        <v>COLBUN</v>
      </c>
      <c r="I88" s="24" t="str" cm="1">
        <f t="array" ref="I88">+IFERROR(_xlfn.XLOOKUP(Cesion_credito[[#This Row],[Distribuidor_CNE]]&amp;"_"&amp;Cesion_credito[[#This Row],[Bloque_Contrato_CNE]],Contrato[[#All],[Id]],Contrato[[#All],[DISTRIBUIDOR_ACTUAL]],,0),"")</f>
        <v>LUZOSORNO</v>
      </c>
      <c r="J88" s="5" t="s">
        <v>1317</v>
      </c>
      <c r="K88" s="22" t="str" cm="1">
        <f t="array" ref="K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8" s="8">
        <v>1</v>
      </c>
      <c r="N8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8" s="28">
        <f t="shared" si="6"/>
        <v>1</v>
      </c>
      <c r="P88" t="str" cm="1">
        <f t="array" ref="P88">+IFERROR(_xlfn.XLOOKUP(Cesion_credito[[#This Row],[SUMINISTRADOR_ACTUAL]]&amp;Cesion_credito[[#This Row],[Razón Social Beneficiario del Pago]],Tabla_Facturas[[#All],[ID]],Tabla_Facturas[[#All],[BANCO]],,0),"")</f>
        <v>Banco de Chile</v>
      </c>
      <c r="Q88" t="str" cm="1">
        <f t="array" ref="Q88">+IFERROR(_xlfn.XLOOKUP(Cesion_credito[[#This Row],[SUMINISTRADOR_ACTUAL]]&amp;Cesion_credito[[#This Row],[Razón Social Beneficiario del Pago]],Tabla_Facturas[[#All],[ID]],Tabla_Facturas[[#All],[TIPO_CUENTA]],,0),"")</f>
        <v>Corriente</v>
      </c>
      <c r="R88" cm="1">
        <f t="array" ref="R88">+IFERROR(_xlfn.XLOOKUP(Cesion_credito[[#This Row],[SUMINISTRADOR_ACTUAL]]&amp;Cesion_credito[[#This Row],[Razón Social Beneficiario del Pago]],Tabla_Facturas[[#All],[ID]],Tabla_Facturas[[#All],[NUMERO_CUENTA]],,0),"")</f>
        <v>1112650136</v>
      </c>
      <c r="S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8" t="str">
        <f>+_xlfn.XLOOKUP(Cesion_credito[[#This Row],[DISTRIBUIDOR_ACTUAL]],Distribuidor[DISTRIBUIDOR_ACTUAL],Distribuidor[RAZON_SOCIAL_DISTRIBUIDOR_ACTUAL],,0)</f>
        <v>Compañía Eléctrica de Osorno S.A</v>
      </c>
      <c r="U88" t="str">
        <f>+_xlfn.XLOOKUP(Cesion_credito[[#This Row],[DISTRIBUIDOR_ACTUAL]],Distribuidor[DISTRIBUIDOR_ACTUAL],Distribuidor[RUT_DISTRIBUIDOR_ACTUAL],,0)</f>
        <v>96.531.500-4</v>
      </c>
    </row>
    <row r="89" spans="1:21" x14ac:dyDescent="0.25">
      <c r="A89" s="22">
        <f t="shared" si="7"/>
        <v>2025</v>
      </c>
      <c r="B89" s="22">
        <f t="shared" si="4"/>
        <v>1</v>
      </c>
      <c r="C89" s="22">
        <f t="shared" si="5"/>
        <v>6</v>
      </c>
      <c r="D89" s="23" t="s">
        <v>1125</v>
      </c>
      <c r="E89" s="6" t="s">
        <v>1101</v>
      </c>
      <c r="F89" s="5" t="s">
        <v>892</v>
      </c>
      <c r="G89" s="24" t="str" cm="1">
        <f t="array" ref="G89">+IFERROR(_xlfn.XLOOKUP(Cesion_credito[[#This Row],[Distribuidor_CNE]]&amp;"_"&amp;Cesion_credito[[#This Row],[Bloque_Contrato_CNE]],Contrato[[#All],[Id]],Contrato[[#All],[Suministrador_CNE]],,0),"")</f>
        <v>Pelumpén S.A.</v>
      </c>
      <c r="H89" s="24" t="str" cm="1">
        <f t="array" ref="H89">+IFERROR(_xlfn.XLOOKUP(Cesion_credito[[#This Row],[Distribuidor_CNE]]&amp;"_"&amp;Cesion_credito[[#This Row],[Bloque_Contrato_CNE]],Contrato[[#All],[Id]],Contrato[[#All],[SUMINISTRADOR_ACTUAL]],,0),"")</f>
        <v>COLBUN</v>
      </c>
      <c r="I89" s="24" t="str" cm="1">
        <f t="array" ref="I89">+IFERROR(_xlfn.XLOOKUP(Cesion_credito[[#This Row],[Distribuidor_CNE]]&amp;"_"&amp;Cesion_credito[[#This Row],[Bloque_Contrato_CNE]],Contrato[[#All],[Id]],Contrato[[#All],[DISTRIBUIDOR_ACTUAL]],,0),"")</f>
        <v>LUZLINARES</v>
      </c>
      <c r="J89" s="5" t="s">
        <v>1317</v>
      </c>
      <c r="K89" s="22" t="str" cm="1">
        <f t="array" ref="K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9" s="8">
        <v>1</v>
      </c>
      <c r="N89" s="36">
        <f>+Cesion_credito[[#This Row],[Prorrata_Semestral (%)]]*SUMIFS(Contrato[Pago_Semestral_US$],Contrato[Distribuidor_CNE],Cesion_credito[[#This Row],[Distribuidor_CNE]],Contrato[Contrato],Cesion_credito[[#This Row],[Bloque_Contrato_CNE]])</f>
        <v>3006.357</v>
      </c>
      <c r="O89" s="28">
        <f t="shared" si="6"/>
        <v>1</v>
      </c>
      <c r="P89" t="str" cm="1">
        <f t="array" ref="P89">+IFERROR(_xlfn.XLOOKUP(Cesion_credito[[#This Row],[SUMINISTRADOR_ACTUAL]]&amp;Cesion_credito[[#This Row],[Razón Social Beneficiario del Pago]],Tabla_Facturas[[#All],[ID]],Tabla_Facturas[[#All],[BANCO]],,0),"")</f>
        <v>Banco de Chile</v>
      </c>
      <c r="Q89" t="str" cm="1">
        <f t="array" ref="Q89">+IFERROR(_xlfn.XLOOKUP(Cesion_credito[[#This Row],[SUMINISTRADOR_ACTUAL]]&amp;Cesion_credito[[#This Row],[Razón Social Beneficiario del Pago]],Tabla_Facturas[[#All],[ID]],Tabla_Facturas[[#All],[TIPO_CUENTA]],,0),"")</f>
        <v>Corriente</v>
      </c>
      <c r="R89" cm="1">
        <f t="array" ref="R89">+IFERROR(_xlfn.XLOOKUP(Cesion_credito[[#This Row],[SUMINISTRADOR_ACTUAL]]&amp;Cesion_credito[[#This Row],[Razón Social Beneficiario del Pago]],Tabla_Facturas[[#All],[ID]],Tabla_Facturas[[#All],[NUMERO_CUENTA]],,0),"")</f>
        <v>1112650136</v>
      </c>
      <c r="S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467944</v>
      </c>
      <c r="T89" t="str">
        <f>+_xlfn.XLOOKUP(Cesion_credito[[#This Row],[DISTRIBUIDOR_ACTUAL]],Distribuidor[DISTRIBUIDOR_ACTUAL],Distribuidor[RAZON_SOCIAL_DISTRIBUIDOR_ACTUAL],,0)</f>
        <v>Luzlinares S.A.</v>
      </c>
      <c r="U89" t="str">
        <f>+_xlfn.XLOOKUP(Cesion_credito[[#This Row],[DISTRIBUIDOR_ACTUAL]],Distribuidor[DISTRIBUIDOR_ACTUAL],Distribuidor[RUT_DISTRIBUIDOR_ACTUAL],,0)</f>
        <v>96.884.450-4</v>
      </c>
    </row>
    <row r="90" spans="1:21" x14ac:dyDescent="0.25">
      <c r="A90" s="22">
        <f t="shared" si="7"/>
        <v>2025</v>
      </c>
      <c r="B90" s="22">
        <f t="shared" si="4"/>
        <v>1</v>
      </c>
      <c r="C90" s="22">
        <f t="shared" si="5"/>
        <v>6</v>
      </c>
      <c r="D90" s="23" t="s">
        <v>1125</v>
      </c>
      <c r="E90" s="6" t="s">
        <v>1102</v>
      </c>
      <c r="F90" s="5" t="s">
        <v>929</v>
      </c>
      <c r="G90" s="24" t="str" cm="1">
        <f t="array" ref="G90">+IFERROR(_xlfn.XLOOKUP(Cesion_credito[[#This Row],[Distribuidor_CNE]]&amp;"_"&amp;Cesion_credito[[#This Row],[Bloque_Contrato_CNE]],Contrato[[#All],[Id]],Contrato[[#All],[Suministrador_CNE]],,0),"")</f>
        <v>Pelumpén S.A.</v>
      </c>
      <c r="H90" s="24" t="str" cm="1">
        <f t="array" ref="H90">+IFERROR(_xlfn.XLOOKUP(Cesion_credito[[#This Row],[Distribuidor_CNE]]&amp;"_"&amp;Cesion_credito[[#This Row],[Bloque_Contrato_CNE]],Contrato[[#All],[Id]],Contrato[[#All],[SUMINISTRADOR_ACTUAL]],,0),"")</f>
        <v>COLBUN</v>
      </c>
      <c r="I90" s="24" t="str" cm="1">
        <f t="array" ref="I90">+IFERROR(_xlfn.XLOOKUP(Cesion_credito[[#This Row],[Distribuidor_CNE]]&amp;"_"&amp;Cesion_credito[[#This Row],[Bloque_Contrato_CNE]],Contrato[[#All],[Id]],Contrato[[#All],[DISTRIBUIDOR_ACTUAL]],,0),"")</f>
        <v>LUZPARRAL</v>
      </c>
      <c r="J90" s="5" t="s">
        <v>1317</v>
      </c>
      <c r="K90" s="22" t="str" cm="1">
        <f t="array" ref="K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0" s="8">
        <v>1</v>
      </c>
      <c r="N90" s="36">
        <f>+Cesion_credito[[#This Row],[Prorrata_Semestral (%)]]*SUMIFS(Contrato[Pago_Semestral_US$],Contrato[Distribuidor_CNE],Cesion_credito[[#This Row],[Distribuidor_CNE]],Contrato[Contrato],Cesion_credito[[#This Row],[Bloque_Contrato_CNE]])</f>
        <v>729.053</v>
      </c>
      <c r="O90" s="28">
        <f t="shared" si="6"/>
        <v>1</v>
      </c>
      <c r="P90" t="str" cm="1">
        <f t="array" ref="P90">+IFERROR(_xlfn.XLOOKUP(Cesion_credito[[#This Row],[SUMINISTRADOR_ACTUAL]]&amp;Cesion_credito[[#This Row],[Razón Social Beneficiario del Pago]],Tabla_Facturas[[#All],[ID]],Tabla_Facturas[[#All],[BANCO]],,0),"")</f>
        <v>Banco de Chile</v>
      </c>
      <c r="Q90" t="str" cm="1">
        <f t="array" ref="Q90">+IFERROR(_xlfn.XLOOKUP(Cesion_credito[[#This Row],[SUMINISTRADOR_ACTUAL]]&amp;Cesion_credito[[#This Row],[Razón Social Beneficiario del Pago]],Tabla_Facturas[[#All],[ID]],Tabla_Facturas[[#All],[TIPO_CUENTA]],,0),"")</f>
        <v>Corriente</v>
      </c>
      <c r="R90" cm="1">
        <f t="array" ref="R90">+IFERROR(_xlfn.XLOOKUP(Cesion_credito[[#This Row],[SUMINISTRADOR_ACTUAL]]&amp;Cesion_credito[[#This Row],[Razón Social Beneficiario del Pago]],Tabla_Facturas[[#All],[ID]],Tabla_Facturas[[#All],[NUMERO_CUENTA]],,0),"")</f>
        <v>1112650136</v>
      </c>
      <c r="S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113478</v>
      </c>
      <c r="T90" t="str">
        <f>+_xlfn.XLOOKUP(Cesion_credito[[#This Row],[DISTRIBUIDOR_ACTUAL]],Distribuidor[DISTRIBUIDOR_ACTUAL],Distribuidor[RAZON_SOCIAL_DISTRIBUIDOR_ACTUAL],,0)</f>
        <v>Luzparral S.A.</v>
      </c>
      <c r="U90" t="str">
        <f>+_xlfn.XLOOKUP(Cesion_credito[[#This Row],[DISTRIBUIDOR_ACTUAL]],Distribuidor[DISTRIBUIDOR_ACTUAL],Distribuidor[RUT_DISTRIBUIDOR_ACTUAL],,0)</f>
        <v>96.866.680-0</v>
      </c>
    </row>
    <row r="91" spans="1:21" x14ac:dyDescent="0.25">
      <c r="A91" s="22">
        <f t="shared" si="7"/>
        <v>2025</v>
      </c>
      <c r="B91" s="22">
        <f t="shared" si="4"/>
        <v>1</v>
      </c>
      <c r="C91" s="22">
        <f t="shared" si="5"/>
        <v>6</v>
      </c>
      <c r="D91" s="23" t="s">
        <v>1125</v>
      </c>
      <c r="E91" s="6" t="s">
        <v>43</v>
      </c>
      <c r="F91" s="5" t="s">
        <v>540</v>
      </c>
      <c r="G91" s="24" t="str" cm="1">
        <f t="array" ref="G91">+IFERROR(_xlfn.XLOOKUP(Cesion_credito[[#This Row],[Distribuidor_CNE]]&amp;"_"&amp;Cesion_credito[[#This Row],[Bloque_Contrato_CNE]],Contrato[[#All],[Id]],Contrato[[#All],[Suministrador_CNE]],,0),"")</f>
        <v>COLBÚN</v>
      </c>
      <c r="H91" s="24" t="str" cm="1">
        <f t="array" ref="H91">+IFERROR(_xlfn.XLOOKUP(Cesion_credito[[#This Row],[Distribuidor_CNE]]&amp;"_"&amp;Cesion_credito[[#This Row],[Bloque_Contrato_CNE]],Contrato[[#All],[Id]],Contrato[[#All],[SUMINISTRADOR_ACTUAL]],,0),"")</f>
        <v>COLBUN</v>
      </c>
      <c r="I91" s="24" t="str" cm="1">
        <f t="array" ref="I91">+IFERROR(_xlfn.XLOOKUP(Cesion_credito[[#This Row],[Distribuidor_CNE]]&amp;"_"&amp;Cesion_credito[[#This Row],[Bloque_Contrato_CNE]],Contrato[[#All],[Id]],Contrato[[#All],[DISTRIBUIDOR_ACTUAL]],,0),"")</f>
        <v>MATAQUITO</v>
      </c>
      <c r="J91" s="5" t="s">
        <v>1317</v>
      </c>
      <c r="K91" s="22" t="str" cm="1">
        <f t="array" ref="K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1" s="8">
        <v>1</v>
      </c>
      <c r="N9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1" s="28">
        <f t="shared" si="6"/>
        <v>1</v>
      </c>
      <c r="P91" t="str" cm="1">
        <f t="array" ref="P91">+IFERROR(_xlfn.XLOOKUP(Cesion_credito[[#This Row],[SUMINISTRADOR_ACTUAL]]&amp;Cesion_credito[[#This Row],[Razón Social Beneficiario del Pago]],Tabla_Facturas[[#All],[ID]],Tabla_Facturas[[#All],[BANCO]],,0),"")</f>
        <v>Banco de Chile</v>
      </c>
      <c r="Q91" t="str" cm="1">
        <f t="array" ref="Q91">+IFERROR(_xlfn.XLOOKUP(Cesion_credito[[#This Row],[SUMINISTRADOR_ACTUAL]]&amp;Cesion_credito[[#This Row],[Razón Social Beneficiario del Pago]],Tabla_Facturas[[#All],[ID]],Tabla_Facturas[[#All],[TIPO_CUENTA]],,0),"")</f>
        <v>Corriente</v>
      </c>
      <c r="R91" cm="1">
        <f t="array" ref="R91">+IFERROR(_xlfn.XLOOKUP(Cesion_credito[[#This Row],[SUMINISTRADOR_ACTUAL]]&amp;Cesion_credito[[#This Row],[Razón Social Beneficiario del Pago]],Tabla_Facturas[[#All],[ID]],Tabla_Facturas[[#All],[NUMERO_CUENTA]],,0),"")</f>
        <v>1112650136</v>
      </c>
      <c r="S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1" t="str">
        <f>+_xlfn.XLOOKUP(Cesion_credito[[#This Row],[DISTRIBUIDOR_ACTUAL]],Distribuidor[DISTRIBUIDOR_ACTUAL],Distribuidor[RAZON_SOCIAL_DISTRIBUIDOR_ACTUAL],,0)</f>
        <v>Distribuidora de Energia Electrica Mataquito S.A.</v>
      </c>
      <c r="U91" t="str">
        <f>+_xlfn.XLOOKUP(Cesion_credito[[#This Row],[DISTRIBUIDOR_ACTUAL]],Distribuidor[DISTRIBUIDOR_ACTUAL],Distribuidor[RUT_DISTRIBUIDOR_ACTUAL],,0)</f>
        <v>76.808.157-3</v>
      </c>
    </row>
    <row r="92" spans="1:21" x14ac:dyDescent="0.25">
      <c r="A92" s="22">
        <f t="shared" si="7"/>
        <v>2025</v>
      </c>
      <c r="B92" s="22">
        <f t="shared" si="4"/>
        <v>1</v>
      </c>
      <c r="C92" s="22">
        <f t="shared" si="5"/>
        <v>6</v>
      </c>
      <c r="D92" s="23" t="s">
        <v>1125</v>
      </c>
      <c r="E92" s="6" t="s">
        <v>43</v>
      </c>
      <c r="F92" s="5" t="s">
        <v>292</v>
      </c>
      <c r="G92" s="24" t="str" cm="1">
        <f t="array" ref="G92">+IFERROR(_xlfn.XLOOKUP(Cesion_credito[[#This Row],[Distribuidor_CNE]]&amp;"_"&amp;Cesion_credito[[#This Row],[Bloque_Contrato_CNE]],Contrato[[#All],[Id]],Contrato[[#All],[Suministrador_CNE]],,0),"")</f>
        <v>Pelumpén S.A.</v>
      </c>
      <c r="H92" s="24" t="str" cm="1">
        <f t="array" ref="H92">+IFERROR(_xlfn.XLOOKUP(Cesion_credito[[#This Row],[Distribuidor_CNE]]&amp;"_"&amp;Cesion_credito[[#This Row],[Bloque_Contrato_CNE]],Contrato[[#All],[Id]],Contrato[[#All],[SUMINISTRADOR_ACTUAL]],,0),"")</f>
        <v>COLBUN</v>
      </c>
      <c r="I92" s="24" t="str" cm="1">
        <f t="array" ref="I92">+IFERROR(_xlfn.XLOOKUP(Cesion_credito[[#This Row],[Distribuidor_CNE]]&amp;"_"&amp;Cesion_credito[[#This Row],[Bloque_Contrato_CNE]],Contrato[[#All],[Id]],Contrato[[#All],[DISTRIBUIDOR_ACTUAL]],,0),"")</f>
        <v>MATAQUITO</v>
      </c>
      <c r="J92" s="5" t="s">
        <v>1317</v>
      </c>
      <c r="K92" s="22" t="str" cm="1">
        <f t="array" ref="K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" s="8">
        <v>1</v>
      </c>
      <c r="N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" s="28">
        <f t="shared" si="6"/>
        <v>1</v>
      </c>
      <c r="P92" t="str" cm="1">
        <f t="array" ref="P92">+IFERROR(_xlfn.XLOOKUP(Cesion_credito[[#This Row],[SUMINISTRADOR_ACTUAL]]&amp;Cesion_credito[[#This Row],[Razón Social Beneficiario del Pago]],Tabla_Facturas[[#All],[ID]],Tabla_Facturas[[#All],[BANCO]],,0),"")</f>
        <v>Banco de Chile</v>
      </c>
      <c r="Q92" t="str" cm="1">
        <f t="array" ref="Q92">+IFERROR(_xlfn.XLOOKUP(Cesion_credito[[#This Row],[SUMINISTRADOR_ACTUAL]]&amp;Cesion_credito[[#This Row],[Razón Social Beneficiario del Pago]],Tabla_Facturas[[#All],[ID]],Tabla_Facturas[[#All],[TIPO_CUENTA]],,0),"")</f>
        <v>Corriente</v>
      </c>
      <c r="R92" cm="1">
        <f t="array" ref="R92">+IFERROR(_xlfn.XLOOKUP(Cesion_credito[[#This Row],[SUMINISTRADOR_ACTUAL]]&amp;Cesion_credito[[#This Row],[Razón Social Beneficiario del Pago]],Tabla_Facturas[[#All],[ID]],Tabla_Facturas[[#All],[NUMERO_CUENTA]],,0),"")</f>
        <v>1112650136</v>
      </c>
      <c r="S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" t="str">
        <f>+_xlfn.XLOOKUP(Cesion_credito[[#This Row],[DISTRIBUIDOR_ACTUAL]],Distribuidor[DISTRIBUIDOR_ACTUAL],Distribuidor[RAZON_SOCIAL_DISTRIBUIDOR_ACTUAL],,0)</f>
        <v>Distribuidora de Energia Electrica Mataquito S.A.</v>
      </c>
      <c r="U92" t="str">
        <f>+_xlfn.XLOOKUP(Cesion_credito[[#This Row],[DISTRIBUIDOR_ACTUAL]],Distribuidor[DISTRIBUIDOR_ACTUAL],Distribuidor[RUT_DISTRIBUIDOR_ACTUAL],,0)</f>
        <v>76.808.157-3</v>
      </c>
    </row>
    <row r="93" spans="1:21" x14ac:dyDescent="0.25">
      <c r="A93" s="22">
        <f t="shared" si="7"/>
        <v>2025</v>
      </c>
      <c r="B93" s="22">
        <f t="shared" si="4"/>
        <v>1</v>
      </c>
      <c r="C93" s="22">
        <f t="shared" si="5"/>
        <v>6</v>
      </c>
      <c r="D93" s="23" t="s">
        <v>1125</v>
      </c>
      <c r="E93" s="6" t="s">
        <v>43</v>
      </c>
      <c r="F93" s="5" t="s">
        <v>567</v>
      </c>
      <c r="G93" s="24" t="str" cm="1">
        <f t="array" ref="G93">+IFERROR(_xlfn.XLOOKUP(Cesion_credito[[#This Row],[Distribuidor_CNE]]&amp;"_"&amp;Cesion_credito[[#This Row],[Bloque_Contrato_CNE]],Contrato[[#All],[Id]],Contrato[[#All],[Suministrador_CNE]],,0),"")</f>
        <v>Pelumpén S.A.</v>
      </c>
      <c r="H93" s="24" t="str" cm="1">
        <f t="array" ref="H93">+IFERROR(_xlfn.XLOOKUP(Cesion_credito[[#This Row],[Distribuidor_CNE]]&amp;"_"&amp;Cesion_credito[[#This Row],[Bloque_Contrato_CNE]],Contrato[[#All],[Id]],Contrato[[#All],[SUMINISTRADOR_ACTUAL]],,0),"")</f>
        <v>COLBUN</v>
      </c>
      <c r="I93" s="24" t="str" cm="1">
        <f t="array" ref="I93">+IFERROR(_xlfn.XLOOKUP(Cesion_credito[[#This Row],[Distribuidor_CNE]]&amp;"_"&amp;Cesion_credito[[#This Row],[Bloque_Contrato_CNE]],Contrato[[#All],[Id]],Contrato[[#All],[DISTRIBUIDOR_ACTUAL]],,0),"")</f>
        <v>MATAQUITO</v>
      </c>
      <c r="J93" s="5" t="s">
        <v>1317</v>
      </c>
      <c r="K93" s="22" t="str" cm="1">
        <f t="array" ref="K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" s="8">
        <v>1</v>
      </c>
      <c r="N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3" s="28">
        <f t="shared" si="6"/>
        <v>1</v>
      </c>
      <c r="P93" t="str" cm="1">
        <f t="array" ref="P93">+IFERROR(_xlfn.XLOOKUP(Cesion_credito[[#This Row],[SUMINISTRADOR_ACTUAL]]&amp;Cesion_credito[[#This Row],[Razón Social Beneficiario del Pago]],Tabla_Facturas[[#All],[ID]],Tabla_Facturas[[#All],[BANCO]],,0),"")</f>
        <v>Banco de Chile</v>
      </c>
      <c r="Q93" t="str" cm="1">
        <f t="array" ref="Q93">+IFERROR(_xlfn.XLOOKUP(Cesion_credito[[#This Row],[SUMINISTRADOR_ACTUAL]]&amp;Cesion_credito[[#This Row],[Razón Social Beneficiario del Pago]],Tabla_Facturas[[#All],[ID]],Tabla_Facturas[[#All],[TIPO_CUENTA]],,0),"")</f>
        <v>Corriente</v>
      </c>
      <c r="R93" cm="1">
        <f t="array" ref="R93">+IFERROR(_xlfn.XLOOKUP(Cesion_credito[[#This Row],[SUMINISTRADOR_ACTUAL]]&amp;Cesion_credito[[#This Row],[Razón Social Beneficiario del Pago]],Tabla_Facturas[[#All],[ID]],Tabla_Facturas[[#All],[NUMERO_CUENTA]],,0),"")</f>
        <v>1112650136</v>
      </c>
      <c r="S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3" t="str">
        <f>+_xlfn.XLOOKUP(Cesion_credito[[#This Row],[DISTRIBUIDOR_ACTUAL]],Distribuidor[DISTRIBUIDOR_ACTUAL],Distribuidor[RAZON_SOCIAL_DISTRIBUIDOR_ACTUAL],,0)</f>
        <v>Distribuidora de Energia Electrica Mataquito S.A.</v>
      </c>
      <c r="U93" t="str">
        <f>+_xlfn.XLOOKUP(Cesion_credito[[#This Row],[DISTRIBUIDOR_ACTUAL]],Distribuidor[DISTRIBUIDOR_ACTUAL],Distribuidor[RUT_DISTRIBUIDOR_ACTUAL],,0)</f>
        <v>76.808.157-3</v>
      </c>
    </row>
    <row r="94" spans="1:21" x14ac:dyDescent="0.25">
      <c r="A94" s="22">
        <f t="shared" si="7"/>
        <v>2025</v>
      </c>
      <c r="B94" s="22">
        <f t="shared" si="4"/>
        <v>1</v>
      </c>
      <c r="C94" s="22">
        <f t="shared" si="5"/>
        <v>6</v>
      </c>
      <c r="D94" s="23" t="s">
        <v>1125</v>
      </c>
      <c r="E94" s="6" t="s">
        <v>1103</v>
      </c>
      <c r="F94" s="5" t="s">
        <v>943</v>
      </c>
      <c r="G94" s="24" t="str" cm="1">
        <f t="array" ref="G94">+IFERROR(_xlfn.XLOOKUP(Cesion_credito[[#This Row],[Distribuidor_CNE]]&amp;"_"&amp;Cesion_credito[[#This Row],[Bloque_Contrato_CNE]],Contrato[[#All],[Id]],Contrato[[#All],[Suministrador_CNE]],,0),"")</f>
        <v>COLBÚN</v>
      </c>
      <c r="H94" s="24" t="str" cm="1">
        <f t="array" ref="H94">+IFERROR(_xlfn.XLOOKUP(Cesion_credito[[#This Row],[Distribuidor_CNE]]&amp;"_"&amp;Cesion_credito[[#This Row],[Bloque_Contrato_CNE]],Contrato[[#All],[Id]],Contrato[[#All],[SUMINISTRADOR_ACTUAL]],,0),"")</f>
        <v>COLBUN</v>
      </c>
      <c r="I94" s="24" t="str" cm="1">
        <f t="array" ref="I94">+IFERROR(_xlfn.XLOOKUP(Cesion_credito[[#This Row],[Distribuidor_CNE]]&amp;"_"&amp;Cesion_credito[[#This Row],[Bloque_Contrato_CNE]],Contrato[[#All],[Id]],Contrato[[#All],[DISTRIBUIDOR_ACTUAL]],,0),"")</f>
        <v>SAESA</v>
      </c>
      <c r="J94" s="5" t="s">
        <v>1211</v>
      </c>
      <c r="K94" s="22" t="str" cm="1">
        <f t="array" ref="K9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4" s="8">
        <v>1</v>
      </c>
      <c r="N9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4" s="28">
        <f t="shared" si="6"/>
        <v>1</v>
      </c>
      <c r="P94" t="str" cm="1">
        <f t="array" ref="P94">+IFERROR(_xlfn.XLOOKUP(Cesion_credito[[#This Row],[SUMINISTRADOR_ACTUAL]]&amp;Cesion_credito[[#This Row],[Razón Social Beneficiario del Pago]],Tabla_Facturas[[#All],[ID]],Tabla_Facturas[[#All],[BANCO]],,0),"")</f>
        <v>Banco Santander</v>
      </c>
      <c r="Q94" t="str" cm="1">
        <f t="array" ref="Q94">+IFERROR(_xlfn.XLOOKUP(Cesion_credito[[#This Row],[SUMINISTRADOR_ACTUAL]]&amp;Cesion_credito[[#This Row],[Razón Social Beneficiario del Pago]],Tabla_Facturas[[#All],[ID]],Tabla_Facturas[[#All],[TIPO_CUENTA]],,0),"")</f>
        <v>Corriente</v>
      </c>
      <c r="R94" cm="1">
        <f t="array" ref="R94">+IFERROR(_xlfn.XLOOKUP(Cesion_credito[[#This Row],[SUMINISTRADOR_ACTUAL]]&amp;Cesion_credito[[#This Row],[Razón Social Beneficiario del Pago]],Tabla_Facturas[[#All],[ID]],Tabla_Facturas[[#All],[NUMERO_CUENTA]],,0),"")</f>
        <v>25524489</v>
      </c>
      <c r="S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4" t="str">
        <f>+_xlfn.XLOOKUP(Cesion_credito[[#This Row],[DISTRIBUIDOR_ACTUAL]],Distribuidor[DISTRIBUIDOR_ACTUAL],Distribuidor[RAZON_SOCIAL_DISTRIBUIDOR_ACTUAL],,0)</f>
        <v>Sociedad Austral de Electricidad S.A.</v>
      </c>
      <c r="U94" t="str">
        <f>+_xlfn.XLOOKUP(Cesion_credito[[#This Row],[DISTRIBUIDOR_ACTUAL]],Distribuidor[DISTRIBUIDOR_ACTUAL],Distribuidor[RUT_DISTRIBUIDOR_ACTUAL],,0)</f>
        <v>76.073.162-5</v>
      </c>
    </row>
    <row r="95" spans="1:21" x14ac:dyDescent="0.25">
      <c r="A95" s="22">
        <f t="shared" si="7"/>
        <v>2025</v>
      </c>
      <c r="B95" s="22">
        <f t="shared" si="4"/>
        <v>1</v>
      </c>
      <c r="C95" s="22">
        <f t="shared" si="5"/>
        <v>6</v>
      </c>
      <c r="D95" s="23" t="s">
        <v>1125</v>
      </c>
      <c r="E95" s="6" t="s">
        <v>1103</v>
      </c>
      <c r="F95" s="5" t="s">
        <v>963</v>
      </c>
      <c r="G95" s="24" t="str" cm="1">
        <f t="array" ref="G95">+IFERROR(_xlfn.XLOOKUP(Cesion_credito[[#This Row],[Distribuidor_CNE]]&amp;"_"&amp;Cesion_credito[[#This Row],[Bloque_Contrato_CNE]],Contrato[[#All],[Id]],Contrato[[#All],[Suministrador_CNE]],,0),"")</f>
        <v>Pelumpén S.A.</v>
      </c>
      <c r="H95" s="24" t="str" cm="1">
        <f t="array" ref="H95">+IFERROR(_xlfn.XLOOKUP(Cesion_credito[[#This Row],[Distribuidor_CNE]]&amp;"_"&amp;Cesion_credito[[#This Row],[Bloque_Contrato_CNE]],Contrato[[#All],[Id]],Contrato[[#All],[SUMINISTRADOR_ACTUAL]],,0),"")</f>
        <v>COLBUN</v>
      </c>
      <c r="I95" s="24" t="str" cm="1">
        <f t="array" ref="I95">+IFERROR(_xlfn.XLOOKUP(Cesion_credito[[#This Row],[Distribuidor_CNE]]&amp;"_"&amp;Cesion_credito[[#This Row],[Bloque_Contrato_CNE]],Contrato[[#All],[Id]],Contrato[[#All],[DISTRIBUIDOR_ACTUAL]],,0),"")</f>
        <v>SAESA</v>
      </c>
      <c r="J95" s="5" t="s">
        <v>1317</v>
      </c>
      <c r="K95" s="22" t="str" cm="1">
        <f t="array" ref="K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5" s="8">
        <v>1</v>
      </c>
      <c r="N95" s="36">
        <f>+Cesion_credito[[#This Row],[Prorrata_Semestral (%)]]*SUMIFS(Contrato[Pago_Semestral_US$],Contrato[Distribuidor_CNE],Cesion_credito[[#This Row],[Distribuidor_CNE]],Contrato[Contrato],Cesion_credito[[#This Row],[Bloque_Contrato_CNE]])</f>
        <v>15941.772999999999</v>
      </c>
      <c r="O95" s="28">
        <f t="shared" si="6"/>
        <v>1</v>
      </c>
      <c r="P95" t="str" cm="1">
        <f t="array" ref="P95">+IFERROR(_xlfn.XLOOKUP(Cesion_credito[[#This Row],[SUMINISTRADOR_ACTUAL]]&amp;Cesion_credito[[#This Row],[Razón Social Beneficiario del Pago]],Tabla_Facturas[[#All],[ID]],Tabla_Facturas[[#All],[BANCO]],,0),"")</f>
        <v>Banco de Chile</v>
      </c>
      <c r="Q95" t="str" cm="1">
        <f t="array" ref="Q95">+IFERROR(_xlfn.XLOOKUP(Cesion_credito[[#This Row],[SUMINISTRADOR_ACTUAL]]&amp;Cesion_credito[[#This Row],[Razón Social Beneficiario del Pago]],Tabla_Facturas[[#All],[ID]],Tabla_Facturas[[#All],[TIPO_CUENTA]],,0),"")</f>
        <v>Corriente</v>
      </c>
      <c r="R95" cm="1">
        <f t="array" ref="R95">+IFERROR(_xlfn.XLOOKUP(Cesion_credito[[#This Row],[SUMINISTRADOR_ACTUAL]]&amp;Cesion_credito[[#This Row],[Razón Social Beneficiario del Pago]],Tabla_Facturas[[#All],[ID]],Tabla_Facturas[[#All],[NUMERO_CUENTA]],,0),"")</f>
        <v>1112650136</v>
      </c>
      <c r="S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2481364</v>
      </c>
      <c r="T95" t="str">
        <f>+_xlfn.XLOOKUP(Cesion_credito[[#This Row],[DISTRIBUIDOR_ACTUAL]],Distribuidor[DISTRIBUIDOR_ACTUAL],Distribuidor[RAZON_SOCIAL_DISTRIBUIDOR_ACTUAL],,0)</f>
        <v>Sociedad Austral de Electricidad S.A.</v>
      </c>
      <c r="U95" t="str">
        <f>+_xlfn.XLOOKUP(Cesion_credito[[#This Row],[DISTRIBUIDOR_ACTUAL]],Distribuidor[DISTRIBUIDOR_ACTUAL],Distribuidor[RUT_DISTRIBUIDOR_ACTUAL],,0)</f>
        <v>76.073.162-5</v>
      </c>
    </row>
    <row r="96" spans="1:21" x14ac:dyDescent="0.25">
      <c r="A96" s="22">
        <f t="shared" si="7"/>
        <v>2025</v>
      </c>
      <c r="B96" s="22">
        <f t="shared" si="4"/>
        <v>1</v>
      </c>
      <c r="C96" s="22">
        <f t="shared" si="5"/>
        <v>6</v>
      </c>
      <c r="D96" s="23" t="s">
        <v>1125</v>
      </c>
      <c r="E96" s="6" t="s">
        <v>1103</v>
      </c>
      <c r="F96" s="5" t="s">
        <v>964</v>
      </c>
      <c r="G96" s="24" t="str" cm="1">
        <f t="array" ref="G96">+IFERROR(_xlfn.XLOOKUP(Cesion_credito[[#This Row],[Distribuidor_CNE]]&amp;"_"&amp;Cesion_credito[[#This Row],[Bloque_Contrato_CNE]],Contrato[[#All],[Id]],Contrato[[#All],[Suministrador_CNE]],,0),"")</f>
        <v>Pelumpén S.A. (Colbún)</v>
      </c>
      <c r="H96" s="24" t="str" cm="1">
        <f t="array" ref="H96">+IFERROR(_xlfn.XLOOKUP(Cesion_credito[[#This Row],[Distribuidor_CNE]]&amp;"_"&amp;Cesion_credito[[#This Row],[Bloque_Contrato_CNE]],Contrato[[#All],[Id]],Contrato[[#All],[SUMINISTRADOR_ACTUAL]],,0),"")</f>
        <v>COLBUN</v>
      </c>
      <c r="I96" s="24" t="str" cm="1">
        <f t="array" ref="I96">+IFERROR(_xlfn.XLOOKUP(Cesion_credito[[#This Row],[Distribuidor_CNE]]&amp;"_"&amp;Cesion_credito[[#This Row],[Bloque_Contrato_CNE]],Contrato[[#All],[Id]],Contrato[[#All],[DISTRIBUIDOR_ACTUAL]],,0),"")</f>
        <v>SAESA</v>
      </c>
      <c r="J96" s="5" t="s">
        <v>1317</v>
      </c>
      <c r="K96" s="22" t="str" cm="1">
        <f t="array" ref="K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6" s="8">
        <v>1</v>
      </c>
      <c r="N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6" s="28">
        <f t="shared" si="6"/>
        <v>1</v>
      </c>
      <c r="P96" t="str" cm="1">
        <f t="array" ref="P96">+IFERROR(_xlfn.XLOOKUP(Cesion_credito[[#This Row],[SUMINISTRADOR_ACTUAL]]&amp;Cesion_credito[[#This Row],[Razón Social Beneficiario del Pago]],Tabla_Facturas[[#All],[ID]],Tabla_Facturas[[#All],[BANCO]],,0),"")</f>
        <v>Banco de Chile</v>
      </c>
      <c r="Q96" t="str" cm="1">
        <f t="array" ref="Q96">+IFERROR(_xlfn.XLOOKUP(Cesion_credito[[#This Row],[SUMINISTRADOR_ACTUAL]]&amp;Cesion_credito[[#This Row],[Razón Social Beneficiario del Pago]],Tabla_Facturas[[#All],[ID]],Tabla_Facturas[[#All],[TIPO_CUENTA]],,0),"")</f>
        <v>Corriente</v>
      </c>
      <c r="R96" cm="1">
        <f t="array" ref="R96">+IFERROR(_xlfn.XLOOKUP(Cesion_credito[[#This Row],[SUMINISTRADOR_ACTUAL]]&amp;Cesion_credito[[#This Row],[Razón Social Beneficiario del Pago]],Tabla_Facturas[[#All],[ID]],Tabla_Facturas[[#All],[NUMERO_CUENTA]],,0),"")</f>
        <v>1112650136</v>
      </c>
      <c r="S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6" t="str">
        <f>+_xlfn.XLOOKUP(Cesion_credito[[#This Row],[DISTRIBUIDOR_ACTUAL]],Distribuidor[DISTRIBUIDOR_ACTUAL],Distribuidor[RAZON_SOCIAL_DISTRIBUIDOR_ACTUAL],,0)</f>
        <v>Sociedad Austral de Electricidad S.A.</v>
      </c>
      <c r="U96" t="str">
        <f>+_xlfn.XLOOKUP(Cesion_credito[[#This Row],[DISTRIBUIDOR_ACTUAL]],Distribuidor[DISTRIBUIDOR_ACTUAL],Distribuidor[RUT_DISTRIBUIDOR_ACTUAL],,0)</f>
        <v>76.073.162-5</v>
      </c>
    </row>
    <row r="97" spans="1:21" x14ac:dyDescent="0.25">
      <c r="A97" s="22">
        <f t="shared" si="7"/>
        <v>2025</v>
      </c>
      <c r="B97" s="22">
        <f t="shared" si="4"/>
        <v>1</v>
      </c>
      <c r="C97" s="22">
        <f t="shared" si="5"/>
        <v>6</v>
      </c>
      <c r="D97" s="23" t="s">
        <v>1125</v>
      </c>
      <c r="E97" s="6" t="s">
        <v>1103</v>
      </c>
      <c r="F97" s="5" t="s">
        <v>965</v>
      </c>
      <c r="G97" s="24" t="str" cm="1">
        <f t="array" ref="G97">+IFERROR(_xlfn.XLOOKUP(Cesion_credito[[#This Row],[Distribuidor_CNE]]&amp;"_"&amp;Cesion_credito[[#This Row],[Bloque_Contrato_CNE]],Contrato[[#All],[Id]],Contrato[[#All],[Suministrador_CNE]],,0),"")</f>
        <v>Pelumpén S.A. (Polpaico)</v>
      </c>
      <c r="H97" s="24" t="str" cm="1">
        <f t="array" ref="H97">+IFERROR(_xlfn.XLOOKUP(Cesion_credito[[#This Row],[Distribuidor_CNE]]&amp;"_"&amp;Cesion_credito[[#This Row],[Bloque_Contrato_CNE]],Contrato[[#All],[Id]],Contrato[[#All],[SUMINISTRADOR_ACTUAL]],,0),"")</f>
        <v>COLBUN</v>
      </c>
      <c r="I97" s="24" t="str" cm="1">
        <f t="array" ref="I97">+IFERROR(_xlfn.XLOOKUP(Cesion_credito[[#This Row],[Distribuidor_CNE]]&amp;"_"&amp;Cesion_credito[[#This Row],[Bloque_Contrato_CNE]],Contrato[[#All],[Id]],Contrato[[#All],[DISTRIBUIDOR_ACTUAL]],,0),"")</f>
        <v>SAESA</v>
      </c>
      <c r="J97" s="5" t="s">
        <v>1317</v>
      </c>
      <c r="K97" s="22" t="str" cm="1">
        <f t="array" ref="K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7" s="8">
        <v>1</v>
      </c>
      <c r="N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7" s="28">
        <f t="shared" si="6"/>
        <v>1</v>
      </c>
      <c r="P97" t="str" cm="1">
        <f t="array" ref="P97">+IFERROR(_xlfn.XLOOKUP(Cesion_credito[[#This Row],[SUMINISTRADOR_ACTUAL]]&amp;Cesion_credito[[#This Row],[Razón Social Beneficiario del Pago]],Tabla_Facturas[[#All],[ID]],Tabla_Facturas[[#All],[BANCO]],,0),"")</f>
        <v>Banco de Chile</v>
      </c>
      <c r="Q97" t="str" cm="1">
        <f t="array" ref="Q97">+IFERROR(_xlfn.XLOOKUP(Cesion_credito[[#This Row],[SUMINISTRADOR_ACTUAL]]&amp;Cesion_credito[[#This Row],[Razón Social Beneficiario del Pago]],Tabla_Facturas[[#All],[ID]],Tabla_Facturas[[#All],[TIPO_CUENTA]],,0),"")</f>
        <v>Corriente</v>
      </c>
      <c r="R97" cm="1">
        <f t="array" ref="R97">+IFERROR(_xlfn.XLOOKUP(Cesion_credito[[#This Row],[SUMINISTRADOR_ACTUAL]]&amp;Cesion_credito[[#This Row],[Razón Social Beneficiario del Pago]],Tabla_Facturas[[#All],[ID]],Tabla_Facturas[[#All],[NUMERO_CUENTA]],,0),"")</f>
        <v>1112650136</v>
      </c>
      <c r="S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7" t="str">
        <f>+_xlfn.XLOOKUP(Cesion_credito[[#This Row],[DISTRIBUIDOR_ACTUAL]],Distribuidor[DISTRIBUIDOR_ACTUAL],Distribuidor[RAZON_SOCIAL_DISTRIBUIDOR_ACTUAL],,0)</f>
        <v>Sociedad Austral de Electricidad S.A.</v>
      </c>
      <c r="U97" t="str">
        <f>+_xlfn.XLOOKUP(Cesion_credito[[#This Row],[DISTRIBUIDOR_ACTUAL]],Distribuidor[DISTRIBUIDOR_ACTUAL],Distribuidor[RUT_DISTRIBUIDOR_ACTUAL],,0)</f>
        <v>76.073.162-5</v>
      </c>
    </row>
    <row r="98" spans="1:21" x14ac:dyDescent="0.25">
      <c r="A98" s="22">
        <f t="shared" si="7"/>
        <v>2025</v>
      </c>
      <c r="B98" s="22">
        <f t="shared" si="4"/>
        <v>1</v>
      </c>
      <c r="C98" s="22">
        <f t="shared" si="5"/>
        <v>6</v>
      </c>
      <c r="D98" s="23" t="s">
        <v>1125</v>
      </c>
      <c r="E98" s="6" t="s">
        <v>1104</v>
      </c>
      <c r="F98" s="5" t="s">
        <v>979</v>
      </c>
      <c r="G98" s="24" t="str" cm="1">
        <f t="array" ref="G98">+IFERROR(_xlfn.XLOOKUP(Cesion_credito[[#This Row],[Distribuidor_CNE]]&amp;"_"&amp;Cesion_credito[[#This Row],[Bloque_Contrato_CNE]],Contrato[[#All],[Id]],Contrato[[#All],[Suministrador_CNE]],,0),"")</f>
        <v>COLBÚN</v>
      </c>
      <c r="H98" s="24" t="str" cm="1">
        <f t="array" ref="H98">+IFERROR(_xlfn.XLOOKUP(Cesion_credito[[#This Row],[Distribuidor_CNE]]&amp;"_"&amp;Cesion_credito[[#This Row],[Bloque_Contrato_CNE]],Contrato[[#All],[Id]],Contrato[[#All],[SUMINISTRADOR_ACTUAL]],,0),"")</f>
        <v>COLBUN</v>
      </c>
      <c r="I98" s="24" t="str" cm="1">
        <f t="array" ref="I98">+IFERROR(_xlfn.XLOOKUP(Cesion_credito[[#This Row],[Distribuidor_CNE]]&amp;"_"&amp;Cesion_credito[[#This Row],[Bloque_Contrato_CNE]],Contrato[[#All],[Id]],Contrato[[#All],[DISTRIBUIDOR_ACTUAL]],,0),"")</f>
        <v>SOCOEPA</v>
      </c>
      <c r="J98" s="5" t="s">
        <v>1211</v>
      </c>
      <c r="K98" s="22" t="str" cm="1">
        <f t="array" ref="K9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8" s="8">
        <v>1</v>
      </c>
      <c r="N98" s="36">
        <f>+Cesion_credito[[#This Row],[Prorrata_Semestral (%)]]*SUMIFS(Contrato[Pago_Semestral_US$],Contrato[Distribuidor_CNE],Cesion_credito[[#This Row],[Distribuidor_CNE]],Contrato[Contrato],Cesion_credito[[#This Row],[Bloque_Contrato_CNE]])</f>
        <v>20874.726999999999</v>
      </c>
      <c r="O98" s="28">
        <f t="shared" si="6"/>
        <v>1</v>
      </c>
      <c r="P98" t="str" cm="1">
        <f t="array" ref="P98">+IFERROR(_xlfn.XLOOKUP(Cesion_credito[[#This Row],[SUMINISTRADOR_ACTUAL]]&amp;Cesion_credito[[#This Row],[Razón Social Beneficiario del Pago]],Tabla_Facturas[[#All],[ID]],Tabla_Facturas[[#All],[BANCO]],,0),"")</f>
        <v>Banco Santander</v>
      </c>
      <c r="Q98" t="str" cm="1">
        <f t="array" ref="Q98">+IFERROR(_xlfn.XLOOKUP(Cesion_credito[[#This Row],[SUMINISTRADOR_ACTUAL]]&amp;Cesion_credito[[#This Row],[Razón Social Beneficiario del Pago]],Tabla_Facturas[[#All],[ID]],Tabla_Facturas[[#All],[TIPO_CUENTA]],,0),"")</f>
        <v>Corriente</v>
      </c>
      <c r="R98" cm="1">
        <f t="array" ref="R98">+IFERROR(_xlfn.XLOOKUP(Cesion_credito[[#This Row],[SUMINISTRADOR_ACTUAL]]&amp;Cesion_credito[[#This Row],[Razón Social Beneficiario del Pago]],Tabla_Facturas[[#All],[ID]],Tabla_Facturas[[#All],[NUMERO_CUENTA]],,0),"")</f>
        <v>25524489</v>
      </c>
      <c r="S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3249186</v>
      </c>
      <c r="T98" t="str">
        <f>+_xlfn.XLOOKUP(Cesion_credito[[#This Row],[DISTRIBUIDOR_ACTUAL]],Distribuidor[DISTRIBUIDOR_ACTUAL],Distribuidor[RAZON_SOCIAL_DISTRIBUIDOR_ACTUAL],,0)</f>
        <v>Cooperativa Eléctrica Paillaco Ltda</v>
      </c>
      <c r="U98" t="str">
        <f>+_xlfn.XLOOKUP(Cesion_credito[[#This Row],[DISTRIBUIDOR_ACTUAL]],Distribuidor[DISTRIBUIDOR_ACTUAL],Distribuidor[RUT_DISTRIBUIDOR_ACTUAL],,0)</f>
        <v>81.629.800-8</v>
      </c>
    </row>
    <row r="99" spans="1:21" x14ac:dyDescent="0.25">
      <c r="A99" s="22">
        <f t="shared" si="7"/>
        <v>2025</v>
      </c>
      <c r="B99" s="22">
        <f t="shared" si="4"/>
        <v>1</v>
      </c>
      <c r="C99" s="22">
        <f t="shared" si="5"/>
        <v>6</v>
      </c>
      <c r="D99" s="23" t="s">
        <v>1125</v>
      </c>
      <c r="E99" s="6" t="s">
        <v>1104</v>
      </c>
      <c r="F99" s="5" t="s">
        <v>998</v>
      </c>
      <c r="G99" s="24" t="str" cm="1">
        <f t="array" ref="G99">+IFERROR(_xlfn.XLOOKUP(Cesion_credito[[#This Row],[Distribuidor_CNE]]&amp;"_"&amp;Cesion_credito[[#This Row],[Bloque_Contrato_CNE]],Contrato[[#All],[Id]],Contrato[[#All],[Suministrador_CNE]],,0),"")</f>
        <v>Pelumpén S.A.</v>
      </c>
      <c r="H99" s="24" t="str" cm="1">
        <f t="array" ref="H99">+IFERROR(_xlfn.XLOOKUP(Cesion_credito[[#This Row],[Distribuidor_CNE]]&amp;"_"&amp;Cesion_credito[[#This Row],[Bloque_Contrato_CNE]],Contrato[[#All],[Id]],Contrato[[#All],[SUMINISTRADOR_ACTUAL]],,0),"")</f>
        <v>COLBUN</v>
      </c>
      <c r="I99" s="24" t="str" cm="1">
        <f t="array" ref="I99">+IFERROR(_xlfn.XLOOKUP(Cesion_credito[[#This Row],[Distribuidor_CNE]]&amp;"_"&amp;Cesion_credito[[#This Row],[Bloque_Contrato_CNE]],Contrato[[#All],[Id]],Contrato[[#All],[DISTRIBUIDOR_ACTUAL]],,0),"")</f>
        <v>SOCOEPA</v>
      </c>
      <c r="J99" s="5" t="s">
        <v>1317</v>
      </c>
      <c r="K99" s="22" t="str" cm="1">
        <f t="array" ref="K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9" s="8">
        <v>1</v>
      </c>
      <c r="N99" s="36">
        <f>+Cesion_credito[[#This Row],[Prorrata_Semestral (%)]]*SUMIFS(Contrato[Pago_Semestral_US$],Contrato[Distribuidor_CNE],Cesion_credito[[#This Row],[Distribuidor_CNE]],Contrato[Contrato],Cesion_credito[[#This Row],[Bloque_Contrato_CNE]])</f>
        <v>947.15</v>
      </c>
      <c r="O99" s="28">
        <f t="shared" si="6"/>
        <v>1</v>
      </c>
      <c r="P99" t="str" cm="1">
        <f t="array" ref="P99">+IFERROR(_xlfn.XLOOKUP(Cesion_credito[[#This Row],[SUMINISTRADOR_ACTUAL]]&amp;Cesion_credito[[#This Row],[Razón Social Beneficiario del Pago]],Tabla_Facturas[[#All],[ID]],Tabla_Facturas[[#All],[BANCO]],,0),"")</f>
        <v>Banco de Chile</v>
      </c>
      <c r="Q99" t="str" cm="1">
        <f t="array" ref="Q99">+IFERROR(_xlfn.XLOOKUP(Cesion_credito[[#This Row],[SUMINISTRADOR_ACTUAL]]&amp;Cesion_credito[[#This Row],[Razón Social Beneficiario del Pago]],Tabla_Facturas[[#All],[ID]],Tabla_Facturas[[#All],[TIPO_CUENTA]],,0),"")</f>
        <v>Corriente</v>
      </c>
      <c r="R99" cm="1">
        <f t="array" ref="R99">+IFERROR(_xlfn.XLOOKUP(Cesion_credito[[#This Row],[SUMINISTRADOR_ACTUAL]]&amp;Cesion_credito[[#This Row],[Razón Social Beneficiario del Pago]],Tabla_Facturas[[#All],[ID]],Tabla_Facturas[[#All],[NUMERO_CUENTA]],,0),"")</f>
        <v>1112650136</v>
      </c>
      <c r="S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147425</v>
      </c>
      <c r="T99" t="str">
        <f>+_xlfn.XLOOKUP(Cesion_credito[[#This Row],[DISTRIBUIDOR_ACTUAL]],Distribuidor[DISTRIBUIDOR_ACTUAL],Distribuidor[RAZON_SOCIAL_DISTRIBUIDOR_ACTUAL],,0)</f>
        <v>Cooperativa Eléctrica Paillaco Ltda</v>
      </c>
      <c r="U99" t="str">
        <f>+_xlfn.XLOOKUP(Cesion_credito[[#This Row],[DISTRIBUIDOR_ACTUAL]],Distribuidor[DISTRIBUIDOR_ACTUAL],Distribuidor[RUT_DISTRIBUIDOR_ACTUAL],,0)</f>
        <v>81.629.800-8</v>
      </c>
    </row>
    <row r="100" spans="1:21" x14ac:dyDescent="0.25">
      <c r="A100" s="22">
        <f t="shared" si="7"/>
        <v>2025</v>
      </c>
      <c r="B100" s="22">
        <f t="shared" si="4"/>
        <v>1</v>
      </c>
      <c r="C100" s="22">
        <f t="shared" si="5"/>
        <v>6</v>
      </c>
      <c r="D100" s="23" t="s">
        <v>1125</v>
      </c>
      <c r="E100" s="6" t="s">
        <v>1105</v>
      </c>
      <c r="F100" s="5" t="s">
        <v>540</v>
      </c>
      <c r="G100" s="24" t="str" cm="1">
        <f t="array" ref="G100">+IFERROR(_xlfn.XLOOKUP(Cesion_credito[[#This Row],[Distribuidor_CNE]]&amp;"_"&amp;Cesion_credito[[#This Row],[Bloque_Contrato_CNE]],Contrato[[#All],[Id]],Contrato[[#All],[Suministrador_CNE]],,0),"")</f>
        <v>COLBÚN</v>
      </c>
      <c r="H100" s="24" t="str" cm="1">
        <f t="array" ref="H100">+IFERROR(_xlfn.XLOOKUP(Cesion_credito[[#This Row],[Distribuidor_CNE]]&amp;"_"&amp;Cesion_credito[[#This Row],[Bloque_Contrato_CNE]],Contrato[[#All],[Id]],Contrato[[#All],[SUMINISTRADOR_ACTUAL]],,0),"")</f>
        <v>COLBUN</v>
      </c>
      <c r="I100" s="24" t="str" cm="1">
        <f t="array" ref="I100">+IFERROR(_xlfn.XLOOKUP(Cesion_credito[[#This Row],[Distribuidor_CNE]]&amp;"_"&amp;Cesion_credito[[#This Row],[Bloque_Contrato_CNE]],Contrato[[#All],[Id]],Contrato[[#All],[DISTRIBUIDOR_ACTUAL]],,0),"")</f>
        <v>TIL TIL</v>
      </c>
      <c r="J100" s="5" t="s">
        <v>1317</v>
      </c>
      <c r="K100" s="22" t="str" cm="1">
        <f t="array" ref="K1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0" s="8">
        <v>1</v>
      </c>
      <c r="N10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0" s="28">
        <f t="shared" si="6"/>
        <v>1</v>
      </c>
      <c r="P100" t="str" cm="1">
        <f t="array" ref="P100">+IFERROR(_xlfn.XLOOKUP(Cesion_credito[[#This Row],[SUMINISTRADOR_ACTUAL]]&amp;Cesion_credito[[#This Row],[Razón Social Beneficiario del Pago]],Tabla_Facturas[[#All],[ID]],Tabla_Facturas[[#All],[BANCO]],,0),"")</f>
        <v>Banco de Chile</v>
      </c>
      <c r="Q100" t="str" cm="1">
        <f t="array" ref="Q100">+IFERROR(_xlfn.XLOOKUP(Cesion_credito[[#This Row],[SUMINISTRADOR_ACTUAL]]&amp;Cesion_credito[[#This Row],[Razón Social Beneficiario del Pago]],Tabla_Facturas[[#All],[ID]],Tabla_Facturas[[#All],[TIPO_CUENTA]],,0),"")</f>
        <v>Corriente</v>
      </c>
      <c r="R100" cm="1">
        <f t="array" ref="R100">+IFERROR(_xlfn.XLOOKUP(Cesion_credito[[#This Row],[SUMINISTRADOR_ACTUAL]]&amp;Cesion_credito[[#This Row],[Razón Social Beneficiario del Pago]],Tabla_Facturas[[#All],[ID]],Tabla_Facturas[[#All],[NUMERO_CUENTA]],,0),"")</f>
        <v>1112650136</v>
      </c>
      <c r="S1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0" t="str">
        <f>+_xlfn.XLOOKUP(Cesion_credito[[#This Row],[DISTRIBUIDOR_ACTUAL]],Distribuidor[DISTRIBUIDOR_ACTUAL],Distribuidor[RAZON_SOCIAL_DISTRIBUIDOR_ACTUAL],,0)</f>
        <v>Empresa Eléctrica Municipalidad de Til Til</v>
      </c>
      <c r="U100" t="str">
        <f>+_xlfn.XLOOKUP(Cesion_credito[[#This Row],[DISTRIBUIDOR_ACTUAL]],Distribuidor[DISTRIBUIDOR_ACTUAL],Distribuidor[RUT_DISTRIBUIDOR_ACTUAL],,0)</f>
        <v>70.849.500-K</v>
      </c>
    </row>
    <row r="101" spans="1:21" x14ac:dyDescent="0.25">
      <c r="A101" s="22">
        <f t="shared" si="7"/>
        <v>2025</v>
      </c>
      <c r="B101" s="22">
        <f t="shared" si="4"/>
        <v>1</v>
      </c>
      <c r="C101" s="22">
        <f t="shared" si="5"/>
        <v>6</v>
      </c>
      <c r="D101" s="23" t="s">
        <v>1125</v>
      </c>
      <c r="E101" s="6" t="s">
        <v>1105</v>
      </c>
      <c r="F101" s="5" t="s">
        <v>541</v>
      </c>
      <c r="G101" s="24" t="str" cm="1">
        <f t="array" ref="G101">+IFERROR(_xlfn.XLOOKUP(Cesion_credito[[#This Row],[Distribuidor_CNE]]&amp;"_"&amp;Cesion_credito[[#This Row],[Bloque_Contrato_CNE]],Contrato[[#All],[Id]],Contrato[[#All],[Suministrador_CNE]],,0),"")</f>
        <v>COLBÚN</v>
      </c>
      <c r="H101" s="24" t="str" cm="1">
        <f t="array" ref="H101">+IFERROR(_xlfn.XLOOKUP(Cesion_credito[[#This Row],[Distribuidor_CNE]]&amp;"_"&amp;Cesion_credito[[#This Row],[Bloque_Contrato_CNE]],Contrato[[#All],[Id]],Contrato[[#All],[SUMINISTRADOR_ACTUAL]],,0),"")</f>
        <v>COLBUN</v>
      </c>
      <c r="I101" s="24" t="str" cm="1">
        <f t="array" ref="I101">+IFERROR(_xlfn.XLOOKUP(Cesion_credito[[#This Row],[Distribuidor_CNE]]&amp;"_"&amp;Cesion_credito[[#This Row],[Bloque_Contrato_CNE]],Contrato[[#All],[Id]],Contrato[[#All],[DISTRIBUIDOR_ACTUAL]],,0),"")</f>
        <v>TIL TIL</v>
      </c>
      <c r="J101" s="5" t="s">
        <v>1317</v>
      </c>
      <c r="K101" s="22" t="str" cm="1">
        <f t="array" ref="K1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1" s="8">
        <v>1</v>
      </c>
      <c r="N1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1" s="28">
        <f t="shared" si="6"/>
        <v>1</v>
      </c>
      <c r="P101" t="str" cm="1">
        <f t="array" ref="P101">+IFERROR(_xlfn.XLOOKUP(Cesion_credito[[#This Row],[SUMINISTRADOR_ACTUAL]]&amp;Cesion_credito[[#This Row],[Razón Social Beneficiario del Pago]],Tabla_Facturas[[#All],[ID]],Tabla_Facturas[[#All],[BANCO]],,0),"")</f>
        <v>Banco de Chile</v>
      </c>
      <c r="Q101" t="str" cm="1">
        <f t="array" ref="Q101">+IFERROR(_xlfn.XLOOKUP(Cesion_credito[[#This Row],[SUMINISTRADOR_ACTUAL]]&amp;Cesion_credito[[#This Row],[Razón Social Beneficiario del Pago]],Tabla_Facturas[[#All],[ID]],Tabla_Facturas[[#All],[TIPO_CUENTA]],,0),"")</f>
        <v>Corriente</v>
      </c>
      <c r="R101" cm="1">
        <f t="array" ref="R101">+IFERROR(_xlfn.XLOOKUP(Cesion_credito[[#This Row],[SUMINISTRADOR_ACTUAL]]&amp;Cesion_credito[[#This Row],[Razón Social Beneficiario del Pago]],Tabla_Facturas[[#All],[ID]],Tabla_Facturas[[#All],[NUMERO_CUENTA]],,0),"")</f>
        <v>1112650136</v>
      </c>
      <c r="S1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1" t="str">
        <f>+_xlfn.XLOOKUP(Cesion_credito[[#This Row],[DISTRIBUIDOR_ACTUAL]],Distribuidor[DISTRIBUIDOR_ACTUAL],Distribuidor[RAZON_SOCIAL_DISTRIBUIDOR_ACTUAL],,0)</f>
        <v>Empresa Eléctrica Municipalidad de Til Til</v>
      </c>
      <c r="U101" t="str">
        <f>+_xlfn.XLOOKUP(Cesion_credito[[#This Row],[DISTRIBUIDOR_ACTUAL]],Distribuidor[DISTRIBUIDOR_ACTUAL],Distribuidor[RUT_DISTRIBUIDOR_ACTUAL],,0)</f>
        <v>70.849.500-K</v>
      </c>
    </row>
    <row r="102" spans="1:21" x14ac:dyDescent="0.25">
      <c r="A102" s="22">
        <f t="shared" si="7"/>
        <v>2025</v>
      </c>
      <c r="B102" s="22">
        <f t="shared" si="4"/>
        <v>1</v>
      </c>
      <c r="C102" s="22">
        <f t="shared" si="5"/>
        <v>6</v>
      </c>
      <c r="D102" s="23" t="s">
        <v>1125</v>
      </c>
      <c r="E102" s="6" t="s">
        <v>1105</v>
      </c>
      <c r="F102" s="5" t="s">
        <v>542</v>
      </c>
      <c r="G102" s="24" t="str" cm="1">
        <f t="array" ref="G102">+IFERROR(_xlfn.XLOOKUP(Cesion_credito[[#This Row],[Distribuidor_CNE]]&amp;"_"&amp;Cesion_credito[[#This Row],[Bloque_Contrato_CNE]],Contrato[[#All],[Id]],Contrato[[#All],[Suministrador_CNE]],,0),"")</f>
        <v>COLBÚN</v>
      </c>
      <c r="H102" s="24" t="str" cm="1">
        <f t="array" ref="H102">+IFERROR(_xlfn.XLOOKUP(Cesion_credito[[#This Row],[Distribuidor_CNE]]&amp;"_"&amp;Cesion_credito[[#This Row],[Bloque_Contrato_CNE]],Contrato[[#All],[Id]],Contrato[[#All],[SUMINISTRADOR_ACTUAL]],,0),"")</f>
        <v>COLBUN</v>
      </c>
      <c r="I102" s="24" t="str" cm="1">
        <f t="array" ref="I102">+IFERROR(_xlfn.XLOOKUP(Cesion_credito[[#This Row],[Distribuidor_CNE]]&amp;"_"&amp;Cesion_credito[[#This Row],[Bloque_Contrato_CNE]],Contrato[[#All],[Id]],Contrato[[#All],[DISTRIBUIDOR_ACTUAL]],,0),"")</f>
        <v>TIL TIL</v>
      </c>
      <c r="J102" s="5" t="s">
        <v>1317</v>
      </c>
      <c r="K102" s="22" t="str" cm="1">
        <f t="array" ref="K10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2" s="8">
        <v>1</v>
      </c>
      <c r="N10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2" s="28">
        <f t="shared" si="6"/>
        <v>1</v>
      </c>
      <c r="P102" t="str" cm="1">
        <f t="array" ref="P102">+IFERROR(_xlfn.XLOOKUP(Cesion_credito[[#This Row],[SUMINISTRADOR_ACTUAL]]&amp;Cesion_credito[[#This Row],[Razón Social Beneficiario del Pago]],Tabla_Facturas[[#All],[ID]],Tabla_Facturas[[#All],[BANCO]],,0),"")</f>
        <v>Banco de Chile</v>
      </c>
      <c r="Q102" t="str" cm="1">
        <f t="array" ref="Q102">+IFERROR(_xlfn.XLOOKUP(Cesion_credito[[#This Row],[SUMINISTRADOR_ACTUAL]]&amp;Cesion_credito[[#This Row],[Razón Social Beneficiario del Pago]],Tabla_Facturas[[#All],[ID]],Tabla_Facturas[[#All],[TIPO_CUENTA]],,0),"")</f>
        <v>Corriente</v>
      </c>
      <c r="R102" cm="1">
        <f t="array" ref="R102">+IFERROR(_xlfn.XLOOKUP(Cesion_credito[[#This Row],[SUMINISTRADOR_ACTUAL]]&amp;Cesion_credito[[#This Row],[Razón Social Beneficiario del Pago]],Tabla_Facturas[[#All],[ID]],Tabla_Facturas[[#All],[NUMERO_CUENTA]],,0),"")</f>
        <v>1112650136</v>
      </c>
      <c r="S1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2" t="str">
        <f>+_xlfn.XLOOKUP(Cesion_credito[[#This Row],[DISTRIBUIDOR_ACTUAL]],Distribuidor[DISTRIBUIDOR_ACTUAL],Distribuidor[RAZON_SOCIAL_DISTRIBUIDOR_ACTUAL],,0)</f>
        <v>Empresa Eléctrica Municipalidad de Til Til</v>
      </c>
      <c r="U102" t="str">
        <f>+_xlfn.XLOOKUP(Cesion_credito[[#This Row],[DISTRIBUIDOR_ACTUAL]],Distribuidor[DISTRIBUIDOR_ACTUAL],Distribuidor[RUT_DISTRIBUIDOR_ACTUAL],,0)</f>
        <v>70.849.500-K</v>
      </c>
    </row>
    <row r="103" spans="1:21" x14ac:dyDescent="0.25">
      <c r="A103" s="22">
        <f t="shared" si="7"/>
        <v>2025</v>
      </c>
      <c r="B103" s="22">
        <f t="shared" si="4"/>
        <v>1</v>
      </c>
      <c r="C103" s="22">
        <f t="shared" si="5"/>
        <v>6</v>
      </c>
      <c r="D103" s="23" t="s">
        <v>1125</v>
      </c>
      <c r="E103" s="6" t="s">
        <v>1105</v>
      </c>
      <c r="F103" s="5" t="s">
        <v>567</v>
      </c>
      <c r="G103" s="24" t="str" cm="1">
        <f t="array" ref="G103">+IFERROR(_xlfn.XLOOKUP(Cesion_credito[[#This Row],[Distribuidor_CNE]]&amp;"_"&amp;Cesion_credito[[#This Row],[Bloque_Contrato_CNE]],Contrato[[#All],[Id]],Contrato[[#All],[Suministrador_CNE]],,0),"")</f>
        <v>Pelumpén S.A.</v>
      </c>
      <c r="H103" s="24" t="str" cm="1">
        <f t="array" ref="H103">+IFERROR(_xlfn.XLOOKUP(Cesion_credito[[#This Row],[Distribuidor_CNE]]&amp;"_"&amp;Cesion_credito[[#This Row],[Bloque_Contrato_CNE]],Contrato[[#All],[Id]],Contrato[[#All],[SUMINISTRADOR_ACTUAL]],,0),"")</f>
        <v>COLBUN</v>
      </c>
      <c r="I103" s="24" t="str" cm="1">
        <f t="array" ref="I103">+IFERROR(_xlfn.XLOOKUP(Cesion_credito[[#This Row],[Distribuidor_CNE]]&amp;"_"&amp;Cesion_credito[[#This Row],[Bloque_Contrato_CNE]],Contrato[[#All],[Id]],Contrato[[#All],[DISTRIBUIDOR_ACTUAL]],,0),"")</f>
        <v>TIL TIL</v>
      </c>
      <c r="J103" s="5" t="s">
        <v>1317</v>
      </c>
      <c r="K103" s="22" t="str" cm="1">
        <f t="array" ref="K10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3" s="8">
        <v>1</v>
      </c>
      <c r="N10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3" s="28">
        <f t="shared" si="6"/>
        <v>1</v>
      </c>
      <c r="P103" t="str" cm="1">
        <f t="array" ref="P103">+IFERROR(_xlfn.XLOOKUP(Cesion_credito[[#This Row],[SUMINISTRADOR_ACTUAL]]&amp;Cesion_credito[[#This Row],[Razón Social Beneficiario del Pago]],Tabla_Facturas[[#All],[ID]],Tabla_Facturas[[#All],[BANCO]],,0),"")</f>
        <v>Banco de Chile</v>
      </c>
      <c r="Q103" t="str" cm="1">
        <f t="array" ref="Q103">+IFERROR(_xlfn.XLOOKUP(Cesion_credito[[#This Row],[SUMINISTRADOR_ACTUAL]]&amp;Cesion_credito[[#This Row],[Razón Social Beneficiario del Pago]],Tabla_Facturas[[#All],[ID]],Tabla_Facturas[[#All],[TIPO_CUENTA]],,0),"")</f>
        <v>Corriente</v>
      </c>
      <c r="R103" cm="1">
        <f t="array" ref="R103">+IFERROR(_xlfn.XLOOKUP(Cesion_credito[[#This Row],[SUMINISTRADOR_ACTUAL]]&amp;Cesion_credito[[#This Row],[Razón Social Beneficiario del Pago]],Tabla_Facturas[[#All],[ID]],Tabla_Facturas[[#All],[NUMERO_CUENTA]],,0),"")</f>
        <v>1112650136</v>
      </c>
      <c r="S1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3" t="str">
        <f>+_xlfn.XLOOKUP(Cesion_credito[[#This Row],[DISTRIBUIDOR_ACTUAL]],Distribuidor[DISTRIBUIDOR_ACTUAL],Distribuidor[RAZON_SOCIAL_DISTRIBUIDOR_ACTUAL],,0)</f>
        <v>Empresa Eléctrica Municipalidad de Til Til</v>
      </c>
      <c r="U103" t="str">
        <f>+_xlfn.XLOOKUP(Cesion_credito[[#This Row],[DISTRIBUIDOR_ACTUAL]],Distribuidor[DISTRIBUIDOR_ACTUAL],Distribuidor[RUT_DISTRIBUIDOR_ACTUAL],,0)</f>
        <v>70.849.500-K</v>
      </c>
    </row>
    <row r="104" spans="1:21" x14ac:dyDescent="0.25">
      <c r="A104" s="22">
        <f t="shared" si="7"/>
        <v>2025</v>
      </c>
      <c r="B104" s="22">
        <f t="shared" si="4"/>
        <v>1</v>
      </c>
      <c r="C104" s="22">
        <f t="shared" si="5"/>
        <v>6</v>
      </c>
      <c r="D104" s="23" t="s">
        <v>1125</v>
      </c>
      <c r="E104" s="6" t="s">
        <v>1104</v>
      </c>
      <c r="F104" s="5" t="s">
        <v>1009</v>
      </c>
      <c r="G104" s="24" t="str" cm="1">
        <f t="array" ref="G104">+IFERROR(_xlfn.XLOOKUP(Cesion_credito[[#This Row],[Distribuidor_CNE]]&amp;"_"&amp;Cesion_credito[[#This Row],[Bloque_Contrato_CNE]],Contrato[[#All],[Id]],Contrato[[#All],[Suministrador_CNE]],,0),"")</f>
        <v>COLBÚN</v>
      </c>
      <c r="H104" s="24" t="str" cm="1">
        <f t="array" ref="H104">+IFERROR(_xlfn.XLOOKUP(Cesion_credito[[#This Row],[Distribuidor_CNE]]&amp;"_"&amp;Cesion_credito[[#This Row],[Bloque_Contrato_CNE]],Contrato[[#All],[Id]],Contrato[[#All],[SUMINISTRADOR_ACTUAL]],,0),"")</f>
        <v>COLBUN</v>
      </c>
      <c r="I104" s="24" t="str" cm="1">
        <f t="array" ref="I104">+IFERROR(_xlfn.XLOOKUP(Cesion_credito[[#This Row],[Distribuidor_CNE]]&amp;"_"&amp;Cesion_credito[[#This Row],[Bloque_Contrato_CNE]],Contrato[[#All],[Id]],Contrato[[#All],[DISTRIBUIDOR_ACTUAL]],,0),"")</f>
        <v>SOCOEPA</v>
      </c>
      <c r="J104" s="5" t="s">
        <v>1211</v>
      </c>
      <c r="K104" s="22" t="str" cm="1">
        <f t="array" ref="K104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4" s="8">
        <v>1</v>
      </c>
      <c r="N104" s="36">
        <f>+Cesion_credito[[#This Row],[Prorrata_Semestral (%)]]*SUMIFS(Contrato[Pago_Semestral_US$],Contrato[Distribuidor_CNE],Cesion_credito[[#This Row],[Distribuidor_CNE]],Contrato[Contrato],Cesion_credito[[#This Row],[Bloque_Contrato_CNE]])</f>
        <v>8719.1939999999995</v>
      </c>
      <c r="O104" s="28">
        <f t="shared" si="6"/>
        <v>1</v>
      </c>
      <c r="P104" t="str" cm="1">
        <f t="array" ref="P104">+IFERROR(_xlfn.XLOOKUP(Cesion_credito[[#This Row],[SUMINISTRADOR_ACTUAL]]&amp;Cesion_credito[[#This Row],[Razón Social Beneficiario del Pago]],Tabla_Facturas[[#All],[ID]],Tabla_Facturas[[#All],[BANCO]],,0),"")</f>
        <v>Banco Santander</v>
      </c>
      <c r="Q104" t="str" cm="1">
        <f t="array" ref="Q104">+IFERROR(_xlfn.XLOOKUP(Cesion_credito[[#This Row],[SUMINISTRADOR_ACTUAL]]&amp;Cesion_credito[[#This Row],[Razón Social Beneficiario del Pago]],Tabla_Facturas[[#All],[ID]],Tabla_Facturas[[#All],[TIPO_CUENTA]],,0),"")</f>
        <v>Corriente</v>
      </c>
      <c r="R104" cm="1">
        <f t="array" ref="R104">+IFERROR(_xlfn.XLOOKUP(Cesion_credito[[#This Row],[SUMINISTRADOR_ACTUAL]]&amp;Cesion_credito[[#This Row],[Razón Social Beneficiario del Pago]],Tabla_Facturas[[#All],[ID]],Tabla_Facturas[[#All],[NUMERO_CUENTA]],,0),"")</f>
        <v>25524489</v>
      </c>
      <c r="S1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1357157</v>
      </c>
      <c r="T104" t="str">
        <f>+_xlfn.XLOOKUP(Cesion_credito[[#This Row],[DISTRIBUIDOR_ACTUAL]],Distribuidor[DISTRIBUIDOR_ACTUAL],Distribuidor[RAZON_SOCIAL_DISTRIBUIDOR_ACTUAL],,0)</f>
        <v>Cooperativa Eléctrica Paillaco Ltda</v>
      </c>
      <c r="U104" t="str">
        <f>+_xlfn.XLOOKUP(Cesion_credito[[#This Row],[DISTRIBUIDOR_ACTUAL]],Distribuidor[DISTRIBUIDOR_ACTUAL],Distribuidor[RUT_DISTRIBUIDOR_ACTUAL],,0)</f>
        <v>81.629.800-8</v>
      </c>
    </row>
    <row r="105" spans="1:21" x14ac:dyDescent="0.25">
      <c r="A105" s="22">
        <f t="shared" si="7"/>
        <v>2025</v>
      </c>
      <c r="B105" s="22">
        <f t="shared" si="4"/>
        <v>1</v>
      </c>
      <c r="C105" s="22">
        <f t="shared" si="5"/>
        <v>6</v>
      </c>
      <c r="D105" s="23" t="s">
        <v>1125</v>
      </c>
      <c r="E105" s="6" t="s">
        <v>26</v>
      </c>
      <c r="F105" s="5" t="s">
        <v>270</v>
      </c>
      <c r="G105" s="24" t="str" cm="1">
        <f t="array" ref="G105">+IFERROR(_xlfn.XLOOKUP(Cesion_credito[[#This Row],[Distribuidor_CNE]]&amp;"_"&amp;Cesion_credito[[#This Row],[Bloque_Contrato_CNE]],Contrato[[#All],[Id]],Contrato[[#All],[Suministrador_CNE]],,0),"")</f>
        <v>COLBÚN</v>
      </c>
      <c r="H105" s="24" t="str" cm="1">
        <f t="array" ref="H105">+IFERROR(_xlfn.XLOOKUP(Cesion_credito[[#This Row],[Distribuidor_CNE]]&amp;"_"&amp;Cesion_credito[[#This Row],[Bloque_Contrato_CNE]],Contrato[[#All],[Id]],Contrato[[#All],[SUMINISTRADOR_ACTUAL]],,0),"")</f>
        <v>COLBUN</v>
      </c>
      <c r="I105" s="24" t="str" cm="1">
        <f t="array" ref="I105">+IFERROR(_xlfn.XLOOKUP(Cesion_credito[[#This Row],[Distribuidor_CNE]]&amp;"_"&amp;Cesion_credito[[#This Row],[Bloque_Contrato_CNE]],Contrato[[#All],[Id]],Contrato[[#All],[DISTRIBUIDOR_ACTUAL]],,0),"")</f>
        <v>COOPELAN</v>
      </c>
      <c r="J105" s="5" t="s">
        <v>1211</v>
      </c>
      <c r="K105" s="22" t="str" cm="1">
        <f t="array" ref="K105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5" s="8">
        <v>1</v>
      </c>
      <c r="N10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5" s="28">
        <f t="shared" si="6"/>
        <v>1</v>
      </c>
      <c r="P105" t="str" cm="1">
        <f t="array" ref="P105">+IFERROR(_xlfn.XLOOKUP(Cesion_credito[[#This Row],[SUMINISTRADOR_ACTUAL]]&amp;Cesion_credito[[#This Row],[Razón Social Beneficiario del Pago]],Tabla_Facturas[[#All],[ID]],Tabla_Facturas[[#All],[BANCO]],,0),"")</f>
        <v>Banco Santander</v>
      </c>
      <c r="Q105" t="str" cm="1">
        <f t="array" ref="Q105">+IFERROR(_xlfn.XLOOKUP(Cesion_credito[[#This Row],[SUMINISTRADOR_ACTUAL]]&amp;Cesion_credito[[#This Row],[Razón Social Beneficiario del Pago]],Tabla_Facturas[[#All],[ID]],Tabla_Facturas[[#All],[TIPO_CUENTA]],,0),"")</f>
        <v>Corriente</v>
      </c>
      <c r="R105" cm="1">
        <f t="array" ref="R105">+IFERROR(_xlfn.XLOOKUP(Cesion_credito[[#This Row],[SUMINISTRADOR_ACTUAL]]&amp;Cesion_credito[[#This Row],[Razón Social Beneficiario del Pago]],Tabla_Facturas[[#All],[ID]],Tabla_Facturas[[#All],[NUMERO_CUENTA]],,0),"")</f>
        <v>25524489</v>
      </c>
      <c r="S1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5" t="str">
        <f>+_xlfn.XLOOKUP(Cesion_credito[[#This Row],[DISTRIBUIDOR_ACTUAL]],Distribuidor[DISTRIBUIDOR_ACTUAL],Distribuidor[RAZON_SOCIAL_DISTRIBUIDOR_ACTUAL],,0)</f>
        <v>Cooperativa Eléctrica Los Angeles LTDA</v>
      </c>
      <c r="U105" t="str">
        <f>+_xlfn.XLOOKUP(Cesion_credito[[#This Row],[DISTRIBUIDOR_ACTUAL]],Distribuidor[DISTRIBUIDOR_ACTUAL],Distribuidor[RUT_DISTRIBUIDOR_ACTUAL],,0)</f>
        <v>81.585.900-6</v>
      </c>
    </row>
    <row r="106" spans="1:21" x14ac:dyDescent="0.25">
      <c r="A106" s="22">
        <f t="shared" si="7"/>
        <v>2025</v>
      </c>
      <c r="B106" s="22">
        <f t="shared" si="4"/>
        <v>1</v>
      </c>
      <c r="C106" s="22">
        <f t="shared" si="5"/>
        <v>6</v>
      </c>
      <c r="D106" s="23" t="s">
        <v>1125</v>
      </c>
      <c r="E106" s="6" t="s">
        <v>26</v>
      </c>
      <c r="F106" s="5" t="s">
        <v>1012</v>
      </c>
      <c r="G106" s="24" t="str" cm="1">
        <f t="array" ref="G106">+IFERROR(_xlfn.XLOOKUP(Cesion_credito[[#This Row],[Distribuidor_CNE]]&amp;"_"&amp;Cesion_credito[[#This Row],[Bloque_Contrato_CNE]],Contrato[[#All],[Id]],Contrato[[#All],[Suministrador_CNE]],,0),"")</f>
        <v>COLBÚN</v>
      </c>
      <c r="H106" s="24" t="str" cm="1">
        <f t="array" ref="H106">+IFERROR(_xlfn.XLOOKUP(Cesion_credito[[#This Row],[Distribuidor_CNE]]&amp;"_"&amp;Cesion_credito[[#This Row],[Bloque_Contrato_CNE]],Contrato[[#All],[Id]],Contrato[[#All],[SUMINISTRADOR_ACTUAL]],,0),"")</f>
        <v>COLBUN</v>
      </c>
      <c r="I106" s="24" t="str" cm="1">
        <f t="array" ref="I106">+IFERROR(_xlfn.XLOOKUP(Cesion_credito[[#This Row],[Distribuidor_CNE]]&amp;"_"&amp;Cesion_credito[[#This Row],[Bloque_Contrato_CNE]],Contrato[[#All],[Id]],Contrato[[#All],[DISTRIBUIDOR_ACTUAL]],,0),"")</f>
        <v>COOPELAN</v>
      </c>
      <c r="J106" s="5" t="s">
        <v>1211</v>
      </c>
      <c r="K106" s="22" t="str" cm="1">
        <f t="array" ref="K106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6" s="8">
        <v>1</v>
      </c>
      <c r="N10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6" s="28">
        <f t="shared" si="6"/>
        <v>1</v>
      </c>
      <c r="P106" t="str" cm="1">
        <f t="array" ref="P106">+IFERROR(_xlfn.XLOOKUP(Cesion_credito[[#This Row],[SUMINISTRADOR_ACTUAL]]&amp;Cesion_credito[[#This Row],[Razón Social Beneficiario del Pago]],Tabla_Facturas[[#All],[ID]],Tabla_Facturas[[#All],[BANCO]],,0),"")</f>
        <v>Banco Santander</v>
      </c>
      <c r="Q106" t="str" cm="1">
        <f t="array" ref="Q106">+IFERROR(_xlfn.XLOOKUP(Cesion_credito[[#This Row],[SUMINISTRADOR_ACTUAL]]&amp;Cesion_credito[[#This Row],[Razón Social Beneficiario del Pago]],Tabla_Facturas[[#All],[ID]],Tabla_Facturas[[#All],[TIPO_CUENTA]],,0),"")</f>
        <v>Corriente</v>
      </c>
      <c r="R106" cm="1">
        <f t="array" ref="R106">+IFERROR(_xlfn.XLOOKUP(Cesion_credito[[#This Row],[SUMINISTRADOR_ACTUAL]]&amp;Cesion_credito[[#This Row],[Razón Social Beneficiario del Pago]],Tabla_Facturas[[#All],[ID]],Tabla_Facturas[[#All],[NUMERO_CUENTA]],,0),"")</f>
        <v>25524489</v>
      </c>
      <c r="S1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6" t="str">
        <f>+_xlfn.XLOOKUP(Cesion_credito[[#This Row],[DISTRIBUIDOR_ACTUAL]],Distribuidor[DISTRIBUIDOR_ACTUAL],Distribuidor[RAZON_SOCIAL_DISTRIBUIDOR_ACTUAL],,0)</f>
        <v>Cooperativa Eléctrica Los Angeles LTDA</v>
      </c>
      <c r="U106" t="str">
        <f>+_xlfn.XLOOKUP(Cesion_credito[[#This Row],[DISTRIBUIDOR_ACTUAL]],Distribuidor[DISTRIBUIDOR_ACTUAL],Distribuidor[RUT_DISTRIBUIDOR_ACTUAL],,0)</f>
        <v>81.585.900-6</v>
      </c>
    </row>
    <row r="107" spans="1:21" x14ac:dyDescent="0.25">
      <c r="A107" s="22">
        <f t="shared" si="7"/>
        <v>2025</v>
      </c>
      <c r="B107" s="22">
        <f t="shared" si="4"/>
        <v>1</v>
      </c>
      <c r="C107" s="22">
        <f t="shared" si="5"/>
        <v>6</v>
      </c>
      <c r="D107" s="23" t="s">
        <v>1125</v>
      </c>
      <c r="E107" s="6" t="s">
        <v>26</v>
      </c>
      <c r="F107" s="5" t="s">
        <v>292</v>
      </c>
      <c r="G107" s="24" t="str" cm="1">
        <f t="array" ref="G107">+IFERROR(_xlfn.XLOOKUP(Cesion_credito[[#This Row],[Distribuidor_CNE]]&amp;"_"&amp;Cesion_credito[[#This Row],[Bloque_Contrato_CNE]],Contrato[[#All],[Id]],Contrato[[#All],[Suministrador_CNE]],,0),"")</f>
        <v>Pelumpén S.A.</v>
      </c>
      <c r="H107" s="24" t="str" cm="1">
        <f t="array" ref="H107">+IFERROR(_xlfn.XLOOKUP(Cesion_credito[[#This Row],[Distribuidor_CNE]]&amp;"_"&amp;Cesion_credito[[#This Row],[Bloque_Contrato_CNE]],Contrato[[#All],[Id]],Contrato[[#All],[SUMINISTRADOR_ACTUAL]],,0),"")</f>
        <v>COLBUN</v>
      </c>
      <c r="I107" s="24" t="str" cm="1">
        <f t="array" ref="I107">+IFERROR(_xlfn.XLOOKUP(Cesion_credito[[#This Row],[Distribuidor_CNE]]&amp;"_"&amp;Cesion_credito[[#This Row],[Bloque_Contrato_CNE]],Contrato[[#All],[Id]],Contrato[[#All],[DISTRIBUIDOR_ACTUAL]],,0),"")</f>
        <v>COOPELAN</v>
      </c>
      <c r="J107" s="5" t="s">
        <v>1317</v>
      </c>
      <c r="K107" s="22" t="str" cm="1">
        <f t="array" ref="K10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1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107" s="8">
        <v>1</v>
      </c>
      <c r="N10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7" s="28">
        <f t="shared" si="6"/>
        <v>1</v>
      </c>
      <c r="P107" t="str" cm="1">
        <f t="array" ref="P107">+IFERROR(_xlfn.XLOOKUP(Cesion_credito[[#This Row],[SUMINISTRADOR_ACTUAL]]&amp;Cesion_credito[[#This Row],[Razón Social Beneficiario del Pago]],Tabla_Facturas[[#All],[ID]],Tabla_Facturas[[#All],[BANCO]],,0),"")</f>
        <v>Banco de Chile</v>
      </c>
      <c r="Q107" t="str" cm="1">
        <f t="array" ref="Q107">+IFERROR(_xlfn.XLOOKUP(Cesion_credito[[#This Row],[SUMINISTRADOR_ACTUAL]]&amp;Cesion_credito[[#This Row],[Razón Social Beneficiario del Pago]],Tabla_Facturas[[#All],[ID]],Tabla_Facturas[[#All],[TIPO_CUENTA]],,0),"")</f>
        <v>Corriente</v>
      </c>
      <c r="R107" cm="1">
        <f t="array" ref="R107">+IFERROR(_xlfn.XLOOKUP(Cesion_credito[[#This Row],[SUMINISTRADOR_ACTUAL]]&amp;Cesion_credito[[#This Row],[Razón Social Beneficiario del Pago]],Tabla_Facturas[[#All],[ID]],Tabla_Facturas[[#All],[NUMERO_CUENTA]],,0),"")</f>
        <v>1112650136</v>
      </c>
      <c r="S1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07" t="str">
        <f>+_xlfn.XLOOKUP(Cesion_credito[[#This Row],[DISTRIBUIDOR_ACTUAL]],Distribuidor[DISTRIBUIDOR_ACTUAL],Distribuidor[RAZON_SOCIAL_DISTRIBUIDOR_ACTUAL],,0)</f>
        <v>Cooperativa Eléctrica Los Angeles LTDA</v>
      </c>
      <c r="U107" t="str">
        <f>+_xlfn.XLOOKUP(Cesion_credito[[#This Row],[DISTRIBUIDOR_ACTUAL]],Distribuidor[DISTRIBUIDOR_ACTUAL],Distribuidor[RUT_DISTRIBUIDOR_ACTUAL],,0)</f>
        <v>81.585.900-6</v>
      </c>
    </row>
    <row r="108" spans="1:21" x14ac:dyDescent="0.25">
      <c r="A108" s="22">
        <f t="shared" si="7"/>
        <v>2025</v>
      </c>
      <c r="B108" s="22">
        <f t="shared" si="4"/>
        <v>1</v>
      </c>
      <c r="C108" s="22">
        <f t="shared" si="5"/>
        <v>6</v>
      </c>
      <c r="D108" s="23" t="s">
        <v>1125</v>
      </c>
      <c r="E108" s="6" t="s">
        <v>38</v>
      </c>
      <c r="F108" s="5" t="s">
        <v>1026</v>
      </c>
      <c r="G108" s="24" t="str" cm="1">
        <f t="array" ref="G108">+IFERROR(_xlfn.XLOOKUP(Cesion_credito[[#This Row],[Distribuidor_CNE]]&amp;"_"&amp;Cesion_credito[[#This Row],[Bloque_Contrato_CNE]],Contrato[[#All],[Id]],Contrato[[#All],[Suministrador_CNE]],,0),"")</f>
        <v>COLBÚN</v>
      </c>
      <c r="H108" s="24" t="str" cm="1">
        <f t="array" ref="H108">+IFERROR(_xlfn.XLOOKUP(Cesion_credito[[#This Row],[Distribuidor_CNE]]&amp;"_"&amp;Cesion_credito[[#This Row],[Bloque_Contrato_CNE]],Contrato[[#All],[Id]],Contrato[[#All],[SUMINISTRADOR_ACTUAL]],,0),"")</f>
        <v>COLBUN</v>
      </c>
      <c r="I108" s="24" t="str" cm="1">
        <f t="array" ref="I108">+IFERROR(_xlfn.XLOOKUP(Cesion_credito[[#This Row],[Distribuidor_CNE]]&amp;"_"&amp;Cesion_credito[[#This Row],[Bloque_Contrato_CNE]],Contrato[[#All],[Id]],Contrato[[#All],[DISTRIBUIDOR_ACTUAL]],,0),"")</f>
        <v>FRONTEL</v>
      </c>
      <c r="J108" s="5" t="s">
        <v>1211</v>
      </c>
      <c r="K108" s="22" t="str" cm="1">
        <f t="array" ref="K108">+IFERROR(_xlfn.XLOOKUP(Cesion_credito[[#This Row],[SUMINISTRADOR_ACTUAL]]&amp;Cesion_credito[[#This Row],[Razón Social Beneficiario del Pago]],Tabla_Facturas[[#All],[ID]],Tabla_Facturas[[#All],[RUT BENEFICIARIO]],,0),"")</f>
        <v>96.505.760-9</v>
      </c>
      <c r="L1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8" s="8">
        <v>1</v>
      </c>
      <c r="N108" s="36">
        <f>+Cesion_credito[[#This Row],[Prorrata_Semestral (%)]]*SUMIFS(Contrato[Pago_Semestral_US$],Contrato[Distribuidor_CNE],Cesion_credito[[#This Row],[Distribuidor_CNE]],Contrato[Contrato],Cesion_credito[[#This Row],[Bloque_Contrato_CNE]])</f>
        <v>3799.826</v>
      </c>
      <c r="O108" s="28">
        <f t="shared" si="6"/>
        <v>1</v>
      </c>
      <c r="P108" t="str" cm="1">
        <f t="array" ref="P108">+IFERROR(_xlfn.XLOOKUP(Cesion_credito[[#This Row],[SUMINISTRADOR_ACTUAL]]&amp;Cesion_credito[[#This Row],[Razón Social Beneficiario del Pago]],Tabla_Facturas[[#All],[ID]],Tabla_Facturas[[#All],[BANCO]],,0),"")</f>
        <v>Banco Santander</v>
      </c>
      <c r="Q108" t="str" cm="1">
        <f t="array" ref="Q108">+IFERROR(_xlfn.XLOOKUP(Cesion_credito[[#This Row],[SUMINISTRADOR_ACTUAL]]&amp;Cesion_credito[[#This Row],[Razón Social Beneficiario del Pago]],Tabla_Facturas[[#All],[ID]],Tabla_Facturas[[#All],[TIPO_CUENTA]],,0),"")</f>
        <v>Corriente</v>
      </c>
      <c r="R108" cm="1">
        <f t="array" ref="R108">+IFERROR(_xlfn.XLOOKUP(Cesion_credito[[#This Row],[SUMINISTRADOR_ACTUAL]]&amp;Cesion_credito[[#This Row],[Razón Social Beneficiario del Pago]],Tabla_Facturas[[#All],[ID]],Tabla_Facturas[[#All],[NUMERO_CUENTA]],,0),"")</f>
        <v>25524489</v>
      </c>
      <c r="S1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591449</v>
      </c>
      <c r="T108" t="str">
        <f>+_xlfn.XLOOKUP(Cesion_credito[[#This Row],[DISTRIBUIDOR_ACTUAL]],Distribuidor[DISTRIBUIDOR_ACTUAL],Distribuidor[RAZON_SOCIAL_DISTRIBUIDOR_ACTUAL],,0)</f>
        <v>Empresa Eléctrica de la Frontera S.A.</v>
      </c>
      <c r="U108" t="str">
        <f>+_xlfn.XLOOKUP(Cesion_credito[[#This Row],[DISTRIBUIDOR_ACTUAL]],Distribuidor[DISTRIBUIDOR_ACTUAL],Distribuidor[RUT_DISTRIBUIDOR_ACTUAL],,0)</f>
        <v>76.073.164-1</v>
      </c>
    </row>
    <row r="109" spans="1:21" x14ac:dyDescent="0.25">
      <c r="A109" s="22">
        <f t="shared" si="7"/>
        <v>2025</v>
      </c>
      <c r="B109" s="22">
        <f t="shared" si="4"/>
        <v>1</v>
      </c>
      <c r="C109" s="22">
        <f t="shared" si="5"/>
        <v>6</v>
      </c>
      <c r="D109" s="23" t="s">
        <v>1134</v>
      </c>
      <c r="E109" s="6" t="s">
        <v>21</v>
      </c>
      <c r="F109" s="5" t="s">
        <v>76</v>
      </c>
      <c r="G109" s="24" t="str" cm="1">
        <f t="array" ref="G109">+IFERROR(_xlfn.XLOOKUP(Cesion_credito[[#This Row],[Distribuidor_CNE]]&amp;"_"&amp;Cesion_credito[[#This Row],[Bloque_Contrato_CNE]],Contrato[[#All],[Id]],Contrato[[#All],[Suministrador_CNE]],,0),"")</f>
        <v>Norvind</v>
      </c>
      <c r="H109" s="24" t="str" cm="1">
        <f t="array" ref="H109">+IFERROR(_xlfn.XLOOKUP(Cesion_credito[[#This Row],[Distribuidor_CNE]]&amp;"_"&amp;Cesion_credito[[#This Row],[Bloque_Contrato_CNE]],Contrato[[#All],[Id]],Contrato[[#All],[SUMINISTRADOR_ACTUAL]],,0),"")</f>
        <v>NORVIND</v>
      </c>
      <c r="I109" s="24" t="str" cm="1">
        <f t="array" ref="I109">+IFERROR(_xlfn.XLOOKUP(Cesion_credito[[#This Row],[Distribuidor_CNE]]&amp;"_"&amp;Cesion_credito[[#This Row],[Bloque_Contrato_CNE]],Contrato[[#All],[Id]],Contrato[[#All],[DISTRIBUIDOR_ACTUAL]],,0),"")</f>
        <v>CEC</v>
      </c>
      <c r="J109" s="5" t="s">
        <v>1221</v>
      </c>
      <c r="K109" s="22" t="str" cm="1">
        <f t="array" ref="K10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09" s="8">
        <v>1</v>
      </c>
      <c r="N109" s="36">
        <f>+Cesion_credito[[#This Row],[Prorrata_Semestral (%)]]*SUMIFS(Contrato[Pago_Semestral_US$],Contrato[Distribuidor_CNE],Cesion_credito[[#This Row],[Distribuidor_CNE]],Contrato[Contrato],Cesion_credito[[#This Row],[Bloque_Contrato_CNE]])</f>
        <v>235.14400000000001</v>
      </c>
      <c r="O109" s="28">
        <f t="shared" si="6"/>
        <v>1</v>
      </c>
      <c r="P109" t="str" cm="1">
        <f t="array" ref="P109">+IFERROR(_xlfn.XLOOKUP(Cesion_credito[[#This Row],[SUMINISTRADOR_ACTUAL]]&amp;Cesion_credito[[#This Row],[Razón Social Beneficiario del Pago]],Tabla_Facturas[[#All],[ID]],Tabla_Facturas[[#All],[BANCO]],,0),"")</f>
        <v>Banco Chile</v>
      </c>
      <c r="Q109" t="str" cm="1">
        <f t="array" ref="Q109">+IFERROR(_xlfn.XLOOKUP(Cesion_credito[[#This Row],[SUMINISTRADOR_ACTUAL]]&amp;Cesion_credito[[#This Row],[Razón Social Beneficiario del Pago]],Tabla_Facturas[[#All],[ID]],Tabla_Facturas[[#All],[TIPO_CUENTA]],,0),"")</f>
        <v>Corriente</v>
      </c>
      <c r="R109" cm="1">
        <f t="array" ref="R109">+IFERROR(_xlfn.XLOOKUP(Cesion_credito[[#This Row],[SUMINISTRADOR_ACTUAL]]&amp;Cesion_credito[[#This Row],[Razón Social Beneficiario del Pago]],Tabla_Facturas[[#All],[ID]],Tabla_Facturas[[#All],[NUMERO_CUENTA]],,0),"")</f>
        <v>110744056</v>
      </c>
      <c r="S1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36601</v>
      </c>
      <c r="T10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09" t="str">
        <f>+_xlfn.XLOOKUP(Cesion_credito[[#This Row],[DISTRIBUIDOR_ACTUAL]],Distribuidor[DISTRIBUIDOR_ACTUAL],Distribuidor[RUT_DISTRIBUIDOR_ACTUAL],,0)</f>
        <v>70.287.900-0</v>
      </c>
    </row>
    <row r="110" spans="1:21" x14ac:dyDescent="0.25">
      <c r="A110" s="22">
        <f t="shared" si="7"/>
        <v>2025</v>
      </c>
      <c r="B110" s="22">
        <f t="shared" si="4"/>
        <v>1</v>
      </c>
      <c r="C110" s="22">
        <f t="shared" si="5"/>
        <v>6</v>
      </c>
      <c r="D110" s="23" t="s">
        <v>1134</v>
      </c>
      <c r="E110" s="6" t="s">
        <v>1075</v>
      </c>
      <c r="F110" s="5" t="s">
        <v>156</v>
      </c>
      <c r="G110" s="24" t="str" cm="1">
        <f t="array" ref="G110">+IFERROR(_xlfn.XLOOKUP(Cesion_credito[[#This Row],[Distribuidor_CNE]]&amp;"_"&amp;Cesion_credito[[#This Row],[Bloque_Contrato_CNE]],Contrato[[#All],[Id]],Contrato[[#All],[Suministrador_CNE]],,0),"")</f>
        <v>Norvind</v>
      </c>
      <c r="H110" s="24" t="str" cm="1">
        <f t="array" ref="H110">+IFERROR(_xlfn.XLOOKUP(Cesion_credito[[#This Row],[Distribuidor_CNE]]&amp;"_"&amp;Cesion_credito[[#This Row],[Bloque_Contrato_CNE]],Contrato[[#All],[Id]],Contrato[[#All],[SUMINISTRADOR_ACTUAL]],,0),"")</f>
        <v>NORVIND</v>
      </c>
      <c r="I110" s="24" t="str" cm="1">
        <f t="array" ref="I110">+IFERROR(_xlfn.XLOOKUP(Cesion_credito[[#This Row],[Distribuidor_CNE]]&amp;"_"&amp;Cesion_credito[[#This Row],[Bloque_Contrato_CNE]],Contrato[[#All],[Id]],Contrato[[#All],[DISTRIBUIDOR_ACTUAL]],,0),"")</f>
        <v>CGE</v>
      </c>
      <c r="J110" s="5" t="s">
        <v>1221</v>
      </c>
      <c r="K110" s="22" t="str" cm="1">
        <f t="array" ref="K11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0" s="8">
        <v>1</v>
      </c>
      <c r="N110" s="36">
        <f>+Cesion_credito[[#This Row],[Prorrata_Semestral (%)]]*SUMIFS(Contrato[Pago_Semestral_US$],Contrato[Distribuidor_CNE],Cesion_credito[[#This Row],[Distribuidor_CNE]],Contrato[Contrato],Cesion_credito[[#This Row],[Bloque_Contrato_CNE]])</f>
        <v>3201.6509999999998</v>
      </c>
      <c r="O110" s="28">
        <f t="shared" si="6"/>
        <v>1</v>
      </c>
      <c r="P110" t="str" cm="1">
        <f t="array" ref="P110">+IFERROR(_xlfn.XLOOKUP(Cesion_credito[[#This Row],[SUMINISTRADOR_ACTUAL]]&amp;Cesion_credito[[#This Row],[Razón Social Beneficiario del Pago]],Tabla_Facturas[[#All],[ID]],Tabla_Facturas[[#All],[BANCO]],,0),"")</f>
        <v>Banco Chile</v>
      </c>
      <c r="Q110" t="str" cm="1">
        <f t="array" ref="Q110">+IFERROR(_xlfn.XLOOKUP(Cesion_credito[[#This Row],[SUMINISTRADOR_ACTUAL]]&amp;Cesion_credito[[#This Row],[Razón Social Beneficiario del Pago]],Tabla_Facturas[[#All],[ID]],Tabla_Facturas[[#All],[TIPO_CUENTA]],,0),"")</f>
        <v>Corriente</v>
      </c>
      <c r="R110" cm="1">
        <f t="array" ref="R110">+IFERROR(_xlfn.XLOOKUP(Cesion_credito[[#This Row],[SUMINISTRADOR_ACTUAL]]&amp;Cesion_credito[[#This Row],[Razón Social Beneficiario del Pago]],Tabla_Facturas[[#All],[ID]],Tabla_Facturas[[#All],[NUMERO_CUENTA]],,0),"")</f>
        <v>110744056</v>
      </c>
      <c r="S1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498342</v>
      </c>
      <c r="T110" t="str">
        <f>+_xlfn.XLOOKUP(Cesion_credito[[#This Row],[DISTRIBUIDOR_ACTUAL]],Distribuidor[DISTRIBUIDOR_ACTUAL],Distribuidor[RAZON_SOCIAL_DISTRIBUIDOR_ACTUAL],,0)</f>
        <v>Compañía General de Electricidad S.A.</v>
      </c>
      <c r="U110" t="str">
        <f>+_xlfn.XLOOKUP(Cesion_credito[[#This Row],[DISTRIBUIDOR_ACTUAL]],Distribuidor[DISTRIBUIDOR_ACTUAL],Distribuidor[RUT_DISTRIBUIDOR_ACTUAL],,0)</f>
        <v>76.411.321-7</v>
      </c>
    </row>
    <row r="111" spans="1:21" x14ac:dyDescent="0.25">
      <c r="A111" s="22">
        <f t="shared" si="7"/>
        <v>2025</v>
      </c>
      <c r="B111" s="22">
        <f t="shared" si="4"/>
        <v>1</v>
      </c>
      <c r="C111" s="22">
        <f t="shared" si="5"/>
        <v>6</v>
      </c>
      <c r="D111" s="23" t="s">
        <v>1134</v>
      </c>
      <c r="E111" s="6" t="s">
        <v>1075</v>
      </c>
      <c r="F111" s="5" t="s">
        <v>157</v>
      </c>
      <c r="G111" s="24" t="str" cm="1">
        <f t="array" ref="G111">+IFERROR(_xlfn.XLOOKUP(Cesion_credito[[#This Row],[Distribuidor_CNE]]&amp;"_"&amp;Cesion_credito[[#This Row],[Bloque_Contrato_CNE]],Contrato[[#All],[Id]],Contrato[[#All],[Suministrador_CNE]],,0),"")</f>
        <v>Norvind</v>
      </c>
      <c r="H111" s="24" t="str" cm="1">
        <f t="array" ref="H111">+IFERROR(_xlfn.XLOOKUP(Cesion_credito[[#This Row],[Distribuidor_CNE]]&amp;"_"&amp;Cesion_credito[[#This Row],[Bloque_Contrato_CNE]],Contrato[[#All],[Id]],Contrato[[#All],[SUMINISTRADOR_ACTUAL]],,0),"")</f>
        <v>NORVIND</v>
      </c>
      <c r="I111" s="24" t="str" cm="1">
        <f t="array" ref="I111">+IFERROR(_xlfn.XLOOKUP(Cesion_credito[[#This Row],[Distribuidor_CNE]]&amp;"_"&amp;Cesion_credito[[#This Row],[Bloque_Contrato_CNE]],Contrato[[#All],[Id]],Contrato[[#All],[DISTRIBUIDOR_ACTUAL]],,0),"")</f>
        <v>CGE</v>
      </c>
      <c r="J111" s="5" t="s">
        <v>1221</v>
      </c>
      <c r="K111" s="22" t="str" cm="1">
        <f t="array" ref="K11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1" s="8">
        <v>1</v>
      </c>
      <c r="N111" s="36">
        <f>+Cesion_credito[[#This Row],[Prorrata_Semestral (%)]]*SUMIFS(Contrato[Pago_Semestral_US$],Contrato[Distribuidor_CNE],Cesion_credito[[#This Row],[Distribuidor_CNE]],Contrato[Contrato],Cesion_credito[[#This Row],[Bloque_Contrato_CNE]])</f>
        <v>407.93900000000002</v>
      </c>
      <c r="O111" s="28">
        <f t="shared" si="6"/>
        <v>1</v>
      </c>
      <c r="P111" t="str" cm="1">
        <f t="array" ref="P111">+IFERROR(_xlfn.XLOOKUP(Cesion_credito[[#This Row],[SUMINISTRADOR_ACTUAL]]&amp;Cesion_credito[[#This Row],[Razón Social Beneficiario del Pago]],Tabla_Facturas[[#All],[ID]],Tabla_Facturas[[#All],[BANCO]],,0),"")</f>
        <v>Banco Chile</v>
      </c>
      <c r="Q111" t="str" cm="1">
        <f t="array" ref="Q111">+IFERROR(_xlfn.XLOOKUP(Cesion_credito[[#This Row],[SUMINISTRADOR_ACTUAL]]&amp;Cesion_credito[[#This Row],[Razón Social Beneficiario del Pago]],Tabla_Facturas[[#All],[ID]],Tabla_Facturas[[#All],[TIPO_CUENTA]],,0),"")</f>
        <v>Corriente</v>
      </c>
      <c r="R111" cm="1">
        <f t="array" ref="R111">+IFERROR(_xlfn.XLOOKUP(Cesion_credito[[#This Row],[SUMINISTRADOR_ACTUAL]]&amp;Cesion_credito[[#This Row],[Razón Social Beneficiario del Pago]],Tabla_Facturas[[#All],[ID]],Tabla_Facturas[[#All],[NUMERO_CUENTA]],,0),"")</f>
        <v>110744056</v>
      </c>
      <c r="S1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63496</v>
      </c>
      <c r="T111" t="str">
        <f>+_xlfn.XLOOKUP(Cesion_credito[[#This Row],[DISTRIBUIDOR_ACTUAL]],Distribuidor[DISTRIBUIDOR_ACTUAL],Distribuidor[RAZON_SOCIAL_DISTRIBUIDOR_ACTUAL],,0)</f>
        <v>Compañía General de Electricidad S.A.</v>
      </c>
      <c r="U111" t="str">
        <f>+_xlfn.XLOOKUP(Cesion_credito[[#This Row],[DISTRIBUIDOR_ACTUAL]],Distribuidor[DISTRIBUIDOR_ACTUAL],Distribuidor[RUT_DISTRIBUIDOR_ACTUAL],,0)</f>
        <v>76.411.321-7</v>
      </c>
    </row>
    <row r="112" spans="1:21" x14ac:dyDescent="0.25">
      <c r="A112" s="22">
        <f t="shared" si="7"/>
        <v>2025</v>
      </c>
      <c r="B112" s="22">
        <f t="shared" si="4"/>
        <v>1</v>
      </c>
      <c r="C112" s="22">
        <f t="shared" si="5"/>
        <v>6</v>
      </c>
      <c r="D112" s="23" t="s">
        <v>1134</v>
      </c>
      <c r="E112" s="6" t="s">
        <v>1075</v>
      </c>
      <c r="F112" s="5" t="s">
        <v>339</v>
      </c>
      <c r="G112" s="24" t="str" cm="1">
        <f t="array" ref="G112">+IFERROR(_xlfn.XLOOKUP(Cesion_credito[[#This Row],[Distribuidor_CNE]]&amp;"_"&amp;Cesion_credito[[#This Row],[Bloque_Contrato_CNE]],Contrato[[#All],[Id]],Contrato[[#All],[Suministrador_CNE]],,0),"")</f>
        <v>Norvind</v>
      </c>
      <c r="H112" s="24" t="str" cm="1">
        <f t="array" ref="H112">+IFERROR(_xlfn.XLOOKUP(Cesion_credito[[#This Row],[Distribuidor_CNE]]&amp;"_"&amp;Cesion_credito[[#This Row],[Bloque_Contrato_CNE]],Contrato[[#All],[Id]],Contrato[[#All],[SUMINISTRADOR_ACTUAL]],,0),"")</f>
        <v>NORVIND</v>
      </c>
      <c r="I112" s="24" t="str" cm="1">
        <f t="array" ref="I112">+IFERROR(_xlfn.XLOOKUP(Cesion_credito[[#This Row],[Distribuidor_CNE]]&amp;"_"&amp;Cesion_credito[[#This Row],[Bloque_Contrato_CNE]],Contrato[[#All],[Id]],Contrato[[#All],[DISTRIBUIDOR_ACTUAL]],,0),"")</f>
        <v>CGE</v>
      </c>
      <c r="J112" s="5" t="s">
        <v>1221</v>
      </c>
      <c r="K112" s="22" t="str" cm="1">
        <f t="array" ref="K11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2" s="8">
        <v>1</v>
      </c>
      <c r="N112" s="36">
        <f>+Cesion_credito[[#This Row],[Prorrata_Semestral (%)]]*SUMIFS(Contrato[Pago_Semestral_US$],Contrato[Distribuidor_CNE],Cesion_credito[[#This Row],[Distribuidor_CNE]],Contrato[Contrato],Cesion_credito[[#This Row],[Bloque_Contrato_CNE]])</f>
        <v>3.3210000000000002</v>
      </c>
      <c r="O112" s="28">
        <f t="shared" si="6"/>
        <v>1</v>
      </c>
      <c r="P112" t="str" cm="1">
        <f t="array" ref="P112">+IFERROR(_xlfn.XLOOKUP(Cesion_credito[[#This Row],[SUMINISTRADOR_ACTUAL]]&amp;Cesion_credito[[#This Row],[Razón Social Beneficiario del Pago]],Tabla_Facturas[[#All],[ID]],Tabla_Facturas[[#All],[BANCO]],,0),"")</f>
        <v>Banco Chile</v>
      </c>
      <c r="Q112" t="str" cm="1">
        <f t="array" ref="Q112">+IFERROR(_xlfn.XLOOKUP(Cesion_credito[[#This Row],[SUMINISTRADOR_ACTUAL]]&amp;Cesion_credito[[#This Row],[Razón Social Beneficiario del Pago]],Tabla_Facturas[[#All],[ID]],Tabla_Facturas[[#All],[TIPO_CUENTA]],,0),"")</f>
        <v>Corriente</v>
      </c>
      <c r="R112" cm="1">
        <f t="array" ref="R112">+IFERROR(_xlfn.XLOOKUP(Cesion_credito[[#This Row],[SUMINISTRADOR_ACTUAL]]&amp;Cesion_credito[[#This Row],[Razón Social Beneficiario del Pago]],Tabla_Facturas[[#All],[ID]],Tabla_Facturas[[#All],[NUMERO_CUENTA]],,0),"")</f>
        <v>110744056</v>
      </c>
      <c r="S1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517</v>
      </c>
      <c r="T112" t="str">
        <f>+_xlfn.XLOOKUP(Cesion_credito[[#This Row],[DISTRIBUIDOR_ACTUAL]],Distribuidor[DISTRIBUIDOR_ACTUAL],Distribuidor[RAZON_SOCIAL_DISTRIBUIDOR_ACTUAL],,0)</f>
        <v>Compañía General de Electricidad S.A.</v>
      </c>
      <c r="U112" t="str">
        <f>+_xlfn.XLOOKUP(Cesion_credito[[#This Row],[DISTRIBUIDOR_ACTUAL]],Distribuidor[DISTRIBUIDOR_ACTUAL],Distribuidor[RUT_DISTRIBUIDOR_ACTUAL],,0)</f>
        <v>76.411.321-7</v>
      </c>
    </row>
    <row r="113" spans="1:21" x14ac:dyDescent="0.25">
      <c r="A113" s="22">
        <f t="shared" si="7"/>
        <v>2025</v>
      </c>
      <c r="B113" s="22">
        <f t="shared" si="4"/>
        <v>1</v>
      </c>
      <c r="C113" s="22">
        <f t="shared" si="5"/>
        <v>6</v>
      </c>
      <c r="D113" s="23" t="s">
        <v>1134</v>
      </c>
      <c r="E113" s="6" t="s">
        <v>1075</v>
      </c>
      <c r="F113" s="5" t="s">
        <v>158</v>
      </c>
      <c r="G113" s="24" t="str" cm="1">
        <f t="array" ref="G113">+IFERROR(_xlfn.XLOOKUP(Cesion_credito[[#This Row],[Distribuidor_CNE]]&amp;"_"&amp;Cesion_credito[[#This Row],[Bloque_Contrato_CNE]],Contrato[[#All],[Id]],Contrato[[#All],[Suministrador_CNE]],,0),"")</f>
        <v>Norvind</v>
      </c>
      <c r="H113" s="24" t="str" cm="1">
        <f t="array" ref="H113">+IFERROR(_xlfn.XLOOKUP(Cesion_credito[[#This Row],[Distribuidor_CNE]]&amp;"_"&amp;Cesion_credito[[#This Row],[Bloque_Contrato_CNE]],Contrato[[#All],[Id]],Contrato[[#All],[SUMINISTRADOR_ACTUAL]],,0),"")</f>
        <v>NORVIND</v>
      </c>
      <c r="I113" s="24" t="str" cm="1">
        <f t="array" ref="I113">+IFERROR(_xlfn.XLOOKUP(Cesion_credito[[#This Row],[Distribuidor_CNE]]&amp;"_"&amp;Cesion_credito[[#This Row],[Bloque_Contrato_CNE]],Contrato[[#All],[Id]],Contrato[[#All],[DISTRIBUIDOR_ACTUAL]],,0),"")</f>
        <v>CGE</v>
      </c>
      <c r="J113" s="5" t="s">
        <v>1221</v>
      </c>
      <c r="K113" s="22" t="str" cm="1">
        <f t="array" ref="K11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3" s="8">
        <v>1</v>
      </c>
      <c r="N113" s="36">
        <f>+Cesion_credito[[#This Row],[Prorrata_Semestral (%)]]*SUMIFS(Contrato[Pago_Semestral_US$],Contrato[Distribuidor_CNE],Cesion_credito[[#This Row],[Distribuidor_CNE]],Contrato[Contrato],Cesion_credito[[#This Row],[Bloque_Contrato_CNE]])</f>
        <v>18348.957999999999</v>
      </c>
      <c r="O113" s="28">
        <f t="shared" si="6"/>
        <v>1</v>
      </c>
      <c r="P113" t="str" cm="1">
        <f t="array" ref="P113">+IFERROR(_xlfn.XLOOKUP(Cesion_credito[[#This Row],[SUMINISTRADOR_ACTUAL]]&amp;Cesion_credito[[#This Row],[Razón Social Beneficiario del Pago]],Tabla_Facturas[[#All],[ID]],Tabla_Facturas[[#All],[BANCO]],,0),"")</f>
        <v>Banco Chile</v>
      </c>
      <c r="Q113" t="str" cm="1">
        <f t="array" ref="Q113">+IFERROR(_xlfn.XLOOKUP(Cesion_credito[[#This Row],[SUMINISTRADOR_ACTUAL]]&amp;Cesion_credito[[#This Row],[Razón Social Beneficiario del Pago]],Tabla_Facturas[[#All],[ID]],Tabla_Facturas[[#All],[TIPO_CUENTA]],,0),"")</f>
        <v>Corriente</v>
      </c>
      <c r="R113" cm="1">
        <f t="array" ref="R113">+IFERROR(_xlfn.XLOOKUP(Cesion_credito[[#This Row],[SUMINISTRADOR_ACTUAL]]&amp;Cesion_credito[[#This Row],[Razón Social Beneficiario del Pago]],Tabla_Facturas[[#All],[ID]],Tabla_Facturas[[#All],[NUMERO_CUENTA]],,0),"")</f>
        <v>110744056</v>
      </c>
      <c r="S1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2856046</v>
      </c>
      <c r="T113" t="str">
        <f>+_xlfn.XLOOKUP(Cesion_credito[[#This Row],[DISTRIBUIDOR_ACTUAL]],Distribuidor[DISTRIBUIDOR_ACTUAL],Distribuidor[RAZON_SOCIAL_DISTRIBUIDOR_ACTUAL],,0)</f>
        <v>Compañía General de Electricidad S.A.</v>
      </c>
      <c r="U113" t="str">
        <f>+_xlfn.XLOOKUP(Cesion_credito[[#This Row],[DISTRIBUIDOR_ACTUAL]],Distribuidor[DISTRIBUIDOR_ACTUAL],Distribuidor[RUT_DISTRIBUIDOR_ACTUAL],,0)</f>
        <v>76.411.321-7</v>
      </c>
    </row>
    <row r="114" spans="1:21" x14ac:dyDescent="0.25">
      <c r="A114" s="22">
        <f t="shared" si="7"/>
        <v>2025</v>
      </c>
      <c r="B114" s="22">
        <f t="shared" si="4"/>
        <v>1</v>
      </c>
      <c r="C114" s="22">
        <f t="shared" si="5"/>
        <v>6</v>
      </c>
      <c r="D114" s="23" t="s">
        <v>1134</v>
      </c>
      <c r="E114" s="6" t="s">
        <v>1080</v>
      </c>
      <c r="F114" s="5" t="s">
        <v>214</v>
      </c>
      <c r="G114" s="24" t="str" cm="1">
        <f t="array" ref="G114">+IFERROR(_xlfn.XLOOKUP(Cesion_credito[[#This Row],[Distribuidor_CNE]]&amp;"_"&amp;Cesion_credito[[#This Row],[Bloque_Contrato_CNE]],Contrato[[#All],[Id]],Contrato[[#All],[Suministrador_CNE]],,0),"")</f>
        <v>Norvind</v>
      </c>
      <c r="H114" s="24" t="str" cm="1">
        <f t="array" ref="H114">+IFERROR(_xlfn.XLOOKUP(Cesion_credito[[#This Row],[Distribuidor_CNE]]&amp;"_"&amp;Cesion_credito[[#This Row],[Bloque_Contrato_CNE]],Contrato[[#All],[Id]],Contrato[[#All],[SUMINISTRADOR_ACTUAL]],,0),"")</f>
        <v>NORVIND</v>
      </c>
      <c r="I114" s="24" t="str" cm="1">
        <f t="array" ref="I114">+IFERROR(_xlfn.XLOOKUP(Cesion_credito[[#This Row],[Distribuidor_CNE]]&amp;"_"&amp;Cesion_credito[[#This Row],[Bloque_Contrato_CNE]],Contrato[[#All],[Id]],Contrato[[#All],[DISTRIBUIDOR_ACTUAL]],,0),"")</f>
        <v>CHILQUINTA</v>
      </c>
      <c r="J114" s="5" t="s">
        <v>1221</v>
      </c>
      <c r="K114" s="22" t="str" cm="1">
        <f t="array" ref="K11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4" s="8">
        <v>1</v>
      </c>
      <c r="N114" s="36">
        <f>+Cesion_credito[[#This Row],[Prorrata_Semestral (%)]]*SUMIFS(Contrato[Pago_Semestral_US$],Contrato[Distribuidor_CNE],Cesion_credito[[#This Row],[Distribuidor_CNE]],Contrato[Contrato],Cesion_credito[[#This Row],[Bloque_Contrato_CNE]])</f>
        <v>1706.3150000000001</v>
      </c>
      <c r="O114" s="28">
        <f t="shared" si="6"/>
        <v>1</v>
      </c>
      <c r="P114" t="str" cm="1">
        <f t="array" ref="P114">+IFERROR(_xlfn.XLOOKUP(Cesion_credito[[#This Row],[SUMINISTRADOR_ACTUAL]]&amp;Cesion_credito[[#This Row],[Razón Social Beneficiario del Pago]],Tabla_Facturas[[#All],[ID]],Tabla_Facturas[[#All],[BANCO]],,0),"")</f>
        <v>Banco Chile</v>
      </c>
      <c r="Q114" t="str" cm="1">
        <f t="array" ref="Q114">+IFERROR(_xlfn.XLOOKUP(Cesion_credito[[#This Row],[SUMINISTRADOR_ACTUAL]]&amp;Cesion_credito[[#This Row],[Razón Social Beneficiario del Pago]],Tabla_Facturas[[#All],[ID]],Tabla_Facturas[[#All],[TIPO_CUENTA]],,0),"")</f>
        <v>Corriente</v>
      </c>
      <c r="R114" cm="1">
        <f t="array" ref="R114">+IFERROR(_xlfn.XLOOKUP(Cesion_credito[[#This Row],[SUMINISTRADOR_ACTUAL]]&amp;Cesion_credito[[#This Row],[Razón Social Beneficiario del Pago]],Tabla_Facturas[[#All],[ID]],Tabla_Facturas[[#All],[NUMERO_CUENTA]],,0),"")</f>
        <v>110744056</v>
      </c>
      <c r="S1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265591</v>
      </c>
      <c r="T114" t="str">
        <f>+_xlfn.XLOOKUP(Cesion_credito[[#This Row],[DISTRIBUIDOR_ACTUAL]],Distribuidor[DISTRIBUIDOR_ACTUAL],Distribuidor[RAZON_SOCIAL_DISTRIBUIDOR_ACTUAL],,0)</f>
        <v>Chilquinta Distribución S.A.</v>
      </c>
      <c r="U114" t="str">
        <f>+_xlfn.XLOOKUP(Cesion_credito[[#This Row],[DISTRIBUIDOR_ACTUAL]],Distribuidor[DISTRIBUIDOR_ACTUAL],Distribuidor[RUT_DISTRIBUIDOR_ACTUAL],,0)</f>
        <v>96.813.520-1</v>
      </c>
    </row>
    <row r="115" spans="1:21" x14ac:dyDescent="0.25">
      <c r="A115" s="22">
        <f t="shared" si="7"/>
        <v>2025</v>
      </c>
      <c r="B115" s="22">
        <f t="shared" si="4"/>
        <v>1</v>
      </c>
      <c r="C115" s="22">
        <f t="shared" si="5"/>
        <v>6</v>
      </c>
      <c r="D115" s="23" t="s">
        <v>1134</v>
      </c>
      <c r="E115" s="6" t="s">
        <v>1082</v>
      </c>
      <c r="F115" s="5" t="s">
        <v>254</v>
      </c>
      <c r="G115" s="24" t="str" cm="1">
        <f t="array" ref="G115">+IFERROR(_xlfn.XLOOKUP(Cesion_credito[[#This Row],[Distribuidor_CNE]]&amp;"_"&amp;Cesion_credito[[#This Row],[Bloque_Contrato_CNE]],Contrato[[#All],[Id]],Contrato[[#All],[Suministrador_CNE]],,0),"")</f>
        <v>Norvind</v>
      </c>
      <c r="H115" s="24" t="str" cm="1">
        <f t="array" ref="H115">+IFERROR(_xlfn.XLOOKUP(Cesion_credito[[#This Row],[Distribuidor_CNE]]&amp;"_"&amp;Cesion_credito[[#This Row],[Bloque_Contrato_CNE]],Contrato[[#All],[Id]],Contrato[[#All],[SUMINISTRADOR_ACTUAL]],,0),"")</f>
        <v>NORVIND</v>
      </c>
      <c r="I115" s="24" t="str" cm="1">
        <f t="array" ref="I115">+IFERROR(_xlfn.XLOOKUP(Cesion_credito[[#This Row],[Distribuidor_CNE]]&amp;"_"&amp;Cesion_credito[[#This Row],[Bloque_Contrato_CNE]],Contrato[[#All],[Id]],Contrato[[#All],[DISTRIBUIDOR_ACTUAL]],,0),"")</f>
        <v>CODINER</v>
      </c>
      <c r="J115" s="5" t="s">
        <v>1221</v>
      </c>
      <c r="K115" s="22" t="str" cm="1">
        <f t="array" ref="K115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5" s="8">
        <v>1</v>
      </c>
      <c r="N115" s="36">
        <f>+Cesion_credito[[#This Row],[Prorrata_Semestral (%)]]*SUMIFS(Contrato[Pago_Semestral_US$],Contrato[Distribuidor_CNE],Cesion_credito[[#This Row],[Distribuidor_CNE]],Contrato[Contrato],Cesion_credito[[#This Row],[Bloque_Contrato_CNE]])</f>
        <v>67.775000000000006</v>
      </c>
      <c r="O115" s="28">
        <f t="shared" si="6"/>
        <v>1</v>
      </c>
      <c r="P115" t="str" cm="1">
        <f t="array" ref="P115">+IFERROR(_xlfn.XLOOKUP(Cesion_credito[[#This Row],[SUMINISTRADOR_ACTUAL]]&amp;Cesion_credito[[#This Row],[Razón Social Beneficiario del Pago]],Tabla_Facturas[[#All],[ID]],Tabla_Facturas[[#All],[BANCO]],,0),"")</f>
        <v>Banco Chile</v>
      </c>
      <c r="Q115" t="str" cm="1">
        <f t="array" ref="Q115">+IFERROR(_xlfn.XLOOKUP(Cesion_credito[[#This Row],[SUMINISTRADOR_ACTUAL]]&amp;Cesion_credito[[#This Row],[Razón Social Beneficiario del Pago]],Tabla_Facturas[[#All],[ID]],Tabla_Facturas[[#All],[TIPO_CUENTA]],,0),"")</f>
        <v>Corriente</v>
      </c>
      <c r="R115" cm="1">
        <f t="array" ref="R115">+IFERROR(_xlfn.XLOOKUP(Cesion_credito[[#This Row],[SUMINISTRADOR_ACTUAL]]&amp;Cesion_credito[[#This Row],[Razón Social Beneficiario del Pago]],Tabla_Facturas[[#All],[ID]],Tabla_Facturas[[#All],[NUMERO_CUENTA]],,0),"")</f>
        <v>110744056</v>
      </c>
      <c r="S1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10549</v>
      </c>
      <c r="T115" t="str">
        <f>+_xlfn.XLOOKUP(Cesion_credito[[#This Row],[DISTRIBUIDOR_ACTUAL]],Distribuidor[DISTRIBUIDOR_ACTUAL],Distribuidor[RAZON_SOCIAL_DISTRIBUIDOR_ACTUAL],,0)</f>
        <v>Compañía Distribuidora de Energía Eléctrica CODINER S.A.</v>
      </c>
      <c r="U115" t="str">
        <f>+_xlfn.XLOOKUP(Cesion_credito[[#This Row],[DISTRIBUIDOR_ACTUAL]],Distribuidor[DISTRIBUIDOR_ACTUAL],Distribuidor[RUT_DISTRIBUIDOR_ACTUAL],,0)</f>
        <v>78.397.530-0</v>
      </c>
    </row>
    <row r="116" spans="1:21" x14ac:dyDescent="0.25">
      <c r="A116" s="22">
        <f t="shared" si="7"/>
        <v>2025</v>
      </c>
      <c r="B116" s="22">
        <f t="shared" si="4"/>
        <v>1</v>
      </c>
      <c r="C116" s="22">
        <f t="shared" si="5"/>
        <v>6</v>
      </c>
      <c r="D116" s="23" t="s">
        <v>1134</v>
      </c>
      <c r="E116" s="6" t="s">
        <v>1083</v>
      </c>
      <c r="F116" s="5" t="s">
        <v>290</v>
      </c>
      <c r="G116" s="24" t="str" cm="1">
        <f t="array" ref="G116">+IFERROR(_xlfn.XLOOKUP(Cesion_credito[[#This Row],[Distribuidor_CNE]]&amp;"_"&amp;Cesion_credito[[#This Row],[Bloque_Contrato_CNE]],Contrato[[#All],[Id]],Contrato[[#All],[Suministrador_CNE]],,0),"")</f>
        <v>Norvind</v>
      </c>
      <c r="H116" s="24" t="str" cm="1">
        <f t="array" ref="H116">+IFERROR(_xlfn.XLOOKUP(Cesion_credito[[#This Row],[Distribuidor_CNE]]&amp;"_"&amp;Cesion_credito[[#This Row],[Bloque_Contrato_CNE]],Contrato[[#All],[Id]],Contrato[[#All],[SUMINISTRADOR_ACTUAL]],,0),"")</f>
        <v>NORVIND</v>
      </c>
      <c r="I116" s="24" t="str" cm="1">
        <f t="array" ref="I116">+IFERROR(_xlfn.XLOOKUP(Cesion_credito[[#This Row],[Distribuidor_CNE]]&amp;"_"&amp;Cesion_credito[[#This Row],[Bloque_Contrato_CNE]],Contrato[[#All],[Id]],Contrato[[#All],[DISTRIBUIDOR_ACTUAL]],,0),"")</f>
        <v>COELCHA</v>
      </c>
      <c r="J116" s="5" t="s">
        <v>1221</v>
      </c>
      <c r="K116" s="22" t="str" cm="1">
        <f t="array" ref="K116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6" s="8">
        <v>1</v>
      </c>
      <c r="N116" s="36">
        <f>+Cesion_credito[[#This Row],[Prorrata_Semestral (%)]]*SUMIFS(Contrato[Pago_Semestral_US$],Contrato[Distribuidor_CNE],Cesion_credito[[#This Row],[Distribuidor_CNE]],Contrato[Contrato],Cesion_credito[[#This Row],[Bloque_Contrato_CNE]])</f>
        <v>196.928</v>
      </c>
      <c r="O116" s="28">
        <f t="shared" si="6"/>
        <v>1</v>
      </c>
      <c r="P116" t="str" cm="1">
        <f t="array" ref="P116">+IFERROR(_xlfn.XLOOKUP(Cesion_credito[[#This Row],[SUMINISTRADOR_ACTUAL]]&amp;Cesion_credito[[#This Row],[Razón Social Beneficiario del Pago]],Tabla_Facturas[[#All],[ID]],Tabla_Facturas[[#All],[BANCO]],,0),"")</f>
        <v>Banco Chile</v>
      </c>
      <c r="Q116" t="str" cm="1">
        <f t="array" ref="Q116">+IFERROR(_xlfn.XLOOKUP(Cesion_credito[[#This Row],[SUMINISTRADOR_ACTUAL]]&amp;Cesion_credito[[#This Row],[Razón Social Beneficiario del Pago]],Tabla_Facturas[[#All],[ID]],Tabla_Facturas[[#All],[TIPO_CUENTA]],,0),"")</f>
        <v>Corriente</v>
      </c>
      <c r="R116" cm="1">
        <f t="array" ref="R116">+IFERROR(_xlfn.XLOOKUP(Cesion_credito[[#This Row],[SUMINISTRADOR_ACTUAL]]&amp;Cesion_credito[[#This Row],[Razón Social Beneficiario del Pago]],Tabla_Facturas[[#All],[ID]],Tabla_Facturas[[#All],[NUMERO_CUENTA]],,0),"")</f>
        <v>110744056</v>
      </c>
      <c r="S1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30652</v>
      </c>
      <c r="T116" t="str">
        <f>+_xlfn.XLOOKUP(Cesion_credito[[#This Row],[DISTRIBUIDOR_ACTUAL]],Distribuidor[DISTRIBUIDOR_ACTUAL],Distribuidor[RAZON_SOCIAL_DISTRIBUIDOR_ACTUAL],,0)</f>
        <v>Cooperativa Eléctrica Charrúa Ltda.</v>
      </c>
      <c r="U116" t="str">
        <f>+_xlfn.XLOOKUP(Cesion_credito[[#This Row],[DISTRIBUIDOR_ACTUAL]],Distribuidor[DISTRIBUIDOR_ACTUAL],Distribuidor[RUT_DISTRIBUIDOR_ACTUAL],,0)</f>
        <v>80.238.000-3</v>
      </c>
    </row>
    <row r="117" spans="1:21" x14ac:dyDescent="0.25">
      <c r="A117" s="22">
        <f t="shared" si="7"/>
        <v>2025</v>
      </c>
      <c r="B117" s="22">
        <f t="shared" si="4"/>
        <v>1</v>
      </c>
      <c r="C117" s="22">
        <f t="shared" si="5"/>
        <v>6</v>
      </c>
      <c r="D117" s="23" t="s">
        <v>1134</v>
      </c>
      <c r="E117" s="6" t="s">
        <v>1084</v>
      </c>
      <c r="F117" s="5" t="s">
        <v>339</v>
      </c>
      <c r="G117" s="24" t="str" cm="1">
        <f t="array" ref="G117">+IFERROR(_xlfn.XLOOKUP(Cesion_credito[[#This Row],[Distribuidor_CNE]]&amp;"_"&amp;Cesion_credito[[#This Row],[Bloque_Contrato_CNE]],Contrato[[#All],[Id]],Contrato[[#All],[Suministrador_CNE]],,0),"")</f>
        <v>Norvind</v>
      </c>
      <c r="H117" s="24" t="str" cm="1">
        <f t="array" ref="H117">+IFERROR(_xlfn.XLOOKUP(Cesion_credito[[#This Row],[Distribuidor_CNE]]&amp;"_"&amp;Cesion_credito[[#This Row],[Bloque_Contrato_CNE]],Contrato[[#All],[Id]],Contrato[[#All],[SUMINISTRADOR_ACTUAL]],,0),"")</f>
        <v>NORVIND</v>
      </c>
      <c r="I117" s="24" t="str" cm="1">
        <f t="array" ref="I117">+IFERROR(_xlfn.XLOOKUP(Cesion_credito[[#This Row],[Distribuidor_CNE]]&amp;"_"&amp;Cesion_credito[[#This Row],[Bloque_Contrato_CNE]],Contrato[[#All],[Id]],Contrato[[#All],[DISTRIBUIDOR_ACTUAL]],,0),"")</f>
        <v>CGE</v>
      </c>
      <c r="J117" s="5" t="s">
        <v>1221</v>
      </c>
      <c r="K117" s="22" t="str" cm="1">
        <f t="array" ref="K117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7" s="8">
        <v>1</v>
      </c>
      <c r="N1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17" s="28">
        <f t="shared" si="6"/>
        <v>1</v>
      </c>
      <c r="P117" t="str" cm="1">
        <f t="array" ref="P117">+IFERROR(_xlfn.XLOOKUP(Cesion_credito[[#This Row],[SUMINISTRADOR_ACTUAL]]&amp;Cesion_credito[[#This Row],[Razón Social Beneficiario del Pago]],Tabla_Facturas[[#All],[ID]],Tabla_Facturas[[#All],[BANCO]],,0),"")</f>
        <v>Banco Chile</v>
      </c>
      <c r="Q117" t="str" cm="1">
        <f t="array" ref="Q117">+IFERROR(_xlfn.XLOOKUP(Cesion_credito[[#This Row],[SUMINISTRADOR_ACTUAL]]&amp;Cesion_credito[[#This Row],[Razón Social Beneficiario del Pago]],Tabla_Facturas[[#All],[ID]],Tabla_Facturas[[#All],[TIPO_CUENTA]],,0),"")</f>
        <v>Corriente</v>
      </c>
      <c r="R117" cm="1">
        <f t="array" ref="R117">+IFERROR(_xlfn.XLOOKUP(Cesion_credito[[#This Row],[SUMINISTRADOR_ACTUAL]]&amp;Cesion_credito[[#This Row],[Razón Social Beneficiario del Pago]],Tabla_Facturas[[#All],[ID]],Tabla_Facturas[[#All],[NUMERO_CUENTA]],,0),"")</f>
        <v>110744056</v>
      </c>
      <c r="S1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17" t="str">
        <f>+_xlfn.XLOOKUP(Cesion_credito[[#This Row],[DISTRIBUIDOR_ACTUAL]],Distribuidor[DISTRIBUIDOR_ACTUAL],Distribuidor[RAZON_SOCIAL_DISTRIBUIDOR_ACTUAL],,0)</f>
        <v>Compañía General de Electricidad S.A.</v>
      </c>
      <c r="U117" t="str">
        <f>+_xlfn.XLOOKUP(Cesion_credito[[#This Row],[DISTRIBUIDOR_ACTUAL]],Distribuidor[DISTRIBUIDOR_ACTUAL],Distribuidor[RUT_DISTRIBUIDOR_ACTUAL],,0)</f>
        <v>76.411.321-7</v>
      </c>
    </row>
    <row r="118" spans="1:21" x14ac:dyDescent="0.25">
      <c r="A118" s="22">
        <f t="shared" si="7"/>
        <v>2025</v>
      </c>
      <c r="B118" s="22">
        <f t="shared" si="4"/>
        <v>1</v>
      </c>
      <c r="C118" s="22">
        <f t="shared" si="5"/>
        <v>6</v>
      </c>
      <c r="D118" s="23" t="s">
        <v>1134</v>
      </c>
      <c r="E118" s="6" t="s">
        <v>1084</v>
      </c>
      <c r="F118" s="5" t="s">
        <v>340</v>
      </c>
      <c r="G118" s="24" t="str" cm="1">
        <f t="array" ref="G118">+IFERROR(_xlfn.XLOOKUP(Cesion_credito[[#This Row],[Distribuidor_CNE]]&amp;"_"&amp;Cesion_credito[[#This Row],[Bloque_Contrato_CNE]],Contrato[[#All],[Id]],Contrato[[#All],[Suministrador_CNE]],,0),"")</f>
        <v>Norvind</v>
      </c>
      <c r="H118" s="24" t="str" cm="1">
        <f t="array" ref="H118">+IFERROR(_xlfn.XLOOKUP(Cesion_credito[[#This Row],[Distribuidor_CNE]]&amp;"_"&amp;Cesion_credito[[#This Row],[Bloque_Contrato_CNE]],Contrato[[#All],[Id]],Contrato[[#All],[SUMINISTRADOR_ACTUAL]],,0),"")</f>
        <v>NORVIND</v>
      </c>
      <c r="I118" s="24" t="str" cm="1">
        <f t="array" ref="I118">+IFERROR(_xlfn.XLOOKUP(Cesion_credito[[#This Row],[Distribuidor_CNE]]&amp;"_"&amp;Cesion_credito[[#This Row],[Bloque_Contrato_CNE]],Contrato[[#All],[Id]],Contrato[[#All],[DISTRIBUIDOR_ACTUAL]],,0),"")</f>
        <v>CGE</v>
      </c>
      <c r="J118" s="5" t="s">
        <v>1221</v>
      </c>
      <c r="K118" s="22" t="str" cm="1">
        <f t="array" ref="K118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8" s="8">
        <v>1</v>
      </c>
      <c r="N118" s="36">
        <f>+Cesion_credito[[#This Row],[Prorrata_Semestral (%)]]*SUMIFS(Contrato[Pago_Semestral_US$],Contrato[Distribuidor_CNE],Cesion_credito[[#This Row],[Distribuidor_CNE]],Contrato[Contrato],Cesion_credito[[#This Row],[Bloque_Contrato_CNE]])</f>
        <v>9207.0120000000006</v>
      </c>
      <c r="O118" s="28">
        <f t="shared" si="6"/>
        <v>1</v>
      </c>
      <c r="P118" t="str" cm="1">
        <f t="array" ref="P118">+IFERROR(_xlfn.XLOOKUP(Cesion_credito[[#This Row],[SUMINISTRADOR_ACTUAL]]&amp;Cesion_credito[[#This Row],[Razón Social Beneficiario del Pago]],Tabla_Facturas[[#All],[ID]],Tabla_Facturas[[#All],[BANCO]],,0),"")</f>
        <v>Banco Chile</v>
      </c>
      <c r="Q118" t="str" cm="1">
        <f t="array" ref="Q118">+IFERROR(_xlfn.XLOOKUP(Cesion_credito[[#This Row],[SUMINISTRADOR_ACTUAL]]&amp;Cesion_credito[[#This Row],[Razón Social Beneficiario del Pago]],Tabla_Facturas[[#All],[ID]],Tabla_Facturas[[#All],[TIPO_CUENTA]],,0),"")</f>
        <v>Corriente</v>
      </c>
      <c r="R118" cm="1">
        <f t="array" ref="R118">+IFERROR(_xlfn.XLOOKUP(Cesion_credito[[#This Row],[SUMINISTRADOR_ACTUAL]]&amp;Cesion_credito[[#This Row],[Razón Social Beneficiario del Pago]],Tabla_Facturas[[#All],[ID]],Tabla_Facturas[[#All],[NUMERO_CUENTA]],,0),"")</f>
        <v>110744056</v>
      </c>
      <c r="S1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1433087</v>
      </c>
      <c r="T118" t="str">
        <f>+_xlfn.XLOOKUP(Cesion_credito[[#This Row],[DISTRIBUIDOR_ACTUAL]],Distribuidor[DISTRIBUIDOR_ACTUAL],Distribuidor[RAZON_SOCIAL_DISTRIBUIDOR_ACTUAL],,0)</f>
        <v>Compañía General de Electricidad S.A.</v>
      </c>
      <c r="U118" t="str">
        <f>+_xlfn.XLOOKUP(Cesion_credito[[#This Row],[DISTRIBUIDOR_ACTUAL]],Distribuidor[DISTRIBUIDOR_ACTUAL],Distribuidor[RUT_DISTRIBUIDOR_ACTUAL],,0)</f>
        <v>76.411.321-7</v>
      </c>
    </row>
    <row r="119" spans="1:21" x14ac:dyDescent="0.25">
      <c r="A119" s="22">
        <f t="shared" si="7"/>
        <v>2025</v>
      </c>
      <c r="B119" s="22">
        <f t="shared" si="4"/>
        <v>1</v>
      </c>
      <c r="C119" s="22">
        <f t="shared" si="5"/>
        <v>6</v>
      </c>
      <c r="D119" s="23" t="s">
        <v>1134</v>
      </c>
      <c r="E119" s="6" t="s">
        <v>1085</v>
      </c>
      <c r="F119" s="5" t="s">
        <v>382</v>
      </c>
      <c r="G119" s="24" t="str" cm="1">
        <f t="array" ref="G119">+IFERROR(_xlfn.XLOOKUP(Cesion_credito[[#This Row],[Distribuidor_CNE]]&amp;"_"&amp;Cesion_credito[[#This Row],[Bloque_Contrato_CNE]],Contrato[[#All],[Id]],Contrato[[#All],[Suministrador_CNE]],,0),"")</f>
        <v>Norvind</v>
      </c>
      <c r="H119" s="24" t="str" cm="1">
        <f t="array" ref="H119">+IFERROR(_xlfn.XLOOKUP(Cesion_credito[[#This Row],[Distribuidor_CNE]]&amp;"_"&amp;Cesion_credito[[#This Row],[Bloque_Contrato_CNE]],Contrato[[#All],[Id]],Contrato[[#All],[SUMINISTRADOR_ACTUAL]],,0),"")</f>
        <v>NORVIND</v>
      </c>
      <c r="I119" s="24" t="str" cm="1">
        <f t="array" ref="I119">+IFERROR(_xlfn.XLOOKUP(Cesion_credito[[#This Row],[Distribuidor_CNE]]&amp;"_"&amp;Cesion_credito[[#This Row],[Bloque_Contrato_CNE]],Contrato[[#All],[Id]],Contrato[[#All],[DISTRIBUIDOR_ACTUAL]],,0),"")</f>
        <v>COOPELAN</v>
      </c>
      <c r="J119" s="5" t="s">
        <v>1221</v>
      </c>
      <c r="K119" s="22" t="str" cm="1">
        <f t="array" ref="K11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19" s="8">
        <v>1</v>
      </c>
      <c r="N119" s="36">
        <f>+Cesion_credito[[#This Row],[Prorrata_Semestral (%)]]*SUMIFS(Contrato[Pago_Semestral_US$],Contrato[Distribuidor_CNE],Cesion_credito[[#This Row],[Distribuidor_CNE]],Contrato[Contrato],Cesion_credito[[#This Row],[Bloque_Contrato_CNE]])</f>
        <v>230.37</v>
      </c>
      <c r="O119" s="28">
        <f t="shared" si="6"/>
        <v>1</v>
      </c>
      <c r="P119" t="str" cm="1">
        <f t="array" ref="P119">+IFERROR(_xlfn.XLOOKUP(Cesion_credito[[#This Row],[SUMINISTRADOR_ACTUAL]]&amp;Cesion_credito[[#This Row],[Razón Social Beneficiario del Pago]],Tabla_Facturas[[#All],[ID]],Tabla_Facturas[[#All],[BANCO]],,0),"")</f>
        <v>Banco Chile</v>
      </c>
      <c r="Q119" t="str" cm="1">
        <f t="array" ref="Q119">+IFERROR(_xlfn.XLOOKUP(Cesion_credito[[#This Row],[SUMINISTRADOR_ACTUAL]]&amp;Cesion_credito[[#This Row],[Razón Social Beneficiario del Pago]],Tabla_Facturas[[#All],[ID]],Tabla_Facturas[[#All],[TIPO_CUENTA]],,0),"")</f>
        <v>Corriente</v>
      </c>
      <c r="R119" cm="1">
        <f t="array" ref="R119">+IFERROR(_xlfn.XLOOKUP(Cesion_credito[[#This Row],[SUMINISTRADOR_ACTUAL]]&amp;Cesion_credito[[#This Row],[Razón Social Beneficiario del Pago]],Tabla_Facturas[[#All],[ID]],Tabla_Facturas[[#All],[NUMERO_CUENTA]],,0),"")</f>
        <v>110744056</v>
      </c>
      <c r="S1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35857</v>
      </c>
      <c r="T119" t="str">
        <f>+_xlfn.XLOOKUP(Cesion_credito[[#This Row],[DISTRIBUIDOR_ACTUAL]],Distribuidor[DISTRIBUIDOR_ACTUAL],Distribuidor[RAZON_SOCIAL_DISTRIBUIDOR_ACTUAL],,0)</f>
        <v>Cooperativa Eléctrica Los Angeles LTDA</v>
      </c>
      <c r="U119" t="str">
        <f>+_xlfn.XLOOKUP(Cesion_credito[[#This Row],[DISTRIBUIDOR_ACTUAL]],Distribuidor[DISTRIBUIDOR_ACTUAL],Distribuidor[RUT_DISTRIBUIDOR_ACTUAL],,0)</f>
        <v>81.585.900-6</v>
      </c>
    </row>
    <row r="120" spans="1:21" x14ac:dyDescent="0.25">
      <c r="A120" s="22">
        <f t="shared" si="7"/>
        <v>2025</v>
      </c>
      <c r="B120" s="22">
        <f t="shared" si="4"/>
        <v>1</v>
      </c>
      <c r="C120" s="22">
        <f t="shared" si="5"/>
        <v>6</v>
      </c>
      <c r="D120" s="23" t="s">
        <v>1134</v>
      </c>
      <c r="E120" s="6" t="s">
        <v>1086</v>
      </c>
      <c r="F120" s="5" t="s">
        <v>418</v>
      </c>
      <c r="G120" s="24" t="str" cm="1">
        <f t="array" ref="G120">+IFERROR(_xlfn.XLOOKUP(Cesion_credito[[#This Row],[Distribuidor_CNE]]&amp;"_"&amp;Cesion_credito[[#This Row],[Bloque_Contrato_CNE]],Contrato[[#All],[Id]],Contrato[[#All],[Suministrador_CNE]],,0),"")</f>
        <v>Norvind</v>
      </c>
      <c r="H120" s="24" t="str" cm="1">
        <f t="array" ref="H120">+IFERROR(_xlfn.XLOOKUP(Cesion_credito[[#This Row],[Distribuidor_CNE]]&amp;"_"&amp;Cesion_credito[[#This Row],[Bloque_Contrato_CNE]],Contrato[[#All],[Id]],Contrato[[#All],[SUMINISTRADOR_ACTUAL]],,0),"")</f>
        <v>NORVIND</v>
      </c>
      <c r="I120" s="24" t="str" cm="1">
        <f t="array" ref="I120">+IFERROR(_xlfn.XLOOKUP(Cesion_credito[[#This Row],[Distribuidor_CNE]]&amp;"_"&amp;Cesion_credito[[#This Row],[Bloque_Contrato_CNE]],Contrato[[#All],[Id]],Contrato[[#All],[DISTRIBUIDOR_ACTUAL]],,0),"")</f>
        <v>COOPREL</v>
      </c>
      <c r="J120" s="5" t="s">
        <v>1221</v>
      </c>
      <c r="K120" s="22" t="str" cm="1">
        <f t="array" ref="K12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0" s="8">
        <v>1</v>
      </c>
      <c r="N120" s="36">
        <f>+Cesion_credito[[#This Row],[Prorrata_Semestral (%)]]*SUMIFS(Contrato[Pago_Semestral_US$],Contrato[Distribuidor_CNE],Cesion_credito[[#This Row],[Distribuidor_CNE]],Contrato[Contrato],Cesion_credito[[#This Row],[Bloque_Contrato_CNE]])</f>
        <v>50.536000000000001</v>
      </c>
      <c r="O120" s="28">
        <f t="shared" si="6"/>
        <v>1</v>
      </c>
      <c r="P120" t="str" cm="1">
        <f t="array" ref="P120">+IFERROR(_xlfn.XLOOKUP(Cesion_credito[[#This Row],[SUMINISTRADOR_ACTUAL]]&amp;Cesion_credito[[#This Row],[Razón Social Beneficiario del Pago]],Tabla_Facturas[[#All],[ID]],Tabla_Facturas[[#All],[BANCO]],,0),"")</f>
        <v>Banco Chile</v>
      </c>
      <c r="Q120" t="str" cm="1">
        <f t="array" ref="Q120">+IFERROR(_xlfn.XLOOKUP(Cesion_credito[[#This Row],[SUMINISTRADOR_ACTUAL]]&amp;Cesion_credito[[#This Row],[Razón Social Beneficiario del Pago]],Tabla_Facturas[[#All],[ID]],Tabla_Facturas[[#All],[TIPO_CUENTA]],,0),"")</f>
        <v>Corriente</v>
      </c>
      <c r="R120" cm="1">
        <f t="array" ref="R120">+IFERROR(_xlfn.XLOOKUP(Cesion_credito[[#This Row],[SUMINISTRADOR_ACTUAL]]&amp;Cesion_credito[[#This Row],[Razón Social Beneficiario del Pago]],Tabla_Facturas[[#All],[ID]],Tabla_Facturas[[#All],[NUMERO_CUENTA]],,0),"")</f>
        <v>110744056</v>
      </c>
      <c r="S1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7866</v>
      </c>
      <c r="T120" t="str">
        <f>+_xlfn.XLOOKUP(Cesion_credito[[#This Row],[DISTRIBUIDOR_ACTUAL]],Distribuidor[DISTRIBUIDOR_ACTUAL],Distribuidor[RAZON_SOCIAL_DISTRIBUIDOR_ACTUAL],,0)</f>
        <v>Cooperativa Rural Eléctrica Río Bueno Ltda.</v>
      </c>
      <c r="U120" t="str">
        <f>+_xlfn.XLOOKUP(Cesion_credito[[#This Row],[DISTRIBUIDOR_ACTUAL]],Distribuidor[DISTRIBUIDOR_ACTUAL],Distribuidor[RUT_DISTRIBUIDOR_ACTUAL],,0)</f>
        <v>81.388.600-6</v>
      </c>
    </row>
    <row r="121" spans="1:21" x14ac:dyDescent="0.25">
      <c r="A121" s="22">
        <f t="shared" si="7"/>
        <v>2025</v>
      </c>
      <c r="B121" s="22">
        <f t="shared" si="4"/>
        <v>1</v>
      </c>
      <c r="C121" s="22">
        <f t="shared" si="5"/>
        <v>6</v>
      </c>
      <c r="D121" s="23" t="s">
        <v>1134</v>
      </c>
      <c r="E121" s="6" t="s">
        <v>1087</v>
      </c>
      <c r="F121" s="5" t="s">
        <v>455</v>
      </c>
      <c r="G121" s="24" t="str" cm="1">
        <f t="array" ref="G121">+IFERROR(_xlfn.XLOOKUP(Cesion_credito[[#This Row],[Distribuidor_CNE]]&amp;"_"&amp;Cesion_credito[[#This Row],[Bloque_Contrato_CNE]],Contrato[[#All],[Id]],Contrato[[#All],[Suministrador_CNE]],,0),"")</f>
        <v>Norvind</v>
      </c>
      <c r="H121" s="24" t="str" cm="1">
        <f t="array" ref="H121">+IFERROR(_xlfn.XLOOKUP(Cesion_credito[[#This Row],[Distribuidor_CNE]]&amp;"_"&amp;Cesion_credito[[#This Row],[Bloque_Contrato_CNE]],Contrato[[#All],[Id]],Contrato[[#All],[SUMINISTRADOR_ACTUAL]],,0),"")</f>
        <v>NORVIND</v>
      </c>
      <c r="I121" s="24" t="str" cm="1">
        <f t="array" ref="I121">+IFERROR(_xlfn.XLOOKUP(Cesion_credito[[#This Row],[Distribuidor_CNE]]&amp;"_"&amp;Cesion_credito[[#This Row],[Bloque_Contrato_CNE]],Contrato[[#All],[Id]],Contrato[[#All],[DISTRIBUIDOR_ACTUAL]],,0),"")</f>
        <v>COPELEC</v>
      </c>
      <c r="J121" s="5" t="s">
        <v>1221</v>
      </c>
      <c r="K121" s="22" t="str" cm="1">
        <f t="array" ref="K12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1" s="8">
        <v>1</v>
      </c>
      <c r="N121" s="36">
        <f>+Cesion_credito[[#This Row],[Prorrata_Semestral (%)]]*SUMIFS(Contrato[Pago_Semestral_US$],Contrato[Distribuidor_CNE],Cesion_credito[[#This Row],[Distribuidor_CNE]],Contrato[Contrato],Cesion_credito[[#This Row],[Bloque_Contrato_CNE]])</f>
        <v>674.89099999999996</v>
      </c>
      <c r="O121" s="28">
        <f t="shared" si="6"/>
        <v>1</v>
      </c>
      <c r="P121" t="str" cm="1">
        <f t="array" ref="P121">+IFERROR(_xlfn.XLOOKUP(Cesion_credito[[#This Row],[SUMINISTRADOR_ACTUAL]]&amp;Cesion_credito[[#This Row],[Razón Social Beneficiario del Pago]],Tabla_Facturas[[#All],[ID]],Tabla_Facturas[[#All],[BANCO]],,0),"")</f>
        <v>Banco Chile</v>
      </c>
      <c r="Q121" t="str" cm="1">
        <f t="array" ref="Q121">+IFERROR(_xlfn.XLOOKUP(Cesion_credito[[#This Row],[SUMINISTRADOR_ACTUAL]]&amp;Cesion_credito[[#This Row],[Razón Social Beneficiario del Pago]],Tabla_Facturas[[#All],[ID]],Tabla_Facturas[[#All],[TIPO_CUENTA]],,0),"")</f>
        <v>Corriente</v>
      </c>
      <c r="R121" cm="1">
        <f t="array" ref="R121">+IFERROR(_xlfn.XLOOKUP(Cesion_credito[[#This Row],[SUMINISTRADOR_ACTUAL]]&amp;Cesion_credito[[#This Row],[Razón Social Beneficiario del Pago]],Tabla_Facturas[[#All],[ID]],Tabla_Facturas[[#All],[NUMERO_CUENTA]],,0),"")</f>
        <v>110744056</v>
      </c>
      <c r="S1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105048</v>
      </c>
      <c r="T121" t="str">
        <f>+_xlfn.XLOOKUP(Cesion_credito[[#This Row],[DISTRIBUIDOR_ACTUAL]],Distribuidor[DISTRIBUIDOR_ACTUAL],Distribuidor[RAZON_SOCIAL_DISTRIBUIDOR_ACTUAL],,0)</f>
        <v>Cooperativa de Consumo de Energía Eléctrica Chillán Ltda.</v>
      </c>
      <c r="U121" t="str">
        <f>+_xlfn.XLOOKUP(Cesion_credito[[#This Row],[DISTRIBUIDOR_ACTUAL]],Distribuidor[DISTRIBUIDOR_ACTUAL],Distribuidor[RUT_DISTRIBUIDOR_ACTUAL],,0)</f>
        <v>80.237.700-2</v>
      </c>
    </row>
    <row r="122" spans="1:21" x14ac:dyDescent="0.25">
      <c r="A122" s="22">
        <f t="shared" si="7"/>
        <v>2025</v>
      </c>
      <c r="B122" s="22">
        <f t="shared" si="4"/>
        <v>1</v>
      </c>
      <c r="C122" s="22">
        <f t="shared" si="5"/>
        <v>6</v>
      </c>
      <c r="D122" s="23" t="s">
        <v>1134</v>
      </c>
      <c r="E122" s="6" t="s">
        <v>1088</v>
      </c>
      <c r="F122" s="5" t="s">
        <v>491</v>
      </c>
      <c r="G122" s="24" t="str" cm="1">
        <f t="array" ref="G122">+IFERROR(_xlfn.XLOOKUP(Cesion_credito[[#This Row],[Distribuidor_CNE]]&amp;"_"&amp;Cesion_credito[[#This Row],[Bloque_Contrato_CNE]],Contrato[[#All],[Id]],Contrato[[#All],[Suministrador_CNE]],,0),"")</f>
        <v>Norvind</v>
      </c>
      <c r="H122" s="24" t="str" cm="1">
        <f t="array" ref="H122">+IFERROR(_xlfn.XLOOKUP(Cesion_credito[[#This Row],[Distribuidor_CNE]]&amp;"_"&amp;Cesion_credito[[#This Row],[Bloque_Contrato_CNE]],Contrato[[#All],[Id]],Contrato[[#All],[SUMINISTRADOR_ACTUAL]],,0),"")</f>
        <v>NORVIND</v>
      </c>
      <c r="I122" s="24" t="str" cm="1">
        <f t="array" ref="I122">+IFERROR(_xlfn.XLOOKUP(Cesion_credito[[#This Row],[Distribuidor_CNE]]&amp;"_"&amp;Cesion_credito[[#This Row],[Bloque_Contrato_CNE]],Contrato[[#All],[Id]],Contrato[[#All],[DISTRIBUIDOR_ACTUAL]],,0),"")</f>
        <v>CRELL</v>
      </c>
      <c r="J122" s="5" t="s">
        <v>1221</v>
      </c>
      <c r="K122" s="22" t="str" cm="1">
        <f t="array" ref="K12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2" s="8">
        <v>1</v>
      </c>
      <c r="N122" s="36">
        <f>+Cesion_credito[[#This Row],[Prorrata_Semestral (%)]]*SUMIFS(Contrato[Pago_Semestral_US$],Contrato[Distribuidor_CNE],Cesion_credito[[#This Row],[Distribuidor_CNE]],Contrato[Contrato],Cesion_credito[[#This Row],[Bloque_Contrato_CNE]])</f>
        <v>11.037000000000001</v>
      </c>
      <c r="O122" s="28">
        <f t="shared" si="6"/>
        <v>1</v>
      </c>
      <c r="P122" t="str" cm="1">
        <f t="array" ref="P122">+IFERROR(_xlfn.XLOOKUP(Cesion_credito[[#This Row],[SUMINISTRADOR_ACTUAL]]&amp;Cesion_credito[[#This Row],[Razón Social Beneficiario del Pago]],Tabla_Facturas[[#All],[ID]],Tabla_Facturas[[#All],[BANCO]],,0),"")</f>
        <v>Banco Chile</v>
      </c>
      <c r="Q122" t="str" cm="1">
        <f t="array" ref="Q122">+IFERROR(_xlfn.XLOOKUP(Cesion_credito[[#This Row],[SUMINISTRADOR_ACTUAL]]&amp;Cesion_credito[[#This Row],[Razón Social Beneficiario del Pago]],Tabla_Facturas[[#All],[ID]],Tabla_Facturas[[#All],[TIPO_CUENTA]],,0),"")</f>
        <v>Corriente</v>
      </c>
      <c r="R122" cm="1">
        <f t="array" ref="R122">+IFERROR(_xlfn.XLOOKUP(Cesion_credito[[#This Row],[SUMINISTRADOR_ACTUAL]]&amp;Cesion_credito[[#This Row],[Razón Social Beneficiario del Pago]],Tabla_Facturas[[#All],[ID]],Tabla_Facturas[[#All],[NUMERO_CUENTA]],,0),"")</f>
        <v>110744056</v>
      </c>
      <c r="S1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1718</v>
      </c>
      <c r="T122" t="str">
        <f>+_xlfn.XLOOKUP(Cesion_credito[[#This Row],[DISTRIBUIDOR_ACTUAL]],Distribuidor[DISTRIBUIDOR_ACTUAL],Distribuidor[RAZON_SOCIAL_DISTRIBUIDOR_ACTUAL],,0)</f>
        <v>Cooperativa Regional Eléctrica Llanquihue Ltda</v>
      </c>
      <c r="U122" t="str">
        <f>+_xlfn.XLOOKUP(Cesion_credito[[#This Row],[DISTRIBUIDOR_ACTUAL]],Distribuidor[DISTRIBUIDOR_ACTUAL],Distribuidor[RUT_DISTRIBUIDOR_ACTUAL],,0)</f>
        <v>81.106.900-0</v>
      </c>
    </row>
    <row r="123" spans="1:21" x14ac:dyDescent="0.25">
      <c r="A123" s="22">
        <f t="shared" si="7"/>
        <v>2025</v>
      </c>
      <c r="B123" s="22">
        <f t="shared" si="4"/>
        <v>1</v>
      </c>
      <c r="C123" s="22">
        <f t="shared" si="5"/>
        <v>6</v>
      </c>
      <c r="D123" s="23" t="s">
        <v>1134</v>
      </c>
      <c r="E123" s="6" t="s">
        <v>1089</v>
      </c>
      <c r="F123" s="5" t="s">
        <v>520</v>
      </c>
      <c r="G123" s="24" t="str" cm="1">
        <f t="array" ref="G123">+IFERROR(_xlfn.XLOOKUP(Cesion_credito[[#This Row],[Distribuidor_CNE]]&amp;"_"&amp;Cesion_credito[[#This Row],[Bloque_Contrato_CNE]],Contrato[[#All],[Id]],Contrato[[#All],[Suministrador_CNE]],,0),"")</f>
        <v>Norvind</v>
      </c>
      <c r="H123" s="24" t="str" cm="1">
        <f t="array" ref="H123">+IFERROR(_xlfn.XLOOKUP(Cesion_credito[[#This Row],[Distribuidor_CNE]]&amp;"_"&amp;Cesion_credito[[#This Row],[Bloque_Contrato_CNE]],Contrato[[#All],[Id]],Contrato[[#All],[SUMINISTRADOR_ACTUAL]],,0),"")</f>
        <v>NORVIND</v>
      </c>
      <c r="I123" s="24" t="str" cm="1">
        <f t="array" ref="I123">+IFERROR(_xlfn.XLOOKUP(Cesion_credito[[#This Row],[Distribuidor_CNE]]&amp;"_"&amp;Cesion_credito[[#This Row],[Bloque_Contrato_CNE]],Contrato[[#All],[Id]],Contrato[[#All],[DISTRIBUIDOR_ACTUAL]],,0),"")</f>
        <v>EDECSA</v>
      </c>
      <c r="J123" s="5" t="s">
        <v>1221</v>
      </c>
      <c r="K123" s="22" t="str" cm="1">
        <f t="array" ref="K12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3" s="8">
        <v>1</v>
      </c>
      <c r="N123" s="36">
        <f>+Cesion_credito[[#This Row],[Prorrata_Semestral (%)]]*SUMIFS(Contrato[Pago_Semestral_US$],Contrato[Distribuidor_CNE],Cesion_credito[[#This Row],[Distribuidor_CNE]],Contrato[Contrato],Cesion_credito[[#This Row],[Bloque_Contrato_CNE]])</f>
        <v>47.454999999999998</v>
      </c>
      <c r="O123" s="28">
        <f t="shared" si="6"/>
        <v>1</v>
      </c>
      <c r="P123" t="str" cm="1">
        <f t="array" ref="P123">+IFERROR(_xlfn.XLOOKUP(Cesion_credito[[#This Row],[SUMINISTRADOR_ACTUAL]]&amp;Cesion_credito[[#This Row],[Razón Social Beneficiario del Pago]],Tabla_Facturas[[#All],[ID]],Tabla_Facturas[[#All],[BANCO]],,0),"")</f>
        <v>Banco Chile</v>
      </c>
      <c r="Q123" t="str" cm="1">
        <f t="array" ref="Q123">+IFERROR(_xlfn.XLOOKUP(Cesion_credito[[#This Row],[SUMINISTRADOR_ACTUAL]]&amp;Cesion_credito[[#This Row],[Razón Social Beneficiario del Pago]],Tabla_Facturas[[#All],[ID]],Tabla_Facturas[[#All],[TIPO_CUENTA]],,0),"")</f>
        <v>Corriente</v>
      </c>
      <c r="R123" cm="1">
        <f t="array" ref="R123">+IFERROR(_xlfn.XLOOKUP(Cesion_credito[[#This Row],[SUMINISTRADOR_ACTUAL]]&amp;Cesion_credito[[#This Row],[Razón Social Beneficiario del Pago]],Tabla_Facturas[[#All],[ID]],Tabla_Facturas[[#All],[NUMERO_CUENTA]],,0),"")</f>
        <v>110744056</v>
      </c>
      <c r="S1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7386</v>
      </c>
      <c r="T123" t="str">
        <f>+_xlfn.XLOOKUP(Cesion_credito[[#This Row],[DISTRIBUIDOR_ACTUAL]],Distribuidor[DISTRIBUIDOR_ACTUAL],Distribuidor[RAZON_SOCIAL_DISTRIBUIDOR_ACTUAL],,0)</f>
        <v>Energía de Casablanca S.A.</v>
      </c>
      <c r="U123" t="str">
        <f>+_xlfn.XLOOKUP(Cesion_credito[[#This Row],[DISTRIBUIDOR_ACTUAL]],Distribuidor[DISTRIBUIDOR_ACTUAL],Distribuidor[RUT_DISTRIBUIDOR_ACTUAL],,0)</f>
        <v>96.766.110-4</v>
      </c>
    </row>
    <row r="124" spans="1:21" x14ac:dyDescent="0.25">
      <c r="A124" s="22">
        <f t="shared" si="7"/>
        <v>2025</v>
      </c>
      <c r="B124" s="22">
        <f t="shared" si="4"/>
        <v>1</v>
      </c>
      <c r="C124" s="22">
        <f t="shared" si="5"/>
        <v>6</v>
      </c>
      <c r="D124" s="23" t="s">
        <v>1134</v>
      </c>
      <c r="E124" s="6" t="s">
        <v>1092</v>
      </c>
      <c r="F124" s="5" t="s">
        <v>652</v>
      </c>
      <c r="G124" s="24" t="str" cm="1">
        <f t="array" ref="G124">+IFERROR(_xlfn.XLOOKUP(Cesion_credito[[#This Row],[Distribuidor_CNE]]&amp;"_"&amp;Cesion_credito[[#This Row],[Bloque_Contrato_CNE]],Contrato[[#All],[Id]],Contrato[[#All],[Suministrador_CNE]],,0),"")</f>
        <v>Norvind</v>
      </c>
      <c r="H124" s="24" t="str" cm="1">
        <f t="array" ref="H124">+IFERROR(_xlfn.XLOOKUP(Cesion_credito[[#This Row],[Distribuidor_CNE]]&amp;"_"&amp;Cesion_credito[[#This Row],[Bloque_Contrato_CNE]],Contrato[[#All],[Id]],Contrato[[#All],[SUMINISTRADOR_ACTUAL]],,0),"")</f>
        <v>NORVIND</v>
      </c>
      <c r="I124" s="24" t="str" cm="1">
        <f t="array" ref="I124">+IFERROR(_xlfn.XLOOKUP(Cesion_credito[[#This Row],[Distribuidor_CNE]]&amp;"_"&amp;Cesion_credito[[#This Row],[Bloque_Contrato_CNE]],Contrato[[#All],[Id]],Contrato[[#All],[DISTRIBUIDOR_ACTUAL]],,0),"")</f>
        <v>CGE</v>
      </c>
      <c r="J124" s="5" t="s">
        <v>1221</v>
      </c>
      <c r="K124" s="22" t="str" cm="1">
        <f t="array" ref="K12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4" s="8">
        <v>1</v>
      </c>
      <c r="N124" s="36">
        <f>+Cesion_credito[[#This Row],[Prorrata_Semestral (%)]]*SUMIFS(Contrato[Pago_Semestral_US$],Contrato[Distribuidor_CNE],Cesion_credito[[#This Row],[Distribuidor_CNE]],Contrato[Contrato],Cesion_credito[[#This Row],[Bloque_Contrato_CNE]])</f>
        <v>28.614999999999998</v>
      </c>
      <c r="O124" s="28">
        <f t="shared" si="6"/>
        <v>1</v>
      </c>
      <c r="P124" t="str" cm="1">
        <f t="array" ref="P124">+IFERROR(_xlfn.XLOOKUP(Cesion_credito[[#This Row],[SUMINISTRADOR_ACTUAL]]&amp;Cesion_credito[[#This Row],[Razón Social Beneficiario del Pago]],Tabla_Facturas[[#All],[ID]],Tabla_Facturas[[#All],[BANCO]],,0),"")</f>
        <v>Banco Chile</v>
      </c>
      <c r="Q124" t="str" cm="1">
        <f t="array" ref="Q124">+IFERROR(_xlfn.XLOOKUP(Cesion_credito[[#This Row],[SUMINISTRADOR_ACTUAL]]&amp;Cesion_credito[[#This Row],[Razón Social Beneficiario del Pago]],Tabla_Facturas[[#All],[ID]],Tabla_Facturas[[#All],[TIPO_CUENTA]],,0),"")</f>
        <v>Corriente</v>
      </c>
      <c r="R124" cm="1">
        <f t="array" ref="R124">+IFERROR(_xlfn.XLOOKUP(Cesion_credito[[#This Row],[SUMINISTRADOR_ACTUAL]]&amp;Cesion_credito[[#This Row],[Razón Social Beneficiario del Pago]],Tabla_Facturas[[#All],[ID]],Tabla_Facturas[[#All],[NUMERO_CUENTA]],,0),"")</f>
        <v>110744056</v>
      </c>
      <c r="S1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4454</v>
      </c>
      <c r="T124" t="str">
        <f>+_xlfn.XLOOKUP(Cesion_credito[[#This Row],[DISTRIBUIDOR_ACTUAL]],Distribuidor[DISTRIBUIDOR_ACTUAL],Distribuidor[RAZON_SOCIAL_DISTRIBUIDOR_ACTUAL],,0)</f>
        <v>Compañía General de Electricidad S.A.</v>
      </c>
      <c r="U124" t="str">
        <f>+_xlfn.XLOOKUP(Cesion_credito[[#This Row],[DISTRIBUIDOR_ACTUAL]],Distribuidor[DISTRIBUIDOR_ACTUAL],Distribuidor[RUT_DISTRIBUIDOR_ACTUAL],,0)</f>
        <v>76.411.321-7</v>
      </c>
    </row>
    <row r="125" spans="1:21" x14ac:dyDescent="0.25">
      <c r="A125" s="22">
        <f t="shared" si="7"/>
        <v>2025</v>
      </c>
      <c r="B125" s="22">
        <f t="shared" si="4"/>
        <v>1</v>
      </c>
      <c r="C125" s="22">
        <f t="shared" si="5"/>
        <v>6</v>
      </c>
      <c r="D125" s="23" t="s">
        <v>1134</v>
      </c>
      <c r="E125" s="6" t="s">
        <v>1095</v>
      </c>
      <c r="F125" s="5" t="s">
        <v>709</v>
      </c>
      <c r="G125" s="24" t="str" cm="1">
        <f t="array" ref="G125">+IFERROR(_xlfn.XLOOKUP(Cesion_credito[[#This Row],[Distribuidor_CNE]]&amp;"_"&amp;Cesion_credito[[#This Row],[Bloque_Contrato_CNE]],Contrato[[#All],[Id]],Contrato[[#All],[Suministrador_CNE]],,0),"")</f>
        <v>Norvind</v>
      </c>
      <c r="H125" s="24" t="str" cm="1">
        <f t="array" ref="H125">+IFERROR(_xlfn.XLOOKUP(Cesion_credito[[#This Row],[Distribuidor_CNE]]&amp;"_"&amp;Cesion_credito[[#This Row],[Bloque_Contrato_CNE]],Contrato[[#All],[Id]],Contrato[[#All],[SUMINISTRADOR_ACTUAL]],,0),"")</f>
        <v>NORVIND</v>
      </c>
      <c r="I125" s="24" t="str" cm="1">
        <f t="array" ref="I125">+IFERROR(_xlfn.XLOOKUP(Cesion_credito[[#This Row],[Distribuidor_CNE]]&amp;"_"&amp;Cesion_credito[[#This Row],[Bloque_Contrato_CNE]],Contrato[[#All],[Id]],Contrato[[#All],[DISTRIBUIDOR_ACTUAL]],,0),"")</f>
        <v>CGE</v>
      </c>
      <c r="J125" s="5" t="s">
        <v>1221</v>
      </c>
      <c r="K125" s="22" t="str" cm="1">
        <f t="array" ref="K125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5" s="8">
        <v>1</v>
      </c>
      <c r="N125" s="36">
        <f>+Cesion_credito[[#This Row],[Prorrata_Semestral (%)]]*SUMIFS(Contrato[Pago_Semestral_US$],Contrato[Distribuidor_CNE],Cesion_credito[[#This Row],[Distribuidor_CNE]],Contrato[Contrato],Cesion_credito[[#This Row],[Bloque_Contrato_CNE]])</f>
        <v>1026.636</v>
      </c>
      <c r="O125" s="28">
        <f t="shared" si="6"/>
        <v>1</v>
      </c>
      <c r="P125" t="str" cm="1">
        <f t="array" ref="P125">+IFERROR(_xlfn.XLOOKUP(Cesion_credito[[#This Row],[SUMINISTRADOR_ACTUAL]]&amp;Cesion_credito[[#This Row],[Razón Social Beneficiario del Pago]],Tabla_Facturas[[#All],[ID]],Tabla_Facturas[[#All],[BANCO]],,0),"")</f>
        <v>Banco Chile</v>
      </c>
      <c r="Q125" t="str" cm="1">
        <f t="array" ref="Q125">+IFERROR(_xlfn.XLOOKUP(Cesion_credito[[#This Row],[SUMINISTRADOR_ACTUAL]]&amp;Cesion_credito[[#This Row],[Razón Social Beneficiario del Pago]],Tabla_Facturas[[#All],[ID]],Tabla_Facturas[[#All],[TIPO_CUENTA]],,0),"")</f>
        <v>Corriente</v>
      </c>
      <c r="R125" cm="1">
        <f t="array" ref="R125">+IFERROR(_xlfn.XLOOKUP(Cesion_credito[[#This Row],[SUMINISTRADOR_ACTUAL]]&amp;Cesion_credito[[#This Row],[Razón Social Beneficiario del Pago]],Tabla_Facturas[[#All],[ID]],Tabla_Facturas[[#All],[NUMERO_CUENTA]],,0),"")</f>
        <v>110744056</v>
      </c>
      <c r="S1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159798</v>
      </c>
      <c r="T125" t="str">
        <f>+_xlfn.XLOOKUP(Cesion_credito[[#This Row],[DISTRIBUIDOR_ACTUAL]],Distribuidor[DISTRIBUIDOR_ACTUAL],Distribuidor[RAZON_SOCIAL_DISTRIBUIDOR_ACTUAL],,0)</f>
        <v>Compañía General de Electricidad S.A.</v>
      </c>
      <c r="U125" t="str">
        <f>+_xlfn.XLOOKUP(Cesion_credito[[#This Row],[DISTRIBUIDOR_ACTUAL]],Distribuidor[DISTRIBUIDOR_ACTUAL],Distribuidor[RUT_DISTRIBUIDOR_ACTUAL],,0)</f>
        <v>76.411.321-7</v>
      </c>
    </row>
    <row r="126" spans="1:21" x14ac:dyDescent="0.25">
      <c r="A126" s="22">
        <f t="shared" si="7"/>
        <v>2025</v>
      </c>
      <c r="B126" s="22">
        <f t="shared" si="4"/>
        <v>1</v>
      </c>
      <c r="C126" s="22">
        <f t="shared" si="5"/>
        <v>6</v>
      </c>
      <c r="D126" s="23" t="s">
        <v>1134</v>
      </c>
      <c r="E126" s="6" t="s">
        <v>1096</v>
      </c>
      <c r="F126" s="5" t="s">
        <v>737</v>
      </c>
      <c r="G126" s="24" t="str" cm="1">
        <f t="array" ref="G126">+IFERROR(_xlfn.XLOOKUP(Cesion_credito[[#This Row],[Distribuidor_CNE]]&amp;"_"&amp;Cesion_credito[[#This Row],[Bloque_Contrato_CNE]],Contrato[[#All],[Id]],Contrato[[#All],[Suministrador_CNE]],,0),"")</f>
        <v>Norvind</v>
      </c>
      <c r="H126" s="24" t="str" cm="1">
        <f t="array" ref="H126">+IFERROR(_xlfn.XLOOKUP(Cesion_credito[[#This Row],[Distribuidor_CNE]]&amp;"_"&amp;Cesion_credito[[#This Row],[Bloque_Contrato_CNE]],Contrato[[#All],[Id]],Contrato[[#All],[SUMINISTRADOR_ACTUAL]],,0),"")</f>
        <v>NORVIND</v>
      </c>
      <c r="I126" s="24" t="str" cm="1">
        <f t="array" ref="I126">+IFERROR(_xlfn.XLOOKUP(Cesion_credito[[#This Row],[Distribuidor_CNE]]&amp;"_"&amp;Cesion_credito[[#This Row],[Bloque_Contrato_CNE]],Contrato[[#All],[Id]],Contrato[[#All],[DISTRIBUIDOR_ACTUAL]],,0),"")</f>
        <v>EMELCA</v>
      </c>
      <c r="J126" s="5" t="s">
        <v>1221</v>
      </c>
      <c r="K126" s="22" t="str" cm="1">
        <f t="array" ref="K126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6" s="8">
        <v>1</v>
      </c>
      <c r="N1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6" s="28">
        <f t="shared" si="6"/>
        <v>1</v>
      </c>
      <c r="P126" t="str" cm="1">
        <f t="array" ref="P126">+IFERROR(_xlfn.XLOOKUP(Cesion_credito[[#This Row],[SUMINISTRADOR_ACTUAL]]&amp;Cesion_credito[[#This Row],[Razón Social Beneficiario del Pago]],Tabla_Facturas[[#All],[ID]],Tabla_Facturas[[#All],[BANCO]],,0),"")</f>
        <v>Banco Chile</v>
      </c>
      <c r="Q126" t="str" cm="1">
        <f t="array" ref="Q126">+IFERROR(_xlfn.XLOOKUP(Cesion_credito[[#This Row],[SUMINISTRADOR_ACTUAL]]&amp;Cesion_credito[[#This Row],[Razón Social Beneficiario del Pago]],Tabla_Facturas[[#All],[ID]],Tabla_Facturas[[#All],[TIPO_CUENTA]],,0),"")</f>
        <v>Corriente</v>
      </c>
      <c r="R126" cm="1">
        <f t="array" ref="R126">+IFERROR(_xlfn.XLOOKUP(Cesion_credito[[#This Row],[SUMINISTRADOR_ACTUAL]]&amp;Cesion_credito[[#This Row],[Razón Social Beneficiario del Pago]],Tabla_Facturas[[#All],[ID]],Tabla_Facturas[[#All],[NUMERO_CUENTA]],,0),"")</f>
        <v>110744056</v>
      </c>
      <c r="S1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126" t="str">
        <f>+_xlfn.XLOOKUP(Cesion_credito[[#This Row],[DISTRIBUIDOR_ACTUAL]],Distribuidor[DISTRIBUIDOR_ACTUAL],Distribuidor[RAZON_SOCIAL_DISTRIBUIDOR_ACTUAL],,0)</f>
        <v>Empresa Eléctrica de Casablanca S.A.</v>
      </c>
      <c r="U126" t="str">
        <f>+_xlfn.XLOOKUP(Cesion_credito[[#This Row],[DISTRIBUIDOR_ACTUAL]],Distribuidor[DISTRIBUIDOR_ACTUAL],Distribuidor[RUT_DISTRIBUIDOR_ACTUAL],,0)</f>
        <v>81.577.400-0</v>
      </c>
    </row>
    <row r="127" spans="1:21" x14ac:dyDescent="0.25">
      <c r="A127" s="22">
        <f t="shared" si="7"/>
        <v>2025</v>
      </c>
      <c r="B127" s="22">
        <f t="shared" si="4"/>
        <v>1</v>
      </c>
      <c r="C127" s="22">
        <f t="shared" si="5"/>
        <v>6</v>
      </c>
      <c r="D127" s="23" t="s">
        <v>1134</v>
      </c>
      <c r="E127" s="6" t="s">
        <v>1097</v>
      </c>
      <c r="F127" s="5" t="s">
        <v>565</v>
      </c>
      <c r="G127" s="24" t="str" cm="1">
        <f t="array" ref="G127">+IFERROR(_xlfn.XLOOKUP(Cesion_credito[[#This Row],[Distribuidor_CNE]]&amp;"_"&amp;Cesion_credito[[#This Row],[Bloque_Contrato_CNE]],Contrato[[#All],[Id]],Contrato[[#All],[Suministrador_CNE]],,0),"")</f>
        <v>Norvind</v>
      </c>
      <c r="H127" s="24" t="str" cm="1">
        <f t="array" ref="H127">+IFERROR(_xlfn.XLOOKUP(Cesion_credito[[#This Row],[Distribuidor_CNE]]&amp;"_"&amp;Cesion_credito[[#This Row],[Bloque_Contrato_CNE]],Contrato[[#All],[Id]],Contrato[[#All],[SUMINISTRADOR_ACTUAL]],,0),"")</f>
        <v>NORVIND</v>
      </c>
      <c r="I127" s="24" t="str" cm="1">
        <f t="array" ref="I127">+IFERROR(_xlfn.XLOOKUP(Cesion_credito[[#This Row],[Distribuidor_CNE]]&amp;"_"&amp;Cesion_credito[[#This Row],[Bloque_Contrato_CNE]],Contrato[[#All],[Id]],Contrato[[#All],[DISTRIBUIDOR_ACTUAL]],,0),"")</f>
        <v>ENEL_DISTRIBUCION</v>
      </c>
      <c r="J127" s="5" t="s">
        <v>1221</v>
      </c>
      <c r="K127" s="22" t="str" cm="1">
        <f t="array" ref="K127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7" s="8">
        <v>1</v>
      </c>
      <c r="N127" s="36">
        <f>+Cesion_credito[[#This Row],[Prorrata_Semestral (%)]]*SUMIFS(Contrato[Pago_Semestral_US$],Contrato[Distribuidor_CNE],Cesion_credito[[#This Row],[Distribuidor_CNE]],Contrato[Contrato],Cesion_credito[[#This Row],[Bloque_Contrato_CNE]])</f>
        <v>12654.698</v>
      </c>
      <c r="O127" s="28">
        <f t="shared" si="6"/>
        <v>1</v>
      </c>
      <c r="P127" t="str" cm="1">
        <f t="array" ref="P127">+IFERROR(_xlfn.XLOOKUP(Cesion_credito[[#This Row],[SUMINISTRADOR_ACTUAL]]&amp;Cesion_credito[[#This Row],[Razón Social Beneficiario del Pago]],Tabla_Facturas[[#All],[ID]],Tabla_Facturas[[#All],[BANCO]],,0),"")</f>
        <v>Banco Chile</v>
      </c>
      <c r="Q127" t="str" cm="1">
        <f t="array" ref="Q127">+IFERROR(_xlfn.XLOOKUP(Cesion_credito[[#This Row],[SUMINISTRADOR_ACTUAL]]&amp;Cesion_credito[[#This Row],[Razón Social Beneficiario del Pago]],Tabla_Facturas[[#All],[ID]],Tabla_Facturas[[#All],[TIPO_CUENTA]],,0),"")</f>
        <v>Corriente</v>
      </c>
      <c r="R127" cm="1">
        <f t="array" ref="R127">+IFERROR(_xlfn.XLOOKUP(Cesion_credito[[#This Row],[SUMINISTRADOR_ACTUAL]]&amp;Cesion_credito[[#This Row],[Razón Social Beneficiario del Pago]],Tabla_Facturas[[#All],[ID]],Tabla_Facturas[[#All],[NUMERO_CUENTA]],,0),"")</f>
        <v>110744056</v>
      </c>
      <c r="S1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1969725</v>
      </c>
      <c r="T127" t="str">
        <f>+_xlfn.XLOOKUP(Cesion_credito[[#This Row],[DISTRIBUIDOR_ACTUAL]],Distribuidor[DISTRIBUIDOR_ACTUAL],Distribuidor[RAZON_SOCIAL_DISTRIBUIDOR_ACTUAL],,0)</f>
        <v>Enel Distribución Chile S.A.</v>
      </c>
      <c r="U127" t="str">
        <f>+_xlfn.XLOOKUP(Cesion_credito[[#This Row],[DISTRIBUIDOR_ACTUAL]],Distribuidor[DISTRIBUIDOR_ACTUAL],Distribuidor[RUT_DISTRIBUIDOR_ACTUAL],,0)</f>
        <v>96.800.570-7</v>
      </c>
    </row>
    <row r="128" spans="1:21" x14ac:dyDescent="0.25">
      <c r="A128" s="22">
        <f t="shared" si="7"/>
        <v>2025</v>
      </c>
      <c r="B128" s="22">
        <f t="shared" si="4"/>
        <v>1</v>
      </c>
      <c r="C128" s="22">
        <f t="shared" si="5"/>
        <v>6</v>
      </c>
      <c r="D128" s="23" t="s">
        <v>1134</v>
      </c>
      <c r="E128" s="6" t="s">
        <v>1098</v>
      </c>
      <c r="F128" s="5" t="s">
        <v>771</v>
      </c>
      <c r="G128" s="24" t="str" cm="1">
        <f t="array" ref="G128">+IFERROR(_xlfn.XLOOKUP(Cesion_credito[[#This Row],[Distribuidor_CNE]]&amp;"_"&amp;Cesion_credito[[#This Row],[Bloque_Contrato_CNE]],Contrato[[#All],[Id]],Contrato[[#All],[Suministrador_CNE]],,0),"")</f>
        <v>Norvind</v>
      </c>
      <c r="H128" s="24" t="str" cm="1">
        <f t="array" ref="H128">+IFERROR(_xlfn.XLOOKUP(Cesion_credito[[#This Row],[Distribuidor_CNE]]&amp;"_"&amp;Cesion_credito[[#This Row],[Bloque_Contrato_CNE]],Contrato[[#All],[Id]],Contrato[[#All],[SUMINISTRADOR_ACTUAL]],,0),"")</f>
        <v>NORVIND</v>
      </c>
      <c r="I128" s="24" t="str" cm="1">
        <f t="array" ref="I128">+IFERROR(_xlfn.XLOOKUP(Cesion_credito[[#This Row],[Distribuidor_CNE]]&amp;"_"&amp;Cesion_credito[[#This Row],[Bloque_Contrato_CNE]],Contrato[[#All],[Id]],Contrato[[#All],[DISTRIBUIDOR_ACTUAL]],,0),"")</f>
        <v>FRONTEL</v>
      </c>
      <c r="J128" s="5" t="s">
        <v>1221</v>
      </c>
      <c r="K128" s="22" t="str" cm="1">
        <f t="array" ref="K128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8" s="8">
        <v>1</v>
      </c>
      <c r="N128" s="36">
        <f>+Cesion_credito[[#This Row],[Prorrata_Semestral (%)]]*SUMIFS(Contrato[Pago_Semestral_US$],Contrato[Distribuidor_CNE],Cesion_credito[[#This Row],[Distribuidor_CNE]],Contrato[Contrato],Cesion_credito[[#This Row],[Bloque_Contrato_CNE]])</f>
        <v>1909.873</v>
      </c>
      <c r="O128" s="28">
        <f t="shared" si="6"/>
        <v>1</v>
      </c>
      <c r="P128" t="str" cm="1">
        <f t="array" ref="P128">+IFERROR(_xlfn.XLOOKUP(Cesion_credito[[#This Row],[SUMINISTRADOR_ACTUAL]]&amp;Cesion_credito[[#This Row],[Razón Social Beneficiario del Pago]],Tabla_Facturas[[#All],[ID]],Tabla_Facturas[[#All],[BANCO]],,0),"")</f>
        <v>Banco Chile</v>
      </c>
      <c r="Q128" t="str" cm="1">
        <f t="array" ref="Q128">+IFERROR(_xlfn.XLOOKUP(Cesion_credito[[#This Row],[SUMINISTRADOR_ACTUAL]]&amp;Cesion_credito[[#This Row],[Razón Social Beneficiario del Pago]],Tabla_Facturas[[#All],[ID]],Tabla_Facturas[[#All],[TIPO_CUENTA]],,0),"")</f>
        <v>Corriente</v>
      </c>
      <c r="R128" cm="1">
        <f t="array" ref="R128">+IFERROR(_xlfn.XLOOKUP(Cesion_credito[[#This Row],[SUMINISTRADOR_ACTUAL]]&amp;Cesion_credito[[#This Row],[Razón Social Beneficiario del Pago]],Tabla_Facturas[[#All],[ID]],Tabla_Facturas[[#All],[NUMERO_CUENTA]],,0),"")</f>
        <v>110744056</v>
      </c>
      <c r="S1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297275</v>
      </c>
      <c r="T128" t="str">
        <f>+_xlfn.XLOOKUP(Cesion_credito[[#This Row],[DISTRIBUIDOR_ACTUAL]],Distribuidor[DISTRIBUIDOR_ACTUAL],Distribuidor[RAZON_SOCIAL_DISTRIBUIDOR_ACTUAL],,0)</f>
        <v>Empresa Eléctrica de la Frontera S.A.</v>
      </c>
      <c r="U128" t="str">
        <f>+_xlfn.XLOOKUP(Cesion_credito[[#This Row],[DISTRIBUIDOR_ACTUAL]],Distribuidor[DISTRIBUIDOR_ACTUAL],Distribuidor[RUT_DISTRIBUIDOR_ACTUAL],,0)</f>
        <v>76.073.164-1</v>
      </c>
    </row>
    <row r="129" spans="1:21" x14ac:dyDescent="0.25">
      <c r="A129" s="22">
        <f t="shared" si="7"/>
        <v>2025</v>
      </c>
      <c r="B129" s="22">
        <f t="shared" si="4"/>
        <v>1</v>
      </c>
      <c r="C129" s="22">
        <f t="shared" si="5"/>
        <v>6</v>
      </c>
      <c r="D129" s="23" t="s">
        <v>1134</v>
      </c>
      <c r="E129" s="6" t="s">
        <v>1099</v>
      </c>
      <c r="F129" s="5" t="s">
        <v>811</v>
      </c>
      <c r="G129" s="24" t="str" cm="1">
        <f t="array" ref="G129">+IFERROR(_xlfn.XLOOKUP(Cesion_credito[[#This Row],[Distribuidor_CNE]]&amp;"_"&amp;Cesion_credito[[#This Row],[Bloque_Contrato_CNE]],Contrato[[#All],[Id]],Contrato[[#All],[Suministrador_CNE]],,0),"")</f>
        <v>Norvind</v>
      </c>
      <c r="H129" s="24" t="str" cm="1">
        <f t="array" ref="H129">+IFERROR(_xlfn.XLOOKUP(Cesion_credito[[#This Row],[Distribuidor_CNE]]&amp;"_"&amp;Cesion_credito[[#This Row],[Bloque_Contrato_CNE]],Contrato[[#All],[Id]],Contrato[[#All],[SUMINISTRADOR_ACTUAL]],,0),"")</f>
        <v>NORVIND</v>
      </c>
      <c r="I129" s="24" t="str" cm="1">
        <f t="array" ref="I129">+IFERROR(_xlfn.XLOOKUP(Cesion_credito[[#This Row],[Distribuidor_CNE]]&amp;"_"&amp;Cesion_credito[[#This Row],[Bloque_Contrato_CNE]],Contrato[[#All],[Id]],Contrato[[#All],[DISTRIBUIDOR_ACTUAL]],,0),"")</f>
        <v>LITORAL</v>
      </c>
      <c r="J129" s="5" t="s">
        <v>1221</v>
      </c>
      <c r="K129" s="22" t="str" cm="1">
        <f t="array" ref="K129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29" s="8">
        <v>1</v>
      </c>
      <c r="N129" s="36">
        <f>+Cesion_credito[[#This Row],[Prorrata_Semestral (%)]]*SUMIFS(Contrato[Pago_Semestral_US$],Contrato[Distribuidor_CNE],Cesion_credito[[#This Row],[Distribuidor_CNE]],Contrato[Contrato],Cesion_credito[[#This Row],[Bloque_Contrato_CNE]])</f>
        <v>119.92400000000001</v>
      </c>
      <c r="O129" s="28">
        <f t="shared" si="6"/>
        <v>1</v>
      </c>
      <c r="P129" t="str" cm="1">
        <f t="array" ref="P129">+IFERROR(_xlfn.XLOOKUP(Cesion_credito[[#This Row],[SUMINISTRADOR_ACTUAL]]&amp;Cesion_credito[[#This Row],[Razón Social Beneficiario del Pago]],Tabla_Facturas[[#All],[ID]],Tabla_Facturas[[#All],[BANCO]],,0),"")</f>
        <v>Banco Chile</v>
      </c>
      <c r="Q129" t="str" cm="1">
        <f t="array" ref="Q129">+IFERROR(_xlfn.XLOOKUP(Cesion_credito[[#This Row],[SUMINISTRADOR_ACTUAL]]&amp;Cesion_credito[[#This Row],[Razón Social Beneficiario del Pago]],Tabla_Facturas[[#All],[ID]],Tabla_Facturas[[#All],[TIPO_CUENTA]],,0),"")</f>
        <v>Corriente</v>
      </c>
      <c r="R129" cm="1">
        <f t="array" ref="R129">+IFERROR(_xlfn.XLOOKUP(Cesion_credito[[#This Row],[SUMINISTRADOR_ACTUAL]]&amp;Cesion_credito[[#This Row],[Razón Social Beneficiario del Pago]],Tabla_Facturas[[#All],[ID]],Tabla_Facturas[[#All],[NUMERO_CUENTA]],,0),"")</f>
        <v>110744056</v>
      </c>
      <c r="S1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18666</v>
      </c>
      <c r="T129" t="str">
        <f>+_xlfn.XLOOKUP(Cesion_credito[[#This Row],[DISTRIBUIDOR_ACTUAL]],Distribuidor[DISTRIBUIDOR_ACTUAL],Distribuidor[RAZON_SOCIAL_DISTRIBUIDOR_ACTUAL],,0)</f>
        <v>Compañía Eléctrica del Litoral S.A.</v>
      </c>
      <c r="U129" t="str">
        <f>+_xlfn.XLOOKUP(Cesion_credito[[#This Row],[DISTRIBUIDOR_ACTUAL]],Distribuidor[DISTRIBUIDOR_ACTUAL],Distribuidor[RUT_DISTRIBUIDOR_ACTUAL],,0)</f>
        <v>91.344.000-5</v>
      </c>
    </row>
    <row r="130" spans="1:21" x14ac:dyDescent="0.25">
      <c r="A130" s="22">
        <f t="shared" si="7"/>
        <v>2025</v>
      </c>
      <c r="B130" s="22">
        <f t="shared" si="4"/>
        <v>1</v>
      </c>
      <c r="C130" s="22">
        <f t="shared" si="5"/>
        <v>6</v>
      </c>
      <c r="D130" s="23" t="s">
        <v>1134</v>
      </c>
      <c r="E130" s="6" t="s">
        <v>1100</v>
      </c>
      <c r="F130" s="5" t="s">
        <v>851</v>
      </c>
      <c r="G130" s="24" t="str" cm="1">
        <f t="array" ref="G130">+IFERROR(_xlfn.XLOOKUP(Cesion_credito[[#This Row],[Distribuidor_CNE]]&amp;"_"&amp;Cesion_credito[[#This Row],[Bloque_Contrato_CNE]],Contrato[[#All],[Id]],Contrato[[#All],[Suministrador_CNE]],,0),"")</f>
        <v>Norvind</v>
      </c>
      <c r="H130" s="24" t="str" cm="1">
        <f t="array" ref="H130">+IFERROR(_xlfn.XLOOKUP(Cesion_credito[[#This Row],[Distribuidor_CNE]]&amp;"_"&amp;Cesion_credito[[#This Row],[Bloque_Contrato_CNE]],Contrato[[#All],[Id]],Contrato[[#All],[SUMINISTRADOR_ACTUAL]],,0),"")</f>
        <v>NORVIND</v>
      </c>
      <c r="I130" s="24" t="str" cm="1">
        <f t="array" ref="I130">+IFERROR(_xlfn.XLOOKUP(Cesion_credito[[#This Row],[Distribuidor_CNE]]&amp;"_"&amp;Cesion_credito[[#This Row],[Bloque_Contrato_CNE]],Contrato[[#All],[Id]],Contrato[[#All],[DISTRIBUIDOR_ACTUAL]],,0),"")</f>
        <v>LUZOSORNO</v>
      </c>
      <c r="J130" s="5" t="s">
        <v>1221</v>
      </c>
      <c r="K130" s="22" t="str" cm="1">
        <f t="array" ref="K130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0" s="8">
        <v>1</v>
      </c>
      <c r="N130" s="36">
        <f>+Cesion_credito[[#This Row],[Prorrata_Semestral (%)]]*SUMIFS(Contrato[Pago_Semestral_US$],Contrato[Distribuidor_CNE],Cesion_credito[[#This Row],[Distribuidor_CNE]],Contrato[Contrato],Cesion_credito[[#This Row],[Bloque_Contrato_CNE]])</f>
        <v>33.731000000000002</v>
      </c>
      <c r="O130" s="28">
        <f t="shared" si="6"/>
        <v>1</v>
      </c>
      <c r="P130" t="str" cm="1">
        <f t="array" ref="P130">+IFERROR(_xlfn.XLOOKUP(Cesion_credito[[#This Row],[SUMINISTRADOR_ACTUAL]]&amp;Cesion_credito[[#This Row],[Razón Social Beneficiario del Pago]],Tabla_Facturas[[#All],[ID]],Tabla_Facturas[[#All],[BANCO]],,0),"")</f>
        <v>Banco Chile</v>
      </c>
      <c r="Q130" t="str" cm="1">
        <f t="array" ref="Q130">+IFERROR(_xlfn.XLOOKUP(Cesion_credito[[#This Row],[SUMINISTRADOR_ACTUAL]]&amp;Cesion_credito[[#This Row],[Razón Social Beneficiario del Pago]],Tabla_Facturas[[#All],[ID]],Tabla_Facturas[[#All],[TIPO_CUENTA]],,0),"")</f>
        <v>Corriente</v>
      </c>
      <c r="R130" cm="1">
        <f t="array" ref="R130">+IFERROR(_xlfn.XLOOKUP(Cesion_credito[[#This Row],[SUMINISTRADOR_ACTUAL]]&amp;Cesion_credito[[#This Row],[Razón Social Beneficiario del Pago]],Tabla_Facturas[[#All],[ID]],Tabla_Facturas[[#All],[NUMERO_CUENTA]],,0),"")</f>
        <v>110744056</v>
      </c>
      <c r="S1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5250</v>
      </c>
      <c r="T130" t="str">
        <f>+_xlfn.XLOOKUP(Cesion_credito[[#This Row],[DISTRIBUIDOR_ACTUAL]],Distribuidor[DISTRIBUIDOR_ACTUAL],Distribuidor[RAZON_SOCIAL_DISTRIBUIDOR_ACTUAL],,0)</f>
        <v>Compañía Eléctrica de Osorno S.A</v>
      </c>
      <c r="U130" t="str">
        <f>+_xlfn.XLOOKUP(Cesion_credito[[#This Row],[DISTRIBUIDOR_ACTUAL]],Distribuidor[DISTRIBUIDOR_ACTUAL],Distribuidor[RUT_DISTRIBUIDOR_ACTUAL],,0)</f>
        <v>96.531.500-4</v>
      </c>
    </row>
    <row r="131" spans="1:21" x14ac:dyDescent="0.25">
      <c r="A131" s="22">
        <f t="shared" si="7"/>
        <v>2025</v>
      </c>
      <c r="B131" s="22">
        <f t="shared" si="4"/>
        <v>1</v>
      </c>
      <c r="C131" s="22">
        <f t="shared" si="5"/>
        <v>6</v>
      </c>
      <c r="D131" s="23" t="s">
        <v>1134</v>
      </c>
      <c r="E131" s="6" t="s">
        <v>1101</v>
      </c>
      <c r="F131" s="5" t="s">
        <v>890</v>
      </c>
      <c r="G131" s="24" t="str" cm="1">
        <f t="array" ref="G131">+IFERROR(_xlfn.XLOOKUP(Cesion_credito[[#This Row],[Distribuidor_CNE]]&amp;"_"&amp;Cesion_credito[[#This Row],[Bloque_Contrato_CNE]],Contrato[[#All],[Id]],Contrato[[#All],[Suministrador_CNE]],,0),"")</f>
        <v>Norvind</v>
      </c>
      <c r="H131" s="24" t="str" cm="1">
        <f t="array" ref="H131">+IFERROR(_xlfn.XLOOKUP(Cesion_credito[[#This Row],[Distribuidor_CNE]]&amp;"_"&amp;Cesion_credito[[#This Row],[Bloque_Contrato_CNE]],Contrato[[#All],[Id]],Contrato[[#All],[SUMINISTRADOR_ACTUAL]],,0),"")</f>
        <v>NORVIND</v>
      </c>
      <c r="I131" s="24" t="str" cm="1">
        <f t="array" ref="I131">+IFERROR(_xlfn.XLOOKUP(Cesion_credito[[#This Row],[Distribuidor_CNE]]&amp;"_"&amp;Cesion_credito[[#This Row],[Bloque_Contrato_CNE]],Contrato[[#All],[Id]],Contrato[[#All],[DISTRIBUIDOR_ACTUAL]],,0),"")</f>
        <v>LUZLINARES</v>
      </c>
      <c r="J131" s="5" t="s">
        <v>1221</v>
      </c>
      <c r="K131" s="22" t="str" cm="1">
        <f t="array" ref="K131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1" s="8">
        <v>1</v>
      </c>
      <c r="N131" s="36">
        <f>+Cesion_credito[[#This Row],[Prorrata_Semestral (%)]]*SUMIFS(Contrato[Pago_Semestral_US$],Contrato[Distribuidor_CNE],Cesion_credito[[#This Row],[Distribuidor_CNE]],Contrato[Contrato],Cesion_credito[[#This Row],[Bloque_Contrato_CNE]])</f>
        <v>183.61699999999999</v>
      </c>
      <c r="O131" s="28">
        <f t="shared" si="6"/>
        <v>1</v>
      </c>
      <c r="P131" t="str" cm="1">
        <f t="array" ref="P131">+IFERROR(_xlfn.XLOOKUP(Cesion_credito[[#This Row],[SUMINISTRADOR_ACTUAL]]&amp;Cesion_credito[[#This Row],[Razón Social Beneficiario del Pago]],Tabla_Facturas[[#All],[ID]],Tabla_Facturas[[#All],[BANCO]],,0),"")</f>
        <v>Banco Chile</v>
      </c>
      <c r="Q131" t="str" cm="1">
        <f t="array" ref="Q131">+IFERROR(_xlfn.XLOOKUP(Cesion_credito[[#This Row],[SUMINISTRADOR_ACTUAL]]&amp;Cesion_credito[[#This Row],[Razón Social Beneficiario del Pago]],Tabla_Facturas[[#All],[ID]],Tabla_Facturas[[#All],[TIPO_CUENTA]],,0),"")</f>
        <v>Corriente</v>
      </c>
      <c r="R131" cm="1">
        <f t="array" ref="R131">+IFERROR(_xlfn.XLOOKUP(Cesion_credito[[#This Row],[SUMINISTRADOR_ACTUAL]]&amp;Cesion_credito[[#This Row],[Razón Social Beneficiario del Pago]],Tabla_Facturas[[#All],[ID]],Tabla_Facturas[[#All],[NUMERO_CUENTA]],,0),"")</f>
        <v>110744056</v>
      </c>
      <c r="S1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28580</v>
      </c>
      <c r="T131" t="str">
        <f>+_xlfn.XLOOKUP(Cesion_credito[[#This Row],[DISTRIBUIDOR_ACTUAL]],Distribuidor[DISTRIBUIDOR_ACTUAL],Distribuidor[RAZON_SOCIAL_DISTRIBUIDOR_ACTUAL],,0)</f>
        <v>Luzlinares S.A.</v>
      </c>
      <c r="U131" t="str">
        <f>+_xlfn.XLOOKUP(Cesion_credito[[#This Row],[DISTRIBUIDOR_ACTUAL]],Distribuidor[DISTRIBUIDOR_ACTUAL],Distribuidor[RUT_DISTRIBUIDOR_ACTUAL],,0)</f>
        <v>96.884.450-4</v>
      </c>
    </row>
    <row r="132" spans="1:21" x14ac:dyDescent="0.25">
      <c r="A132" s="22">
        <f t="shared" si="7"/>
        <v>2025</v>
      </c>
      <c r="B132" s="22">
        <f t="shared" si="4"/>
        <v>1</v>
      </c>
      <c r="C132" s="22">
        <f t="shared" si="5"/>
        <v>6</v>
      </c>
      <c r="D132" s="23" t="s">
        <v>1134</v>
      </c>
      <c r="E132" s="6" t="s">
        <v>1102</v>
      </c>
      <c r="F132" s="5" t="s">
        <v>927</v>
      </c>
      <c r="G132" s="24" t="str" cm="1">
        <f t="array" ref="G132">+IFERROR(_xlfn.XLOOKUP(Cesion_credito[[#This Row],[Distribuidor_CNE]]&amp;"_"&amp;Cesion_credito[[#This Row],[Bloque_Contrato_CNE]],Contrato[[#All],[Id]],Contrato[[#All],[Suministrador_CNE]],,0),"")</f>
        <v>Norvind</v>
      </c>
      <c r="H132" s="24" t="str" cm="1">
        <f t="array" ref="H132">+IFERROR(_xlfn.XLOOKUP(Cesion_credito[[#This Row],[Distribuidor_CNE]]&amp;"_"&amp;Cesion_credito[[#This Row],[Bloque_Contrato_CNE]],Contrato[[#All],[Id]],Contrato[[#All],[SUMINISTRADOR_ACTUAL]],,0),"")</f>
        <v>NORVIND</v>
      </c>
      <c r="I132" s="24" t="str" cm="1">
        <f t="array" ref="I132">+IFERROR(_xlfn.XLOOKUP(Cesion_credito[[#This Row],[Distribuidor_CNE]]&amp;"_"&amp;Cesion_credito[[#This Row],[Bloque_Contrato_CNE]],Contrato[[#All],[Id]],Contrato[[#All],[DISTRIBUIDOR_ACTUAL]],,0),"")</f>
        <v>LUZPARRAL</v>
      </c>
      <c r="J132" s="5" t="s">
        <v>1221</v>
      </c>
      <c r="K132" s="22" t="str" cm="1">
        <f t="array" ref="K132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2" s="8">
        <v>1</v>
      </c>
      <c r="N132" s="36">
        <f>+Cesion_credito[[#This Row],[Prorrata_Semestral (%)]]*SUMIFS(Contrato[Pago_Semestral_US$],Contrato[Distribuidor_CNE],Cesion_credito[[#This Row],[Distribuidor_CNE]],Contrato[Contrato],Cesion_credito[[#This Row],[Bloque_Contrato_CNE]])</f>
        <v>57.316000000000003</v>
      </c>
      <c r="O132" s="28">
        <f t="shared" si="6"/>
        <v>1</v>
      </c>
      <c r="P132" t="str" cm="1">
        <f t="array" ref="P132">+IFERROR(_xlfn.XLOOKUP(Cesion_credito[[#This Row],[SUMINISTRADOR_ACTUAL]]&amp;Cesion_credito[[#This Row],[Razón Social Beneficiario del Pago]],Tabla_Facturas[[#All],[ID]],Tabla_Facturas[[#All],[BANCO]],,0),"")</f>
        <v>Banco Chile</v>
      </c>
      <c r="Q132" t="str" cm="1">
        <f t="array" ref="Q132">+IFERROR(_xlfn.XLOOKUP(Cesion_credito[[#This Row],[SUMINISTRADOR_ACTUAL]]&amp;Cesion_credito[[#This Row],[Razón Social Beneficiario del Pago]],Tabla_Facturas[[#All],[ID]],Tabla_Facturas[[#All],[TIPO_CUENTA]],,0),"")</f>
        <v>Corriente</v>
      </c>
      <c r="R132" cm="1">
        <f t="array" ref="R132">+IFERROR(_xlfn.XLOOKUP(Cesion_credito[[#This Row],[SUMINISTRADOR_ACTUAL]]&amp;Cesion_credito[[#This Row],[Razón Social Beneficiario del Pago]],Tabla_Facturas[[#All],[ID]],Tabla_Facturas[[#All],[NUMERO_CUENTA]],,0),"")</f>
        <v>110744056</v>
      </c>
      <c r="S1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8921</v>
      </c>
      <c r="T132" t="str">
        <f>+_xlfn.XLOOKUP(Cesion_credito[[#This Row],[DISTRIBUIDOR_ACTUAL]],Distribuidor[DISTRIBUIDOR_ACTUAL],Distribuidor[RAZON_SOCIAL_DISTRIBUIDOR_ACTUAL],,0)</f>
        <v>Luzparral S.A.</v>
      </c>
      <c r="U132" t="str">
        <f>+_xlfn.XLOOKUP(Cesion_credito[[#This Row],[DISTRIBUIDOR_ACTUAL]],Distribuidor[DISTRIBUIDOR_ACTUAL],Distribuidor[RUT_DISTRIBUIDOR_ACTUAL],,0)</f>
        <v>96.866.680-0</v>
      </c>
    </row>
    <row r="133" spans="1:21" x14ac:dyDescent="0.25">
      <c r="A133" s="22">
        <f t="shared" si="7"/>
        <v>2025</v>
      </c>
      <c r="B133" s="22">
        <f t="shared" si="4"/>
        <v>1</v>
      </c>
      <c r="C133" s="22">
        <f t="shared" si="5"/>
        <v>6</v>
      </c>
      <c r="D133" s="23" t="s">
        <v>1134</v>
      </c>
      <c r="E133" s="6" t="s">
        <v>1103</v>
      </c>
      <c r="F133" s="5" t="s">
        <v>961</v>
      </c>
      <c r="G133" s="24" t="str" cm="1">
        <f t="array" ref="G133">+IFERROR(_xlfn.XLOOKUP(Cesion_credito[[#This Row],[Distribuidor_CNE]]&amp;"_"&amp;Cesion_credito[[#This Row],[Bloque_Contrato_CNE]],Contrato[[#All],[Id]],Contrato[[#All],[Suministrador_CNE]],,0),"")</f>
        <v>Norvind</v>
      </c>
      <c r="H133" s="24" t="str" cm="1">
        <f t="array" ref="H133">+IFERROR(_xlfn.XLOOKUP(Cesion_credito[[#This Row],[Distribuidor_CNE]]&amp;"_"&amp;Cesion_credito[[#This Row],[Bloque_Contrato_CNE]],Contrato[[#All],[Id]],Contrato[[#All],[SUMINISTRADOR_ACTUAL]],,0),"")</f>
        <v>NORVIND</v>
      </c>
      <c r="I133" s="24" t="str" cm="1">
        <f t="array" ref="I133">+IFERROR(_xlfn.XLOOKUP(Cesion_credito[[#This Row],[Distribuidor_CNE]]&amp;"_"&amp;Cesion_credito[[#This Row],[Bloque_Contrato_CNE]],Contrato[[#All],[Id]],Contrato[[#All],[DISTRIBUIDOR_ACTUAL]],,0),"")</f>
        <v>SAESA</v>
      </c>
      <c r="J133" s="5" t="s">
        <v>1221</v>
      </c>
      <c r="K133" s="22" t="str" cm="1">
        <f t="array" ref="K133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3" s="8">
        <v>1</v>
      </c>
      <c r="N133" s="36">
        <f>+Cesion_credito[[#This Row],[Prorrata_Semestral (%)]]*SUMIFS(Contrato[Pago_Semestral_US$],Contrato[Distribuidor_CNE],Cesion_credito[[#This Row],[Distribuidor_CNE]],Contrato[Contrato],Cesion_credito[[#This Row],[Bloque_Contrato_CNE]])</f>
        <v>807.702</v>
      </c>
      <c r="O133" s="28">
        <f t="shared" si="6"/>
        <v>1</v>
      </c>
      <c r="P133" t="str" cm="1">
        <f t="array" ref="P133">+IFERROR(_xlfn.XLOOKUP(Cesion_credito[[#This Row],[SUMINISTRADOR_ACTUAL]]&amp;Cesion_credito[[#This Row],[Razón Social Beneficiario del Pago]],Tabla_Facturas[[#All],[ID]],Tabla_Facturas[[#All],[BANCO]],,0),"")</f>
        <v>Banco Chile</v>
      </c>
      <c r="Q133" t="str" cm="1">
        <f t="array" ref="Q133">+IFERROR(_xlfn.XLOOKUP(Cesion_credito[[#This Row],[SUMINISTRADOR_ACTUAL]]&amp;Cesion_credito[[#This Row],[Razón Social Beneficiario del Pago]],Tabla_Facturas[[#All],[ID]],Tabla_Facturas[[#All],[TIPO_CUENTA]],,0),"")</f>
        <v>Corriente</v>
      </c>
      <c r="R133" cm="1">
        <f t="array" ref="R133">+IFERROR(_xlfn.XLOOKUP(Cesion_credito[[#This Row],[SUMINISTRADOR_ACTUAL]]&amp;Cesion_credito[[#This Row],[Razón Social Beneficiario del Pago]],Tabla_Facturas[[#All],[ID]],Tabla_Facturas[[#All],[NUMERO_CUENTA]],,0),"")</f>
        <v>110744056</v>
      </c>
      <c r="S1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125720</v>
      </c>
      <c r="T133" t="str">
        <f>+_xlfn.XLOOKUP(Cesion_credito[[#This Row],[DISTRIBUIDOR_ACTUAL]],Distribuidor[DISTRIBUIDOR_ACTUAL],Distribuidor[RAZON_SOCIAL_DISTRIBUIDOR_ACTUAL],,0)</f>
        <v>Sociedad Austral de Electricidad S.A.</v>
      </c>
      <c r="U133" t="str">
        <f>+_xlfn.XLOOKUP(Cesion_credito[[#This Row],[DISTRIBUIDOR_ACTUAL]],Distribuidor[DISTRIBUIDOR_ACTUAL],Distribuidor[RUT_DISTRIBUIDOR_ACTUAL],,0)</f>
        <v>76.073.162-5</v>
      </c>
    </row>
    <row r="134" spans="1:21" x14ac:dyDescent="0.25">
      <c r="A134" s="22">
        <f t="shared" si="7"/>
        <v>2025</v>
      </c>
      <c r="B134" s="22">
        <f t="shared" si="4"/>
        <v>1</v>
      </c>
      <c r="C134" s="22">
        <f t="shared" si="5"/>
        <v>6</v>
      </c>
      <c r="D134" s="23" t="s">
        <v>1134</v>
      </c>
      <c r="E134" s="6" t="s">
        <v>1104</v>
      </c>
      <c r="F134" s="5" t="s">
        <v>996</v>
      </c>
      <c r="G134" s="24" t="str" cm="1">
        <f t="array" ref="G134">+IFERROR(_xlfn.XLOOKUP(Cesion_credito[[#This Row],[Distribuidor_CNE]]&amp;"_"&amp;Cesion_credito[[#This Row],[Bloque_Contrato_CNE]],Contrato[[#All],[Id]],Contrato[[#All],[Suministrador_CNE]],,0),"")</f>
        <v>Norvind</v>
      </c>
      <c r="H134" s="24" t="str" cm="1">
        <f t="array" ref="H134">+IFERROR(_xlfn.XLOOKUP(Cesion_credito[[#This Row],[Distribuidor_CNE]]&amp;"_"&amp;Cesion_credito[[#This Row],[Bloque_Contrato_CNE]],Contrato[[#All],[Id]],Contrato[[#All],[SUMINISTRADOR_ACTUAL]],,0),"")</f>
        <v>NORVIND</v>
      </c>
      <c r="I134" s="24" t="str" cm="1">
        <f t="array" ref="I134">+IFERROR(_xlfn.XLOOKUP(Cesion_credito[[#This Row],[Distribuidor_CNE]]&amp;"_"&amp;Cesion_credito[[#This Row],[Bloque_Contrato_CNE]],Contrato[[#All],[Id]],Contrato[[#All],[DISTRIBUIDOR_ACTUAL]],,0),"")</f>
        <v>SOCOEPA</v>
      </c>
      <c r="J134" s="5" t="s">
        <v>1221</v>
      </c>
      <c r="K134" s="22" t="str" cm="1">
        <f t="array" ref="K134">+IFERROR(_xlfn.XLOOKUP(Cesion_credito[[#This Row],[SUMINISTRADOR_ACTUAL]]&amp;Cesion_credito[[#This Row],[Razón Social Beneficiario del Pago]],Tabla_Facturas[[#All],[ID]],Tabla_Facturas[[#All],[RUT BENEFICIARIO]],,0),"")</f>
        <v>76.919.070-8</v>
      </c>
      <c r="L1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4" s="8">
        <v>1</v>
      </c>
      <c r="N134" s="36">
        <f>+Cesion_credito[[#This Row],[Prorrata_Semestral (%)]]*SUMIFS(Contrato[Pago_Semestral_US$],Contrato[Distribuidor_CNE],Cesion_credito[[#This Row],[Distribuidor_CNE]],Contrato[Contrato],Cesion_credito[[#This Row],[Bloque_Contrato_CNE]])</f>
        <v>66.296999999999997</v>
      </c>
      <c r="O134" s="28">
        <f t="shared" si="6"/>
        <v>1</v>
      </c>
      <c r="P134" t="str" cm="1">
        <f t="array" ref="P134">+IFERROR(_xlfn.XLOOKUP(Cesion_credito[[#This Row],[SUMINISTRADOR_ACTUAL]]&amp;Cesion_credito[[#This Row],[Razón Social Beneficiario del Pago]],Tabla_Facturas[[#All],[ID]],Tabla_Facturas[[#All],[BANCO]],,0),"")</f>
        <v>Banco Chile</v>
      </c>
      <c r="Q134" t="str" cm="1">
        <f t="array" ref="Q134">+IFERROR(_xlfn.XLOOKUP(Cesion_credito[[#This Row],[SUMINISTRADOR_ACTUAL]]&amp;Cesion_credito[[#This Row],[Razón Social Beneficiario del Pago]],Tabla_Facturas[[#All],[ID]],Tabla_Facturas[[#All],[TIPO_CUENTA]],,0),"")</f>
        <v>Corriente</v>
      </c>
      <c r="R134" cm="1">
        <f t="array" ref="R134">+IFERROR(_xlfn.XLOOKUP(Cesion_credito[[#This Row],[SUMINISTRADOR_ACTUAL]]&amp;Cesion_credito[[#This Row],[Razón Social Beneficiario del Pago]],Tabla_Facturas[[#All],[ID]],Tabla_Facturas[[#All],[NUMERO_CUENTA]],,0),"")</f>
        <v>110744056</v>
      </c>
      <c r="S1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10319</v>
      </c>
      <c r="T134" t="str">
        <f>+_xlfn.XLOOKUP(Cesion_credito[[#This Row],[DISTRIBUIDOR_ACTUAL]],Distribuidor[DISTRIBUIDOR_ACTUAL],Distribuidor[RAZON_SOCIAL_DISTRIBUIDOR_ACTUAL],,0)</f>
        <v>Cooperativa Eléctrica Paillaco Ltda</v>
      </c>
      <c r="U134" t="str">
        <f>+_xlfn.XLOOKUP(Cesion_credito[[#This Row],[DISTRIBUIDOR_ACTUAL]],Distribuidor[DISTRIBUIDOR_ACTUAL],Distribuidor[RUT_DISTRIBUIDOR_ACTUAL],,0)</f>
        <v>81.629.800-8</v>
      </c>
    </row>
    <row r="135" spans="1:21" x14ac:dyDescent="0.25">
      <c r="A135" s="22">
        <f t="shared" si="7"/>
        <v>2025</v>
      </c>
      <c r="B135" s="22">
        <f t="shared" si="4"/>
        <v>1</v>
      </c>
      <c r="C135" s="22">
        <f t="shared" si="5"/>
        <v>6</v>
      </c>
      <c r="D135" s="23" t="s">
        <v>1136</v>
      </c>
      <c r="E135" s="6" t="s">
        <v>21</v>
      </c>
      <c r="F135" s="5" t="s">
        <v>79</v>
      </c>
      <c r="G135" s="24" t="str" cm="1">
        <f t="array" ref="G135">+IFERROR(_xlfn.XLOOKUP(Cesion_credito[[#This Row],[Distribuidor_CNE]]&amp;"_"&amp;Cesion_credito[[#This Row],[Bloque_Contrato_CNE]],Contrato[[#All],[Id]],Contrato[[#All],[Suministrador_CNE]],,0),"")</f>
        <v>San Juan SpA.</v>
      </c>
      <c r="H135" s="24" t="str" cm="1">
        <f t="array" ref="H135">+IFERROR(_xlfn.XLOOKUP(Cesion_credito[[#This Row],[Distribuidor_CNE]]&amp;"_"&amp;Cesion_credito[[#This Row],[Bloque_Contrato_CNE]],Contrato[[#All],[Id]],Contrato[[#All],[SUMINISTRADOR_ACTUAL]],,0),"")</f>
        <v>SAN_JUAN_LAP</v>
      </c>
      <c r="I135" s="24" t="str" cm="1">
        <f t="array" ref="I135">+IFERROR(_xlfn.XLOOKUP(Cesion_credito[[#This Row],[Distribuidor_CNE]]&amp;"_"&amp;Cesion_credito[[#This Row],[Bloque_Contrato_CNE]],Contrato[[#All],[Id]],Contrato[[#All],[DISTRIBUIDOR_ACTUAL]],,0),"")</f>
        <v>CEC</v>
      </c>
      <c r="J135" s="5" t="s">
        <v>1224</v>
      </c>
      <c r="K135" s="22" t="str" cm="1">
        <f t="array" ref="K13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5" s="8">
        <v>1</v>
      </c>
      <c r="N135" s="36">
        <f>+Cesion_credito[[#This Row],[Prorrata_Semestral (%)]]*SUMIFS(Contrato[Pago_Semestral_US$],Contrato[Distribuidor_CNE],Cesion_credito[[#This Row],[Distribuidor_CNE]],Contrato[Contrato],Cesion_credito[[#This Row],[Bloque_Contrato_CNE]])</f>
        <v>970.86900000000003</v>
      </c>
      <c r="O135" s="28">
        <f t="shared" si="6"/>
        <v>1</v>
      </c>
      <c r="P135" t="str" cm="1">
        <f t="array" ref="P135">+IFERROR(_xlfn.XLOOKUP(Cesion_credito[[#This Row],[SUMINISTRADOR_ACTUAL]]&amp;Cesion_credito[[#This Row],[Razón Social Beneficiario del Pago]],Tabla_Facturas[[#All],[ID]],Tabla_Facturas[[#All],[BANCO]],,0),"")</f>
        <v>Banco Chile</v>
      </c>
      <c r="Q135" t="str" cm="1">
        <f t="array" ref="Q135">+IFERROR(_xlfn.XLOOKUP(Cesion_credito[[#This Row],[SUMINISTRADOR_ACTUAL]]&amp;Cesion_credito[[#This Row],[Razón Social Beneficiario del Pago]],Tabla_Facturas[[#All],[ID]],Tabla_Facturas[[#All],[TIPO_CUENTA]],,0),"")</f>
        <v>Corriente</v>
      </c>
      <c r="R135" cm="1">
        <f t="array" ref="R135">+IFERROR(_xlfn.XLOOKUP(Cesion_credito[[#This Row],[SUMINISTRADOR_ACTUAL]]&amp;Cesion_credito[[#This Row],[Razón Social Beneficiario del Pago]],Tabla_Facturas[[#All],[ID]],Tabla_Facturas[[#All],[NUMERO_CUENTA]],,0),"")</f>
        <v>111972052</v>
      </c>
      <c r="S1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151117</v>
      </c>
      <c r="T13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5" t="str">
        <f>+_xlfn.XLOOKUP(Cesion_credito[[#This Row],[DISTRIBUIDOR_ACTUAL]],Distribuidor[DISTRIBUIDOR_ACTUAL],Distribuidor[RUT_DISTRIBUIDOR_ACTUAL],,0)</f>
        <v>70.287.900-0</v>
      </c>
    </row>
    <row r="136" spans="1:21" x14ac:dyDescent="0.25">
      <c r="A136" s="22">
        <f t="shared" si="7"/>
        <v>2025</v>
      </c>
      <c r="B136" s="22">
        <f t="shared" ref="B136:B199" si="8">+$B$4</f>
        <v>1</v>
      </c>
      <c r="C136" s="22">
        <f t="shared" ref="C136:C199" si="9">+$B$5</f>
        <v>6</v>
      </c>
      <c r="D136" s="23" t="s">
        <v>1136</v>
      </c>
      <c r="E136" s="6" t="s">
        <v>21</v>
      </c>
      <c r="F136" s="5" t="s">
        <v>80</v>
      </c>
      <c r="G136" s="24" t="str" cm="1">
        <f t="array" ref="G136">+IFERROR(_xlfn.XLOOKUP(Cesion_credito[[#This Row],[Distribuidor_CNE]]&amp;"_"&amp;Cesion_credito[[#This Row],[Bloque_Contrato_CNE]],Contrato[[#All],[Id]],Contrato[[#All],[Suministrador_CNE]],,0),"")</f>
        <v>San Juan SpA.</v>
      </c>
      <c r="H136" s="24" t="str" cm="1">
        <f t="array" ref="H136">+IFERROR(_xlfn.XLOOKUP(Cesion_credito[[#This Row],[Distribuidor_CNE]]&amp;"_"&amp;Cesion_credito[[#This Row],[Bloque_Contrato_CNE]],Contrato[[#All],[Id]],Contrato[[#All],[SUMINISTRADOR_ACTUAL]],,0),"")</f>
        <v>SAN_JUAN_LAP</v>
      </c>
      <c r="I136" s="24" t="str" cm="1">
        <f t="array" ref="I136">+IFERROR(_xlfn.XLOOKUP(Cesion_credito[[#This Row],[Distribuidor_CNE]]&amp;"_"&amp;Cesion_credito[[#This Row],[Bloque_Contrato_CNE]],Contrato[[#All],[Id]],Contrato[[#All],[DISTRIBUIDOR_ACTUAL]],,0),"")</f>
        <v>CEC</v>
      </c>
      <c r="J136" s="5" t="s">
        <v>1224</v>
      </c>
      <c r="K136" s="22" t="str" cm="1">
        <f t="array" ref="K13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6" s="8">
        <v>1</v>
      </c>
      <c r="N136" s="36">
        <f>+Cesion_credito[[#This Row],[Prorrata_Semestral (%)]]*SUMIFS(Contrato[Pago_Semestral_US$],Contrato[Distribuidor_CNE],Cesion_credito[[#This Row],[Distribuidor_CNE]],Contrato[Contrato],Cesion_credito[[#This Row],[Bloque_Contrato_CNE]])</f>
        <v>689.15499999999997</v>
      </c>
      <c r="O136" s="28">
        <f t="shared" ref="O136:O199" si="10">+SUMIFS(M:M,E:E,E136,F:F,F136)</f>
        <v>1</v>
      </c>
      <c r="P136" t="str" cm="1">
        <f t="array" ref="P136">+IFERROR(_xlfn.XLOOKUP(Cesion_credito[[#This Row],[SUMINISTRADOR_ACTUAL]]&amp;Cesion_credito[[#This Row],[Razón Social Beneficiario del Pago]],Tabla_Facturas[[#All],[ID]],Tabla_Facturas[[#All],[BANCO]],,0),"")</f>
        <v>Banco Chile</v>
      </c>
      <c r="Q136" t="str" cm="1">
        <f t="array" ref="Q136">+IFERROR(_xlfn.XLOOKUP(Cesion_credito[[#This Row],[SUMINISTRADOR_ACTUAL]]&amp;Cesion_credito[[#This Row],[Razón Social Beneficiario del Pago]],Tabla_Facturas[[#All],[ID]],Tabla_Facturas[[#All],[TIPO_CUENTA]],,0),"")</f>
        <v>Corriente</v>
      </c>
      <c r="R136" cm="1">
        <f t="array" ref="R136">+IFERROR(_xlfn.XLOOKUP(Cesion_credito[[#This Row],[SUMINISTRADOR_ACTUAL]]&amp;Cesion_credito[[#This Row],[Razón Social Beneficiario del Pago]],Tabla_Facturas[[#All],[ID]],Tabla_Facturas[[#All],[NUMERO_CUENTA]],,0),"")</f>
        <v>111972052</v>
      </c>
      <c r="S1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107268</v>
      </c>
      <c r="T13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6" t="str">
        <f>+_xlfn.XLOOKUP(Cesion_credito[[#This Row],[DISTRIBUIDOR_ACTUAL]],Distribuidor[DISTRIBUIDOR_ACTUAL],Distribuidor[RUT_DISTRIBUIDOR_ACTUAL],,0)</f>
        <v>70.287.900-0</v>
      </c>
    </row>
    <row r="137" spans="1:21" x14ac:dyDescent="0.25">
      <c r="A137" s="22">
        <f t="shared" ref="A137:A200" si="11">+$B$3</f>
        <v>2025</v>
      </c>
      <c r="B137" s="22">
        <f t="shared" si="8"/>
        <v>1</v>
      </c>
      <c r="C137" s="22">
        <f t="shared" si="9"/>
        <v>6</v>
      </c>
      <c r="D137" s="23" t="s">
        <v>1136</v>
      </c>
      <c r="E137" s="6" t="s">
        <v>21</v>
      </c>
      <c r="F137" s="5" t="s">
        <v>81</v>
      </c>
      <c r="G137" s="24" t="str" cm="1">
        <f t="array" ref="G137">+IFERROR(_xlfn.XLOOKUP(Cesion_credito[[#This Row],[Distribuidor_CNE]]&amp;"_"&amp;Cesion_credito[[#This Row],[Bloque_Contrato_CNE]],Contrato[[#All],[Id]],Contrato[[#All],[Suministrador_CNE]],,0),"")</f>
        <v>San Juan SpA.</v>
      </c>
      <c r="H137" s="24" t="str" cm="1">
        <f t="array" ref="H137">+IFERROR(_xlfn.XLOOKUP(Cesion_credito[[#This Row],[Distribuidor_CNE]]&amp;"_"&amp;Cesion_credito[[#This Row],[Bloque_Contrato_CNE]],Contrato[[#All],[Id]],Contrato[[#All],[SUMINISTRADOR_ACTUAL]],,0),"")</f>
        <v>SAN_JUAN_LAP</v>
      </c>
      <c r="I137" s="24" t="str" cm="1">
        <f t="array" ref="I137">+IFERROR(_xlfn.XLOOKUP(Cesion_credito[[#This Row],[Distribuidor_CNE]]&amp;"_"&amp;Cesion_credito[[#This Row],[Bloque_Contrato_CNE]],Contrato[[#All],[Id]],Contrato[[#All],[DISTRIBUIDOR_ACTUAL]],,0),"")</f>
        <v>CEC</v>
      </c>
      <c r="J137" s="5" t="s">
        <v>1224</v>
      </c>
      <c r="K137" s="22" t="str" cm="1">
        <f t="array" ref="K13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7" s="8">
        <v>1</v>
      </c>
      <c r="N137" s="36">
        <f>+Cesion_credito[[#This Row],[Prorrata_Semestral (%)]]*SUMIFS(Contrato[Pago_Semestral_US$],Contrato[Distribuidor_CNE],Cesion_credito[[#This Row],[Distribuidor_CNE]],Contrato[Contrato],Cesion_credito[[#This Row],[Bloque_Contrato_CNE]])</f>
        <v>3062.4760000000001</v>
      </c>
      <c r="O137" s="28">
        <f t="shared" si="10"/>
        <v>1</v>
      </c>
      <c r="P137" t="str" cm="1">
        <f t="array" ref="P137">+IFERROR(_xlfn.XLOOKUP(Cesion_credito[[#This Row],[SUMINISTRADOR_ACTUAL]]&amp;Cesion_credito[[#This Row],[Razón Social Beneficiario del Pago]],Tabla_Facturas[[#All],[ID]],Tabla_Facturas[[#All],[BANCO]],,0),"")</f>
        <v>Banco Chile</v>
      </c>
      <c r="Q137" t="str" cm="1">
        <f t="array" ref="Q137">+IFERROR(_xlfn.XLOOKUP(Cesion_credito[[#This Row],[SUMINISTRADOR_ACTUAL]]&amp;Cesion_credito[[#This Row],[Razón Social Beneficiario del Pago]],Tabla_Facturas[[#All],[ID]],Tabla_Facturas[[#All],[TIPO_CUENTA]],,0),"")</f>
        <v>Corriente</v>
      </c>
      <c r="R137" cm="1">
        <f t="array" ref="R137">+IFERROR(_xlfn.XLOOKUP(Cesion_credito[[#This Row],[SUMINISTRADOR_ACTUAL]]&amp;Cesion_credito[[#This Row],[Razón Social Beneficiario del Pago]],Tabla_Facturas[[#All],[ID]],Tabla_Facturas[[#All],[NUMERO_CUENTA]],,0),"")</f>
        <v>111972052</v>
      </c>
      <c r="S1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476679</v>
      </c>
      <c r="T13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137" t="str">
        <f>+_xlfn.XLOOKUP(Cesion_credito[[#This Row],[DISTRIBUIDOR_ACTUAL]],Distribuidor[DISTRIBUIDOR_ACTUAL],Distribuidor[RUT_DISTRIBUIDOR_ACTUAL],,0)</f>
        <v>70.287.900-0</v>
      </c>
    </row>
    <row r="138" spans="1:21" x14ac:dyDescent="0.25">
      <c r="A138" s="22">
        <f t="shared" si="11"/>
        <v>2025</v>
      </c>
      <c r="B138" s="22">
        <f t="shared" si="8"/>
        <v>1</v>
      </c>
      <c r="C138" s="22">
        <f t="shared" si="9"/>
        <v>6</v>
      </c>
      <c r="D138" s="23" t="s">
        <v>1136</v>
      </c>
      <c r="E138" s="6" t="s">
        <v>1075</v>
      </c>
      <c r="F138" s="5" t="s">
        <v>167</v>
      </c>
      <c r="G138" s="24" t="str" cm="1">
        <f t="array" ref="G138">+IFERROR(_xlfn.XLOOKUP(Cesion_credito[[#This Row],[Distribuidor_CNE]]&amp;"_"&amp;Cesion_credito[[#This Row],[Bloque_Contrato_CNE]],Contrato[[#All],[Id]],Contrato[[#All],[Suministrador_CNE]],,0),"")</f>
        <v>San Juan SpA.</v>
      </c>
      <c r="H138" s="24" t="str" cm="1">
        <f t="array" ref="H138">+IFERROR(_xlfn.XLOOKUP(Cesion_credito[[#This Row],[Distribuidor_CNE]]&amp;"_"&amp;Cesion_credito[[#This Row],[Bloque_Contrato_CNE]],Contrato[[#All],[Id]],Contrato[[#All],[SUMINISTRADOR_ACTUAL]],,0),"")</f>
        <v>SAN_JUAN_LAP</v>
      </c>
      <c r="I138" s="24" t="str" cm="1">
        <f t="array" ref="I138">+IFERROR(_xlfn.XLOOKUP(Cesion_credito[[#This Row],[Distribuidor_CNE]]&amp;"_"&amp;Cesion_credito[[#This Row],[Bloque_Contrato_CNE]],Contrato[[#All],[Id]],Contrato[[#All],[DISTRIBUIDOR_ACTUAL]],,0),"")</f>
        <v>CGE</v>
      </c>
      <c r="J138" s="5" t="s">
        <v>1224</v>
      </c>
      <c r="K138" s="22" t="str" cm="1">
        <f t="array" ref="K13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8" s="8">
        <v>1</v>
      </c>
      <c r="N138" s="36">
        <f>+Cesion_credito[[#This Row],[Prorrata_Semestral (%)]]*SUMIFS(Contrato[Pago_Semestral_US$],Contrato[Distribuidor_CNE],Cesion_credito[[#This Row],[Distribuidor_CNE]],Contrato[Contrato],Cesion_credito[[#This Row],[Bloque_Contrato_CNE]])</f>
        <v>15210.895</v>
      </c>
      <c r="O138" s="28">
        <f t="shared" si="10"/>
        <v>1</v>
      </c>
      <c r="P138" t="str" cm="1">
        <f t="array" ref="P138">+IFERROR(_xlfn.XLOOKUP(Cesion_credito[[#This Row],[SUMINISTRADOR_ACTUAL]]&amp;Cesion_credito[[#This Row],[Razón Social Beneficiario del Pago]],Tabla_Facturas[[#All],[ID]],Tabla_Facturas[[#All],[BANCO]],,0),"")</f>
        <v>Banco Chile</v>
      </c>
      <c r="Q138" t="str" cm="1">
        <f t="array" ref="Q138">+IFERROR(_xlfn.XLOOKUP(Cesion_credito[[#This Row],[SUMINISTRADOR_ACTUAL]]&amp;Cesion_credito[[#This Row],[Razón Social Beneficiario del Pago]],Tabla_Facturas[[#All],[ID]],Tabla_Facturas[[#All],[TIPO_CUENTA]],,0),"")</f>
        <v>Corriente</v>
      </c>
      <c r="R138" cm="1">
        <f t="array" ref="R138">+IFERROR(_xlfn.XLOOKUP(Cesion_credito[[#This Row],[SUMINISTRADOR_ACTUAL]]&amp;Cesion_credito[[#This Row],[Razón Social Beneficiario del Pago]],Tabla_Facturas[[#All],[ID]],Tabla_Facturas[[#All],[NUMERO_CUENTA]],,0),"")</f>
        <v>111972052</v>
      </c>
      <c r="S1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2367601</v>
      </c>
      <c r="T138" t="str">
        <f>+_xlfn.XLOOKUP(Cesion_credito[[#This Row],[DISTRIBUIDOR_ACTUAL]],Distribuidor[DISTRIBUIDOR_ACTUAL],Distribuidor[RAZON_SOCIAL_DISTRIBUIDOR_ACTUAL],,0)</f>
        <v>Compañía General de Electricidad S.A.</v>
      </c>
      <c r="U138" t="str">
        <f>+_xlfn.XLOOKUP(Cesion_credito[[#This Row],[DISTRIBUIDOR_ACTUAL]],Distribuidor[DISTRIBUIDOR_ACTUAL],Distribuidor[RUT_DISTRIBUIDOR_ACTUAL],,0)</f>
        <v>76.411.321-7</v>
      </c>
    </row>
    <row r="139" spans="1:21" x14ac:dyDescent="0.25">
      <c r="A139" s="22">
        <f t="shared" si="11"/>
        <v>2025</v>
      </c>
      <c r="B139" s="22">
        <f t="shared" si="8"/>
        <v>1</v>
      </c>
      <c r="C139" s="22">
        <f t="shared" si="9"/>
        <v>6</v>
      </c>
      <c r="D139" s="23" t="s">
        <v>1136</v>
      </c>
      <c r="E139" s="6" t="s">
        <v>1075</v>
      </c>
      <c r="F139" s="5" t="s">
        <v>168</v>
      </c>
      <c r="G139" s="24" t="str" cm="1">
        <f t="array" ref="G139">+IFERROR(_xlfn.XLOOKUP(Cesion_credito[[#This Row],[Distribuidor_CNE]]&amp;"_"&amp;Cesion_credito[[#This Row],[Bloque_Contrato_CNE]],Contrato[[#All],[Id]],Contrato[[#All],[Suministrador_CNE]],,0),"")</f>
        <v>San Juan SpA.</v>
      </c>
      <c r="H139" s="24" t="str" cm="1">
        <f t="array" ref="H139">+IFERROR(_xlfn.XLOOKUP(Cesion_credito[[#This Row],[Distribuidor_CNE]]&amp;"_"&amp;Cesion_credito[[#This Row],[Bloque_Contrato_CNE]],Contrato[[#All],[Id]],Contrato[[#All],[SUMINISTRADOR_ACTUAL]],,0),"")</f>
        <v>SAN_JUAN_LAP</v>
      </c>
      <c r="I139" s="24" t="str" cm="1">
        <f t="array" ref="I139">+IFERROR(_xlfn.XLOOKUP(Cesion_credito[[#This Row],[Distribuidor_CNE]]&amp;"_"&amp;Cesion_credito[[#This Row],[Bloque_Contrato_CNE]],Contrato[[#All],[Id]],Contrato[[#All],[DISTRIBUIDOR_ACTUAL]],,0),"")</f>
        <v>CGE</v>
      </c>
      <c r="J139" s="5" t="s">
        <v>1224</v>
      </c>
      <c r="K139" s="22" t="str" cm="1">
        <f t="array" ref="K13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39" s="8">
        <v>1</v>
      </c>
      <c r="N139" s="36">
        <f>+Cesion_credito[[#This Row],[Prorrata_Semestral (%)]]*SUMIFS(Contrato[Pago_Semestral_US$],Contrato[Distribuidor_CNE],Cesion_credito[[#This Row],[Distribuidor_CNE]],Contrato[Contrato],Cesion_credito[[#This Row],[Bloque_Contrato_CNE]])</f>
        <v>12715.553</v>
      </c>
      <c r="O139" s="28">
        <f t="shared" si="10"/>
        <v>1</v>
      </c>
      <c r="P139" t="str" cm="1">
        <f t="array" ref="P139">+IFERROR(_xlfn.XLOOKUP(Cesion_credito[[#This Row],[SUMINISTRADOR_ACTUAL]]&amp;Cesion_credito[[#This Row],[Razón Social Beneficiario del Pago]],Tabla_Facturas[[#All],[ID]],Tabla_Facturas[[#All],[BANCO]],,0),"")</f>
        <v>Banco Chile</v>
      </c>
      <c r="Q139" t="str" cm="1">
        <f t="array" ref="Q139">+IFERROR(_xlfn.XLOOKUP(Cesion_credito[[#This Row],[SUMINISTRADOR_ACTUAL]]&amp;Cesion_credito[[#This Row],[Razón Social Beneficiario del Pago]],Tabla_Facturas[[#All],[ID]],Tabla_Facturas[[#All],[TIPO_CUENTA]],,0),"")</f>
        <v>Corriente</v>
      </c>
      <c r="R139" cm="1">
        <f t="array" ref="R139">+IFERROR(_xlfn.XLOOKUP(Cesion_credito[[#This Row],[SUMINISTRADOR_ACTUAL]]&amp;Cesion_credito[[#This Row],[Razón Social Beneficiario del Pago]],Tabla_Facturas[[#All],[ID]],Tabla_Facturas[[#All],[NUMERO_CUENTA]],,0),"")</f>
        <v>111972052</v>
      </c>
      <c r="S1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1979197</v>
      </c>
      <c r="T139" t="str">
        <f>+_xlfn.XLOOKUP(Cesion_credito[[#This Row],[DISTRIBUIDOR_ACTUAL]],Distribuidor[DISTRIBUIDOR_ACTUAL],Distribuidor[RAZON_SOCIAL_DISTRIBUIDOR_ACTUAL],,0)</f>
        <v>Compañía General de Electricidad S.A.</v>
      </c>
      <c r="U139" t="str">
        <f>+_xlfn.XLOOKUP(Cesion_credito[[#This Row],[DISTRIBUIDOR_ACTUAL]],Distribuidor[DISTRIBUIDOR_ACTUAL],Distribuidor[RUT_DISTRIBUIDOR_ACTUAL],,0)</f>
        <v>76.411.321-7</v>
      </c>
    </row>
    <row r="140" spans="1:21" x14ac:dyDescent="0.25">
      <c r="A140" s="22">
        <f t="shared" si="11"/>
        <v>2025</v>
      </c>
      <c r="B140" s="22">
        <f t="shared" si="8"/>
        <v>1</v>
      </c>
      <c r="C140" s="22">
        <f t="shared" si="9"/>
        <v>6</v>
      </c>
      <c r="D140" s="23" t="s">
        <v>1136</v>
      </c>
      <c r="E140" s="6" t="s">
        <v>1075</v>
      </c>
      <c r="F140" s="5" t="s">
        <v>169</v>
      </c>
      <c r="G140" s="24" t="str" cm="1">
        <f t="array" ref="G140">+IFERROR(_xlfn.XLOOKUP(Cesion_credito[[#This Row],[Distribuidor_CNE]]&amp;"_"&amp;Cesion_credito[[#This Row],[Bloque_Contrato_CNE]],Contrato[[#All],[Id]],Contrato[[#All],[Suministrador_CNE]],,0),"")</f>
        <v>San Juan SpA.</v>
      </c>
      <c r="H140" s="24" t="str" cm="1">
        <f t="array" ref="H140">+IFERROR(_xlfn.XLOOKUP(Cesion_credito[[#This Row],[Distribuidor_CNE]]&amp;"_"&amp;Cesion_credito[[#This Row],[Bloque_Contrato_CNE]],Contrato[[#All],[Id]],Contrato[[#All],[SUMINISTRADOR_ACTUAL]],,0),"")</f>
        <v>SAN_JUAN_LAP</v>
      </c>
      <c r="I140" s="24" t="str" cm="1">
        <f t="array" ref="I140">+IFERROR(_xlfn.XLOOKUP(Cesion_credito[[#This Row],[Distribuidor_CNE]]&amp;"_"&amp;Cesion_credito[[#This Row],[Bloque_Contrato_CNE]],Contrato[[#All],[Id]],Contrato[[#All],[DISTRIBUIDOR_ACTUAL]],,0),"")</f>
        <v>CGE</v>
      </c>
      <c r="J140" s="5" t="s">
        <v>1224</v>
      </c>
      <c r="K140" s="22" t="str" cm="1">
        <f t="array" ref="K14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0" s="8">
        <v>1</v>
      </c>
      <c r="N140" s="36">
        <f>+Cesion_credito[[#This Row],[Prorrata_Semestral (%)]]*SUMIFS(Contrato[Pago_Semestral_US$],Contrato[Distribuidor_CNE],Cesion_credito[[#This Row],[Distribuidor_CNE]],Contrato[Contrato],Cesion_credito[[#This Row],[Bloque_Contrato_CNE]])</f>
        <v>48432.444000000003</v>
      </c>
      <c r="O140" s="28">
        <f t="shared" si="10"/>
        <v>1</v>
      </c>
      <c r="P140" t="str" cm="1">
        <f t="array" ref="P140">+IFERROR(_xlfn.XLOOKUP(Cesion_credito[[#This Row],[SUMINISTRADOR_ACTUAL]]&amp;Cesion_credito[[#This Row],[Razón Social Beneficiario del Pago]],Tabla_Facturas[[#All],[ID]],Tabla_Facturas[[#All],[BANCO]],,0),"")</f>
        <v>Banco Chile</v>
      </c>
      <c r="Q140" t="str" cm="1">
        <f t="array" ref="Q140">+IFERROR(_xlfn.XLOOKUP(Cesion_credito[[#This Row],[SUMINISTRADOR_ACTUAL]]&amp;Cesion_credito[[#This Row],[Razón Social Beneficiario del Pago]],Tabla_Facturas[[#All],[ID]],Tabla_Facturas[[#All],[TIPO_CUENTA]],,0),"")</f>
        <v>Corriente</v>
      </c>
      <c r="R140" cm="1">
        <f t="array" ref="R140">+IFERROR(_xlfn.XLOOKUP(Cesion_credito[[#This Row],[SUMINISTRADOR_ACTUAL]]&amp;Cesion_credito[[#This Row],[Razón Social Beneficiario del Pago]],Tabla_Facturas[[#All],[ID]],Tabla_Facturas[[#All],[NUMERO_CUENTA]],,0),"")</f>
        <v>111972052</v>
      </c>
      <c r="S1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7538591</v>
      </c>
      <c r="T140" t="str">
        <f>+_xlfn.XLOOKUP(Cesion_credito[[#This Row],[DISTRIBUIDOR_ACTUAL]],Distribuidor[DISTRIBUIDOR_ACTUAL],Distribuidor[RAZON_SOCIAL_DISTRIBUIDOR_ACTUAL],,0)</f>
        <v>Compañía General de Electricidad S.A.</v>
      </c>
      <c r="U140" t="str">
        <f>+_xlfn.XLOOKUP(Cesion_credito[[#This Row],[DISTRIBUIDOR_ACTUAL]],Distribuidor[DISTRIBUIDOR_ACTUAL],Distribuidor[RUT_DISTRIBUIDOR_ACTUAL],,0)</f>
        <v>76.411.321-7</v>
      </c>
    </row>
    <row r="141" spans="1:21" x14ac:dyDescent="0.25">
      <c r="A141" s="22">
        <f t="shared" si="11"/>
        <v>2025</v>
      </c>
      <c r="B141" s="22">
        <f t="shared" si="8"/>
        <v>1</v>
      </c>
      <c r="C141" s="22">
        <f t="shared" si="9"/>
        <v>6</v>
      </c>
      <c r="D141" s="23" t="s">
        <v>1136</v>
      </c>
      <c r="E141" s="6" t="s">
        <v>1075</v>
      </c>
      <c r="F141" s="5" t="s">
        <v>170</v>
      </c>
      <c r="G141" s="24" t="str" cm="1">
        <f t="array" ref="G141">+IFERROR(_xlfn.XLOOKUP(Cesion_credito[[#This Row],[Distribuidor_CNE]]&amp;"_"&amp;Cesion_credito[[#This Row],[Bloque_Contrato_CNE]],Contrato[[#All],[Id]],Contrato[[#All],[Suministrador_CNE]],,0),"")</f>
        <v>San Juan SpA.</v>
      </c>
      <c r="H141" s="24" t="str" cm="1">
        <f t="array" ref="H141">+IFERROR(_xlfn.XLOOKUP(Cesion_credito[[#This Row],[Distribuidor_CNE]]&amp;"_"&amp;Cesion_credito[[#This Row],[Bloque_Contrato_CNE]],Contrato[[#All],[Id]],Contrato[[#All],[SUMINISTRADOR_ACTUAL]],,0),"")</f>
        <v>SAN_JUAN_LAP</v>
      </c>
      <c r="I141" s="24" t="str" cm="1">
        <f t="array" ref="I141">+IFERROR(_xlfn.XLOOKUP(Cesion_credito[[#This Row],[Distribuidor_CNE]]&amp;"_"&amp;Cesion_credito[[#This Row],[Bloque_Contrato_CNE]],Contrato[[#All],[Id]],Contrato[[#All],[DISTRIBUIDOR_ACTUAL]],,0),"")</f>
        <v>CGE</v>
      </c>
      <c r="J141" s="5" t="s">
        <v>1224</v>
      </c>
      <c r="K141" s="22" t="str" cm="1">
        <f t="array" ref="K14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1" s="8">
        <v>1</v>
      </c>
      <c r="N141" s="36">
        <f>+Cesion_credito[[#This Row],[Prorrata_Semestral (%)]]*SUMIFS(Contrato[Pago_Semestral_US$],Contrato[Distribuidor_CNE],Cesion_credito[[#This Row],[Distribuidor_CNE]],Contrato[Contrato],Cesion_credito[[#This Row],[Bloque_Contrato_CNE]])</f>
        <v>2635.4569999999999</v>
      </c>
      <c r="O141" s="28">
        <f t="shared" si="10"/>
        <v>1</v>
      </c>
      <c r="P141" t="str" cm="1">
        <f t="array" ref="P141">+IFERROR(_xlfn.XLOOKUP(Cesion_credito[[#This Row],[SUMINISTRADOR_ACTUAL]]&amp;Cesion_credito[[#This Row],[Razón Social Beneficiario del Pago]],Tabla_Facturas[[#All],[ID]],Tabla_Facturas[[#All],[BANCO]],,0),"")</f>
        <v>Banco Chile</v>
      </c>
      <c r="Q141" t="str" cm="1">
        <f t="array" ref="Q141">+IFERROR(_xlfn.XLOOKUP(Cesion_credito[[#This Row],[SUMINISTRADOR_ACTUAL]]&amp;Cesion_credito[[#This Row],[Razón Social Beneficiario del Pago]],Tabla_Facturas[[#All],[ID]],Tabla_Facturas[[#All],[TIPO_CUENTA]],,0),"")</f>
        <v>Corriente</v>
      </c>
      <c r="R141" cm="1">
        <f t="array" ref="R141">+IFERROR(_xlfn.XLOOKUP(Cesion_credito[[#This Row],[SUMINISTRADOR_ACTUAL]]&amp;Cesion_credito[[#This Row],[Razón Social Beneficiario del Pago]],Tabla_Facturas[[#All],[ID]],Tabla_Facturas[[#All],[NUMERO_CUENTA]],,0),"")</f>
        <v>111972052</v>
      </c>
      <c r="S1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410213</v>
      </c>
      <c r="T141" t="str">
        <f>+_xlfn.XLOOKUP(Cesion_credito[[#This Row],[DISTRIBUIDOR_ACTUAL]],Distribuidor[DISTRIBUIDOR_ACTUAL],Distribuidor[RAZON_SOCIAL_DISTRIBUIDOR_ACTUAL],,0)</f>
        <v>Compañía General de Electricidad S.A.</v>
      </c>
      <c r="U141" t="str">
        <f>+_xlfn.XLOOKUP(Cesion_credito[[#This Row],[DISTRIBUIDOR_ACTUAL]],Distribuidor[DISTRIBUIDOR_ACTUAL],Distribuidor[RUT_DISTRIBUIDOR_ACTUAL],,0)</f>
        <v>76.411.321-7</v>
      </c>
    </row>
    <row r="142" spans="1:21" x14ac:dyDescent="0.25">
      <c r="A142" s="22">
        <f t="shared" si="11"/>
        <v>2025</v>
      </c>
      <c r="B142" s="22">
        <f t="shared" si="8"/>
        <v>1</v>
      </c>
      <c r="C142" s="22">
        <f t="shared" si="9"/>
        <v>6</v>
      </c>
      <c r="D142" s="23" t="s">
        <v>1136</v>
      </c>
      <c r="E142" s="6" t="s">
        <v>1075</v>
      </c>
      <c r="F142" s="5" t="s">
        <v>171</v>
      </c>
      <c r="G142" s="24" t="str" cm="1">
        <f t="array" ref="G142">+IFERROR(_xlfn.XLOOKUP(Cesion_credito[[#This Row],[Distribuidor_CNE]]&amp;"_"&amp;Cesion_credito[[#This Row],[Bloque_Contrato_CNE]],Contrato[[#All],[Id]],Contrato[[#All],[Suministrador_CNE]],,0),"")</f>
        <v>San Juan SpA.</v>
      </c>
      <c r="H142" s="24" t="str" cm="1">
        <f t="array" ref="H142">+IFERROR(_xlfn.XLOOKUP(Cesion_credito[[#This Row],[Distribuidor_CNE]]&amp;"_"&amp;Cesion_credito[[#This Row],[Bloque_Contrato_CNE]],Contrato[[#All],[Id]],Contrato[[#All],[SUMINISTRADOR_ACTUAL]],,0),"")</f>
        <v>SAN_JUAN_LAP</v>
      </c>
      <c r="I142" s="24" t="str" cm="1">
        <f t="array" ref="I142">+IFERROR(_xlfn.XLOOKUP(Cesion_credito[[#This Row],[Distribuidor_CNE]]&amp;"_"&amp;Cesion_credito[[#This Row],[Bloque_Contrato_CNE]],Contrato[[#All],[Id]],Contrato[[#All],[DISTRIBUIDOR_ACTUAL]],,0),"")</f>
        <v>CGE</v>
      </c>
      <c r="J142" s="5" t="s">
        <v>1224</v>
      </c>
      <c r="K142" s="22" t="str" cm="1">
        <f t="array" ref="K14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2" s="8">
        <v>1</v>
      </c>
      <c r="N142" s="36">
        <f>+Cesion_credito[[#This Row],[Prorrata_Semestral (%)]]*SUMIFS(Contrato[Pago_Semestral_US$],Contrato[Distribuidor_CNE],Cesion_credito[[#This Row],[Distribuidor_CNE]],Contrato[Contrato],Cesion_credito[[#This Row],[Bloque_Contrato_CNE]])</f>
        <v>178.44800000000001</v>
      </c>
      <c r="O142" s="28">
        <f t="shared" si="10"/>
        <v>1</v>
      </c>
      <c r="P142" t="str" cm="1">
        <f t="array" ref="P142">+IFERROR(_xlfn.XLOOKUP(Cesion_credito[[#This Row],[SUMINISTRADOR_ACTUAL]]&amp;Cesion_credito[[#This Row],[Razón Social Beneficiario del Pago]],Tabla_Facturas[[#All],[ID]],Tabla_Facturas[[#All],[BANCO]],,0),"")</f>
        <v>Banco Chile</v>
      </c>
      <c r="Q142" t="str" cm="1">
        <f t="array" ref="Q142">+IFERROR(_xlfn.XLOOKUP(Cesion_credito[[#This Row],[SUMINISTRADOR_ACTUAL]]&amp;Cesion_credito[[#This Row],[Razón Social Beneficiario del Pago]],Tabla_Facturas[[#All],[ID]],Tabla_Facturas[[#All],[TIPO_CUENTA]],,0),"")</f>
        <v>Corriente</v>
      </c>
      <c r="R142" cm="1">
        <f t="array" ref="R142">+IFERROR(_xlfn.XLOOKUP(Cesion_credito[[#This Row],[SUMINISTRADOR_ACTUAL]]&amp;Cesion_credito[[#This Row],[Razón Social Beneficiario del Pago]],Tabla_Facturas[[#All],[ID]],Tabla_Facturas[[#All],[NUMERO_CUENTA]],,0),"")</f>
        <v>111972052</v>
      </c>
      <c r="S1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27776</v>
      </c>
      <c r="T142" t="str">
        <f>+_xlfn.XLOOKUP(Cesion_credito[[#This Row],[DISTRIBUIDOR_ACTUAL]],Distribuidor[DISTRIBUIDOR_ACTUAL],Distribuidor[RAZON_SOCIAL_DISTRIBUIDOR_ACTUAL],,0)</f>
        <v>Compañía General de Electricidad S.A.</v>
      </c>
      <c r="U142" t="str">
        <f>+_xlfn.XLOOKUP(Cesion_credito[[#This Row],[DISTRIBUIDOR_ACTUAL]],Distribuidor[DISTRIBUIDOR_ACTUAL],Distribuidor[RUT_DISTRIBUIDOR_ACTUAL],,0)</f>
        <v>76.411.321-7</v>
      </c>
    </row>
    <row r="143" spans="1:21" x14ac:dyDescent="0.25">
      <c r="A143" s="22">
        <f t="shared" si="11"/>
        <v>2025</v>
      </c>
      <c r="B143" s="22">
        <f t="shared" si="8"/>
        <v>1</v>
      </c>
      <c r="C143" s="22">
        <f t="shared" si="9"/>
        <v>6</v>
      </c>
      <c r="D143" s="23" t="s">
        <v>1136</v>
      </c>
      <c r="E143" s="6" t="s">
        <v>1075</v>
      </c>
      <c r="F143" s="5" t="s">
        <v>172</v>
      </c>
      <c r="G143" s="24" t="str" cm="1">
        <f t="array" ref="G143">+IFERROR(_xlfn.XLOOKUP(Cesion_credito[[#This Row],[Distribuidor_CNE]]&amp;"_"&amp;Cesion_credito[[#This Row],[Bloque_Contrato_CNE]],Contrato[[#All],[Id]],Contrato[[#All],[Suministrador_CNE]],,0),"")</f>
        <v>San Juan SpA.</v>
      </c>
      <c r="H143" s="24" t="str" cm="1">
        <f t="array" ref="H143">+IFERROR(_xlfn.XLOOKUP(Cesion_credito[[#This Row],[Distribuidor_CNE]]&amp;"_"&amp;Cesion_credito[[#This Row],[Bloque_Contrato_CNE]],Contrato[[#All],[Id]],Contrato[[#All],[SUMINISTRADOR_ACTUAL]],,0),"")</f>
        <v>SAN_JUAN_LAP</v>
      </c>
      <c r="I143" s="24" t="str" cm="1">
        <f t="array" ref="I143">+IFERROR(_xlfn.XLOOKUP(Cesion_credito[[#This Row],[Distribuidor_CNE]]&amp;"_"&amp;Cesion_credito[[#This Row],[Bloque_Contrato_CNE]],Contrato[[#All],[Id]],Contrato[[#All],[DISTRIBUIDOR_ACTUAL]],,0),"")</f>
        <v>CGE</v>
      </c>
      <c r="J143" s="5" t="s">
        <v>1224</v>
      </c>
      <c r="K143" s="22" t="str" cm="1">
        <f t="array" ref="K14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3" s="8">
        <v>1</v>
      </c>
      <c r="N143" s="36">
        <f>+Cesion_credito[[#This Row],[Prorrata_Semestral (%)]]*SUMIFS(Contrato[Pago_Semestral_US$],Contrato[Distribuidor_CNE],Cesion_credito[[#This Row],[Distribuidor_CNE]],Contrato[Contrato],Cesion_credito[[#This Row],[Bloque_Contrato_CNE]])</f>
        <v>5773.0140000000001</v>
      </c>
      <c r="O143" s="28">
        <f t="shared" si="10"/>
        <v>1</v>
      </c>
      <c r="P143" t="str" cm="1">
        <f t="array" ref="P143">+IFERROR(_xlfn.XLOOKUP(Cesion_credito[[#This Row],[SUMINISTRADOR_ACTUAL]]&amp;Cesion_credito[[#This Row],[Razón Social Beneficiario del Pago]],Tabla_Facturas[[#All],[ID]],Tabla_Facturas[[#All],[BANCO]],,0),"")</f>
        <v>Banco Chile</v>
      </c>
      <c r="Q143" t="str" cm="1">
        <f t="array" ref="Q143">+IFERROR(_xlfn.XLOOKUP(Cesion_credito[[#This Row],[SUMINISTRADOR_ACTUAL]]&amp;Cesion_credito[[#This Row],[Razón Social Beneficiario del Pago]],Tabla_Facturas[[#All],[ID]],Tabla_Facturas[[#All],[TIPO_CUENTA]],,0),"")</f>
        <v>Corriente</v>
      </c>
      <c r="R143" cm="1">
        <f t="array" ref="R143">+IFERROR(_xlfn.XLOOKUP(Cesion_credito[[#This Row],[SUMINISTRADOR_ACTUAL]]&amp;Cesion_credito[[#This Row],[Razón Social Beneficiario del Pago]],Tabla_Facturas[[#All],[ID]],Tabla_Facturas[[#All],[NUMERO_CUENTA]],,0),"")</f>
        <v>111972052</v>
      </c>
      <c r="S1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898579</v>
      </c>
      <c r="T143" t="str">
        <f>+_xlfn.XLOOKUP(Cesion_credito[[#This Row],[DISTRIBUIDOR_ACTUAL]],Distribuidor[DISTRIBUIDOR_ACTUAL],Distribuidor[RAZON_SOCIAL_DISTRIBUIDOR_ACTUAL],,0)</f>
        <v>Compañía General de Electricidad S.A.</v>
      </c>
      <c r="U143" t="str">
        <f>+_xlfn.XLOOKUP(Cesion_credito[[#This Row],[DISTRIBUIDOR_ACTUAL]],Distribuidor[DISTRIBUIDOR_ACTUAL],Distribuidor[RUT_DISTRIBUIDOR_ACTUAL],,0)</f>
        <v>76.411.321-7</v>
      </c>
    </row>
    <row r="144" spans="1:21" x14ac:dyDescent="0.25">
      <c r="A144" s="22">
        <f t="shared" si="11"/>
        <v>2025</v>
      </c>
      <c r="B144" s="22">
        <f t="shared" si="8"/>
        <v>1</v>
      </c>
      <c r="C144" s="22">
        <f t="shared" si="9"/>
        <v>6</v>
      </c>
      <c r="D144" s="23" t="s">
        <v>1136</v>
      </c>
      <c r="E144" s="6" t="s">
        <v>1075</v>
      </c>
      <c r="F144" s="5" t="s">
        <v>173</v>
      </c>
      <c r="G144" s="24" t="str" cm="1">
        <f t="array" ref="G144">+IFERROR(_xlfn.XLOOKUP(Cesion_credito[[#This Row],[Distribuidor_CNE]]&amp;"_"&amp;Cesion_credito[[#This Row],[Bloque_Contrato_CNE]],Contrato[[#All],[Id]],Contrato[[#All],[Suministrador_CNE]],,0),"")</f>
        <v>San Juan SpA.</v>
      </c>
      <c r="H144" s="24" t="str" cm="1">
        <f t="array" ref="H144">+IFERROR(_xlfn.XLOOKUP(Cesion_credito[[#This Row],[Distribuidor_CNE]]&amp;"_"&amp;Cesion_credito[[#This Row],[Bloque_Contrato_CNE]],Contrato[[#All],[Id]],Contrato[[#All],[SUMINISTRADOR_ACTUAL]],,0),"")</f>
        <v>SAN_JUAN_LAP</v>
      </c>
      <c r="I144" s="24" t="str" cm="1">
        <f t="array" ref="I144">+IFERROR(_xlfn.XLOOKUP(Cesion_credito[[#This Row],[Distribuidor_CNE]]&amp;"_"&amp;Cesion_credito[[#This Row],[Bloque_Contrato_CNE]],Contrato[[#All],[Id]],Contrato[[#All],[DISTRIBUIDOR_ACTUAL]],,0),"")</f>
        <v>CGE</v>
      </c>
      <c r="J144" s="5" t="s">
        <v>1224</v>
      </c>
      <c r="K144" s="22" t="str" cm="1">
        <f t="array" ref="K14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4" s="8">
        <v>1</v>
      </c>
      <c r="N144" s="36">
        <f>+Cesion_credito[[#This Row],[Prorrata_Semestral (%)]]*SUMIFS(Contrato[Pago_Semestral_US$],Contrato[Distribuidor_CNE],Cesion_credito[[#This Row],[Distribuidor_CNE]],Contrato[Contrato],Cesion_credito[[#This Row],[Bloque_Contrato_CNE]])</f>
        <v>70384.895000000004</v>
      </c>
      <c r="O144" s="28">
        <f t="shared" si="10"/>
        <v>1</v>
      </c>
      <c r="P144" t="str" cm="1">
        <f t="array" ref="P144">+IFERROR(_xlfn.XLOOKUP(Cesion_credito[[#This Row],[SUMINISTRADOR_ACTUAL]]&amp;Cesion_credito[[#This Row],[Razón Social Beneficiario del Pago]],Tabla_Facturas[[#All],[ID]],Tabla_Facturas[[#All],[BANCO]],,0),"")</f>
        <v>Banco Chile</v>
      </c>
      <c r="Q144" t="str" cm="1">
        <f t="array" ref="Q144">+IFERROR(_xlfn.XLOOKUP(Cesion_credito[[#This Row],[SUMINISTRADOR_ACTUAL]]&amp;Cesion_credito[[#This Row],[Razón Social Beneficiario del Pago]],Tabla_Facturas[[#All],[ID]],Tabla_Facturas[[#All],[TIPO_CUENTA]],,0),"")</f>
        <v>Corriente</v>
      </c>
      <c r="R144" cm="1">
        <f t="array" ref="R144">+IFERROR(_xlfn.XLOOKUP(Cesion_credito[[#This Row],[SUMINISTRADOR_ACTUAL]]&amp;Cesion_credito[[#This Row],[Razón Social Beneficiario del Pago]],Tabla_Facturas[[#All],[ID]],Tabla_Facturas[[#All],[NUMERO_CUENTA]],,0),"")</f>
        <v>111972052</v>
      </c>
      <c r="S1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10955526</v>
      </c>
      <c r="T144" t="str">
        <f>+_xlfn.XLOOKUP(Cesion_credito[[#This Row],[DISTRIBUIDOR_ACTUAL]],Distribuidor[DISTRIBUIDOR_ACTUAL],Distribuidor[RAZON_SOCIAL_DISTRIBUIDOR_ACTUAL],,0)</f>
        <v>Compañía General de Electricidad S.A.</v>
      </c>
      <c r="U144" t="str">
        <f>+_xlfn.XLOOKUP(Cesion_credito[[#This Row],[DISTRIBUIDOR_ACTUAL]],Distribuidor[DISTRIBUIDOR_ACTUAL],Distribuidor[RUT_DISTRIBUIDOR_ACTUAL],,0)</f>
        <v>76.411.321-7</v>
      </c>
    </row>
    <row r="145" spans="1:21" x14ac:dyDescent="0.25">
      <c r="A145" s="22">
        <f t="shared" si="11"/>
        <v>2025</v>
      </c>
      <c r="B145" s="22">
        <f t="shared" si="8"/>
        <v>1</v>
      </c>
      <c r="C145" s="22">
        <f t="shared" si="9"/>
        <v>6</v>
      </c>
      <c r="D145" s="23" t="s">
        <v>1136</v>
      </c>
      <c r="E145" s="6" t="s">
        <v>1075</v>
      </c>
      <c r="F145" s="5" t="s">
        <v>174</v>
      </c>
      <c r="G145" s="24" t="str" cm="1">
        <f t="array" ref="G145">+IFERROR(_xlfn.XLOOKUP(Cesion_credito[[#This Row],[Distribuidor_CNE]]&amp;"_"&amp;Cesion_credito[[#This Row],[Bloque_Contrato_CNE]],Contrato[[#All],[Id]],Contrato[[#All],[Suministrador_CNE]],,0),"")</f>
        <v>San Juan SpA.</v>
      </c>
      <c r="H145" s="24" t="str" cm="1">
        <f t="array" ref="H145">+IFERROR(_xlfn.XLOOKUP(Cesion_credito[[#This Row],[Distribuidor_CNE]]&amp;"_"&amp;Cesion_credito[[#This Row],[Bloque_Contrato_CNE]],Contrato[[#All],[Id]],Contrato[[#All],[SUMINISTRADOR_ACTUAL]],,0),"")</f>
        <v>SAN_JUAN_LAP</v>
      </c>
      <c r="I145" s="24" t="str" cm="1">
        <f t="array" ref="I145">+IFERROR(_xlfn.XLOOKUP(Cesion_credito[[#This Row],[Distribuidor_CNE]]&amp;"_"&amp;Cesion_credito[[#This Row],[Bloque_Contrato_CNE]],Contrato[[#All],[Id]],Contrato[[#All],[DISTRIBUIDOR_ACTUAL]],,0),"")</f>
        <v>CGE</v>
      </c>
      <c r="J145" s="5" t="s">
        <v>1224</v>
      </c>
      <c r="K145" s="22" t="str" cm="1">
        <f t="array" ref="K14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5" s="8">
        <v>1</v>
      </c>
      <c r="N145" s="36">
        <f>+Cesion_credito[[#This Row],[Prorrata_Semestral (%)]]*SUMIFS(Contrato[Pago_Semestral_US$],Contrato[Distribuidor_CNE],Cesion_credito[[#This Row],[Distribuidor_CNE]],Contrato[Contrato],Cesion_credito[[#This Row],[Bloque_Contrato_CNE]])</f>
        <v>65289.957000000002</v>
      </c>
      <c r="O145" s="28">
        <f t="shared" si="10"/>
        <v>1</v>
      </c>
      <c r="P145" t="str" cm="1">
        <f t="array" ref="P145">+IFERROR(_xlfn.XLOOKUP(Cesion_credito[[#This Row],[SUMINISTRADOR_ACTUAL]]&amp;Cesion_credito[[#This Row],[Razón Social Beneficiario del Pago]],Tabla_Facturas[[#All],[ID]],Tabla_Facturas[[#All],[BANCO]],,0),"")</f>
        <v>Banco Chile</v>
      </c>
      <c r="Q145" t="str" cm="1">
        <f t="array" ref="Q145">+IFERROR(_xlfn.XLOOKUP(Cesion_credito[[#This Row],[SUMINISTRADOR_ACTUAL]]&amp;Cesion_credito[[#This Row],[Razón Social Beneficiario del Pago]],Tabla_Facturas[[#All],[ID]],Tabla_Facturas[[#All],[TIPO_CUENTA]],,0),"")</f>
        <v>Corriente</v>
      </c>
      <c r="R145" cm="1">
        <f t="array" ref="R145">+IFERROR(_xlfn.XLOOKUP(Cesion_credito[[#This Row],[SUMINISTRADOR_ACTUAL]]&amp;Cesion_credito[[#This Row],[Razón Social Beneficiario del Pago]],Tabla_Facturas[[#All],[ID]],Tabla_Facturas[[#All],[NUMERO_CUENTA]],,0),"")</f>
        <v>111972052</v>
      </c>
      <c r="S1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10162491</v>
      </c>
      <c r="T145" t="str">
        <f>+_xlfn.XLOOKUP(Cesion_credito[[#This Row],[DISTRIBUIDOR_ACTUAL]],Distribuidor[DISTRIBUIDOR_ACTUAL],Distribuidor[RAZON_SOCIAL_DISTRIBUIDOR_ACTUAL],,0)</f>
        <v>Compañía General de Electricidad S.A.</v>
      </c>
      <c r="U145" t="str">
        <f>+_xlfn.XLOOKUP(Cesion_credito[[#This Row],[DISTRIBUIDOR_ACTUAL]],Distribuidor[DISTRIBUIDOR_ACTUAL],Distribuidor[RUT_DISTRIBUIDOR_ACTUAL],,0)</f>
        <v>76.411.321-7</v>
      </c>
    </row>
    <row r="146" spans="1:21" x14ac:dyDescent="0.25">
      <c r="A146" s="22">
        <f t="shared" si="11"/>
        <v>2025</v>
      </c>
      <c r="B146" s="22">
        <f t="shared" si="8"/>
        <v>1</v>
      </c>
      <c r="C146" s="22">
        <f t="shared" si="9"/>
        <v>6</v>
      </c>
      <c r="D146" s="23" t="s">
        <v>1136</v>
      </c>
      <c r="E146" s="6" t="s">
        <v>1075</v>
      </c>
      <c r="F146" s="5" t="s">
        <v>175</v>
      </c>
      <c r="G146" s="24" t="str" cm="1">
        <f t="array" ref="G146">+IFERROR(_xlfn.XLOOKUP(Cesion_credito[[#This Row],[Distribuidor_CNE]]&amp;"_"&amp;Cesion_credito[[#This Row],[Bloque_Contrato_CNE]],Contrato[[#All],[Id]],Contrato[[#All],[Suministrador_CNE]],,0),"")</f>
        <v>San Juan SpA.</v>
      </c>
      <c r="H146" s="24" t="str" cm="1">
        <f t="array" ref="H146">+IFERROR(_xlfn.XLOOKUP(Cesion_credito[[#This Row],[Distribuidor_CNE]]&amp;"_"&amp;Cesion_credito[[#This Row],[Bloque_Contrato_CNE]],Contrato[[#All],[Id]],Contrato[[#All],[SUMINISTRADOR_ACTUAL]],,0),"")</f>
        <v>SAN_JUAN_LAP</v>
      </c>
      <c r="I146" s="24" t="str" cm="1">
        <f t="array" ref="I146">+IFERROR(_xlfn.XLOOKUP(Cesion_credito[[#This Row],[Distribuidor_CNE]]&amp;"_"&amp;Cesion_credito[[#This Row],[Bloque_Contrato_CNE]],Contrato[[#All],[Id]],Contrato[[#All],[DISTRIBUIDOR_ACTUAL]],,0),"")</f>
        <v>CGE</v>
      </c>
      <c r="J146" s="5" t="s">
        <v>1224</v>
      </c>
      <c r="K146" s="22" t="str" cm="1">
        <f t="array" ref="K14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6" s="8">
        <v>1</v>
      </c>
      <c r="N146" s="36">
        <f>+Cesion_credito[[#This Row],[Prorrata_Semestral (%)]]*SUMIFS(Contrato[Pago_Semestral_US$],Contrato[Distribuidor_CNE],Cesion_credito[[#This Row],[Distribuidor_CNE]],Contrato[Contrato],Cesion_credito[[#This Row],[Bloque_Contrato_CNE]])</f>
        <v>240632.45300000001</v>
      </c>
      <c r="O146" s="28">
        <f t="shared" si="10"/>
        <v>1</v>
      </c>
      <c r="P146" t="str" cm="1">
        <f t="array" ref="P146">+IFERROR(_xlfn.XLOOKUP(Cesion_credito[[#This Row],[SUMINISTRADOR_ACTUAL]]&amp;Cesion_credito[[#This Row],[Razón Social Beneficiario del Pago]],Tabla_Facturas[[#All],[ID]],Tabla_Facturas[[#All],[BANCO]],,0),"")</f>
        <v>Banco Chile</v>
      </c>
      <c r="Q146" t="str" cm="1">
        <f t="array" ref="Q146">+IFERROR(_xlfn.XLOOKUP(Cesion_credito[[#This Row],[SUMINISTRADOR_ACTUAL]]&amp;Cesion_credito[[#This Row],[Razón Social Beneficiario del Pago]],Tabla_Facturas[[#All],[ID]],Tabla_Facturas[[#All],[TIPO_CUENTA]],,0),"")</f>
        <v>Corriente</v>
      </c>
      <c r="R146" cm="1">
        <f t="array" ref="R146">+IFERROR(_xlfn.XLOOKUP(Cesion_credito[[#This Row],[SUMINISTRADOR_ACTUAL]]&amp;Cesion_credito[[#This Row],[Razón Social Beneficiario del Pago]],Tabla_Facturas[[#All],[ID]],Tabla_Facturas[[#All],[NUMERO_CUENTA]],,0),"")</f>
        <v>111972052</v>
      </c>
      <c r="S1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37454842</v>
      </c>
      <c r="T146" t="str">
        <f>+_xlfn.XLOOKUP(Cesion_credito[[#This Row],[DISTRIBUIDOR_ACTUAL]],Distribuidor[DISTRIBUIDOR_ACTUAL],Distribuidor[RAZON_SOCIAL_DISTRIBUIDOR_ACTUAL],,0)</f>
        <v>Compañía General de Electricidad S.A.</v>
      </c>
      <c r="U146" t="str">
        <f>+_xlfn.XLOOKUP(Cesion_credito[[#This Row],[DISTRIBUIDOR_ACTUAL]],Distribuidor[DISTRIBUIDOR_ACTUAL],Distribuidor[RUT_DISTRIBUIDOR_ACTUAL],,0)</f>
        <v>76.411.321-7</v>
      </c>
    </row>
    <row r="147" spans="1:21" x14ac:dyDescent="0.25">
      <c r="A147" s="22">
        <f t="shared" si="11"/>
        <v>2025</v>
      </c>
      <c r="B147" s="22">
        <f t="shared" si="8"/>
        <v>1</v>
      </c>
      <c r="C147" s="22">
        <f t="shared" si="9"/>
        <v>6</v>
      </c>
      <c r="D147" s="23" t="s">
        <v>1136</v>
      </c>
      <c r="E147" s="6" t="s">
        <v>1080</v>
      </c>
      <c r="F147" s="5" t="s">
        <v>222</v>
      </c>
      <c r="G147" s="24" t="str" cm="1">
        <f t="array" ref="G147">+IFERROR(_xlfn.XLOOKUP(Cesion_credito[[#This Row],[Distribuidor_CNE]]&amp;"_"&amp;Cesion_credito[[#This Row],[Bloque_Contrato_CNE]],Contrato[[#All],[Id]],Contrato[[#All],[Suministrador_CNE]],,0),"")</f>
        <v>San Juan SpA.</v>
      </c>
      <c r="H147" s="24" t="str" cm="1">
        <f t="array" ref="H147">+IFERROR(_xlfn.XLOOKUP(Cesion_credito[[#This Row],[Distribuidor_CNE]]&amp;"_"&amp;Cesion_credito[[#This Row],[Bloque_Contrato_CNE]],Contrato[[#All],[Id]],Contrato[[#All],[SUMINISTRADOR_ACTUAL]],,0),"")</f>
        <v>SAN_JUAN_LAP</v>
      </c>
      <c r="I147" s="24" t="str" cm="1">
        <f t="array" ref="I147">+IFERROR(_xlfn.XLOOKUP(Cesion_credito[[#This Row],[Distribuidor_CNE]]&amp;"_"&amp;Cesion_credito[[#This Row],[Bloque_Contrato_CNE]],Contrato[[#All],[Id]],Contrato[[#All],[DISTRIBUIDOR_ACTUAL]],,0),"")</f>
        <v>CHILQUINTA</v>
      </c>
      <c r="J147" s="5" t="s">
        <v>1224</v>
      </c>
      <c r="K147" s="22" t="str" cm="1">
        <f t="array" ref="K14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7" s="8">
        <v>1</v>
      </c>
      <c r="N147" s="36">
        <f>+Cesion_credito[[#This Row],[Prorrata_Semestral (%)]]*SUMIFS(Contrato[Pago_Semestral_US$],Contrato[Distribuidor_CNE],Cesion_credito[[#This Row],[Distribuidor_CNE]],Contrato[Contrato],Cesion_credito[[#This Row],[Bloque_Contrato_CNE]])</f>
        <v>5623.1840000000002</v>
      </c>
      <c r="O147" s="28">
        <f t="shared" si="10"/>
        <v>1</v>
      </c>
      <c r="P147" t="str" cm="1">
        <f t="array" ref="P147">+IFERROR(_xlfn.XLOOKUP(Cesion_credito[[#This Row],[SUMINISTRADOR_ACTUAL]]&amp;Cesion_credito[[#This Row],[Razón Social Beneficiario del Pago]],Tabla_Facturas[[#All],[ID]],Tabla_Facturas[[#All],[BANCO]],,0),"")</f>
        <v>Banco Chile</v>
      </c>
      <c r="Q147" t="str" cm="1">
        <f t="array" ref="Q147">+IFERROR(_xlfn.XLOOKUP(Cesion_credito[[#This Row],[SUMINISTRADOR_ACTUAL]]&amp;Cesion_credito[[#This Row],[Razón Social Beneficiario del Pago]],Tabla_Facturas[[#All],[ID]],Tabla_Facturas[[#All],[TIPO_CUENTA]],,0),"")</f>
        <v>Corriente</v>
      </c>
      <c r="R147" cm="1">
        <f t="array" ref="R147">+IFERROR(_xlfn.XLOOKUP(Cesion_credito[[#This Row],[SUMINISTRADOR_ACTUAL]]&amp;Cesion_credito[[#This Row],[Razón Social Beneficiario del Pago]],Tabla_Facturas[[#All],[ID]],Tabla_Facturas[[#All],[NUMERO_CUENTA]],,0),"")</f>
        <v>111972052</v>
      </c>
      <c r="S1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875258</v>
      </c>
      <c r="T147" t="str">
        <f>+_xlfn.XLOOKUP(Cesion_credito[[#This Row],[DISTRIBUIDOR_ACTUAL]],Distribuidor[DISTRIBUIDOR_ACTUAL],Distribuidor[RAZON_SOCIAL_DISTRIBUIDOR_ACTUAL],,0)</f>
        <v>Chilquinta Distribución S.A.</v>
      </c>
      <c r="U147" t="str">
        <f>+_xlfn.XLOOKUP(Cesion_credito[[#This Row],[DISTRIBUIDOR_ACTUAL]],Distribuidor[DISTRIBUIDOR_ACTUAL],Distribuidor[RUT_DISTRIBUIDOR_ACTUAL],,0)</f>
        <v>96.813.520-1</v>
      </c>
    </row>
    <row r="148" spans="1:21" x14ac:dyDescent="0.25">
      <c r="A148" s="22">
        <f t="shared" si="11"/>
        <v>2025</v>
      </c>
      <c r="B148" s="22">
        <f t="shared" si="8"/>
        <v>1</v>
      </c>
      <c r="C148" s="22">
        <f t="shared" si="9"/>
        <v>6</v>
      </c>
      <c r="D148" s="23" t="s">
        <v>1136</v>
      </c>
      <c r="E148" s="6" t="s">
        <v>1080</v>
      </c>
      <c r="F148" s="5" t="s">
        <v>223</v>
      </c>
      <c r="G148" s="24" t="str" cm="1">
        <f t="array" ref="G148">+IFERROR(_xlfn.XLOOKUP(Cesion_credito[[#This Row],[Distribuidor_CNE]]&amp;"_"&amp;Cesion_credito[[#This Row],[Bloque_Contrato_CNE]],Contrato[[#All],[Id]],Contrato[[#All],[Suministrador_CNE]],,0),"")</f>
        <v>San Juan SpA.</v>
      </c>
      <c r="H148" s="24" t="str" cm="1">
        <f t="array" ref="H148">+IFERROR(_xlfn.XLOOKUP(Cesion_credito[[#This Row],[Distribuidor_CNE]]&amp;"_"&amp;Cesion_credito[[#This Row],[Bloque_Contrato_CNE]],Contrato[[#All],[Id]],Contrato[[#All],[SUMINISTRADOR_ACTUAL]],,0),"")</f>
        <v>SAN_JUAN_LAP</v>
      </c>
      <c r="I148" s="24" t="str" cm="1">
        <f t="array" ref="I148">+IFERROR(_xlfn.XLOOKUP(Cesion_credito[[#This Row],[Distribuidor_CNE]]&amp;"_"&amp;Cesion_credito[[#This Row],[Bloque_Contrato_CNE]],Contrato[[#All],[Id]],Contrato[[#All],[DISTRIBUIDOR_ACTUAL]],,0),"")</f>
        <v>CHILQUINTA</v>
      </c>
      <c r="J148" s="5" t="s">
        <v>1224</v>
      </c>
      <c r="K148" s="22" t="str" cm="1">
        <f t="array" ref="K14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8" s="8">
        <v>1</v>
      </c>
      <c r="N148" s="36">
        <f>+Cesion_credito[[#This Row],[Prorrata_Semestral (%)]]*SUMIFS(Contrato[Pago_Semestral_US$],Contrato[Distribuidor_CNE],Cesion_credito[[#This Row],[Distribuidor_CNE]],Contrato[Contrato],Cesion_credito[[#This Row],[Bloque_Contrato_CNE]])</f>
        <v>3957.991</v>
      </c>
      <c r="O148" s="28">
        <f t="shared" si="10"/>
        <v>1</v>
      </c>
      <c r="P148" t="str" cm="1">
        <f t="array" ref="P148">+IFERROR(_xlfn.XLOOKUP(Cesion_credito[[#This Row],[SUMINISTRADOR_ACTUAL]]&amp;Cesion_credito[[#This Row],[Razón Social Beneficiario del Pago]],Tabla_Facturas[[#All],[ID]],Tabla_Facturas[[#All],[BANCO]],,0),"")</f>
        <v>Banco Chile</v>
      </c>
      <c r="Q148" t="str" cm="1">
        <f t="array" ref="Q148">+IFERROR(_xlfn.XLOOKUP(Cesion_credito[[#This Row],[SUMINISTRADOR_ACTUAL]]&amp;Cesion_credito[[#This Row],[Razón Social Beneficiario del Pago]],Tabla_Facturas[[#All],[ID]],Tabla_Facturas[[#All],[TIPO_CUENTA]],,0),"")</f>
        <v>Corriente</v>
      </c>
      <c r="R148" cm="1">
        <f t="array" ref="R148">+IFERROR(_xlfn.XLOOKUP(Cesion_credito[[#This Row],[SUMINISTRADOR_ACTUAL]]&amp;Cesion_credito[[#This Row],[Razón Social Beneficiario del Pago]],Tabla_Facturas[[#All],[ID]],Tabla_Facturas[[#All],[NUMERO_CUENTA]],,0),"")</f>
        <v>111972052</v>
      </c>
      <c r="S1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616068</v>
      </c>
      <c r="T148" t="str">
        <f>+_xlfn.XLOOKUP(Cesion_credito[[#This Row],[DISTRIBUIDOR_ACTUAL]],Distribuidor[DISTRIBUIDOR_ACTUAL],Distribuidor[RAZON_SOCIAL_DISTRIBUIDOR_ACTUAL],,0)</f>
        <v>Chilquinta Distribución S.A.</v>
      </c>
      <c r="U148" t="str">
        <f>+_xlfn.XLOOKUP(Cesion_credito[[#This Row],[DISTRIBUIDOR_ACTUAL]],Distribuidor[DISTRIBUIDOR_ACTUAL],Distribuidor[RUT_DISTRIBUIDOR_ACTUAL],,0)</f>
        <v>96.813.520-1</v>
      </c>
    </row>
    <row r="149" spans="1:21" x14ac:dyDescent="0.25">
      <c r="A149" s="22">
        <f t="shared" si="11"/>
        <v>2025</v>
      </c>
      <c r="B149" s="22">
        <f t="shared" si="8"/>
        <v>1</v>
      </c>
      <c r="C149" s="22">
        <f t="shared" si="9"/>
        <v>6</v>
      </c>
      <c r="D149" s="23" t="s">
        <v>1136</v>
      </c>
      <c r="E149" s="6" t="s">
        <v>1080</v>
      </c>
      <c r="F149" s="5" t="s">
        <v>224</v>
      </c>
      <c r="G149" s="24" t="str" cm="1">
        <f t="array" ref="G149">+IFERROR(_xlfn.XLOOKUP(Cesion_credito[[#This Row],[Distribuidor_CNE]]&amp;"_"&amp;Cesion_credito[[#This Row],[Bloque_Contrato_CNE]],Contrato[[#All],[Id]],Contrato[[#All],[Suministrador_CNE]],,0),"")</f>
        <v>San Juan SpA.</v>
      </c>
      <c r="H149" s="24" t="str" cm="1">
        <f t="array" ref="H149">+IFERROR(_xlfn.XLOOKUP(Cesion_credito[[#This Row],[Distribuidor_CNE]]&amp;"_"&amp;Cesion_credito[[#This Row],[Bloque_Contrato_CNE]],Contrato[[#All],[Id]],Contrato[[#All],[SUMINISTRADOR_ACTUAL]],,0),"")</f>
        <v>SAN_JUAN_LAP</v>
      </c>
      <c r="I149" s="24" t="str" cm="1">
        <f t="array" ref="I149">+IFERROR(_xlfn.XLOOKUP(Cesion_credito[[#This Row],[Distribuidor_CNE]]&amp;"_"&amp;Cesion_credito[[#This Row],[Bloque_Contrato_CNE]],Contrato[[#All],[Id]],Contrato[[#All],[DISTRIBUIDOR_ACTUAL]],,0),"")</f>
        <v>CHILQUINTA</v>
      </c>
      <c r="J149" s="5" t="s">
        <v>1224</v>
      </c>
      <c r="K149" s="22" t="str" cm="1">
        <f t="array" ref="K14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49" s="8">
        <v>1</v>
      </c>
      <c r="N149" s="36">
        <f>+Cesion_credito[[#This Row],[Prorrata_Semestral (%)]]*SUMIFS(Contrato[Pago_Semestral_US$],Contrato[Distribuidor_CNE],Cesion_credito[[#This Row],[Distribuidor_CNE]],Contrato[Contrato],Cesion_credito[[#This Row],[Bloque_Contrato_CNE]])</f>
        <v>21394.045999999998</v>
      </c>
      <c r="O149" s="28">
        <f t="shared" si="10"/>
        <v>1</v>
      </c>
      <c r="P149" t="str" cm="1">
        <f t="array" ref="P149">+IFERROR(_xlfn.XLOOKUP(Cesion_credito[[#This Row],[SUMINISTRADOR_ACTUAL]]&amp;Cesion_credito[[#This Row],[Razón Social Beneficiario del Pago]],Tabla_Facturas[[#All],[ID]],Tabla_Facturas[[#All],[BANCO]],,0),"")</f>
        <v>Banco Chile</v>
      </c>
      <c r="Q149" t="str" cm="1">
        <f t="array" ref="Q149">+IFERROR(_xlfn.XLOOKUP(Cesion_credito[[#This Row],[SUMINISTRADOR_ACTUAL]]&amp;Cesion_credito[[#This Row],[Razón Social Beneficiario del Pago]],Tabla_Facturas[[#All],[ID]],Tabla_Facturas[[#All],[TIPO_CUENTA]],,0),"")</f>
        <v>Corriente</v>
      </c>
      <c r="R149" cm="1">
        <f t="array" ref="R149">+IFERROR(_xlfn.XLOOKUP(Cesion_credito[[#This Row],[SUMINISTRADOR_ACTUAL]]&amp;Cesion_credito[[#This Row],[Razón Social Beneficiario del Pago]],Tabla_Facturas[[#All],[ID]],Tabla_Facturas[[#All],[NUMERO_CUENTA]],,0),"")</f>
        <v>111972052</v>
      </c>
      <c r="S1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3330019</v>
      </c>
      <c r="T149" t="str">
        <f>+_xlfn.XLOOKUP(Cesion_credito[[#This Row],[DISTRIBUIDOR_ACTUAL]],Distribuidor[DISTRIBUIDOR_ACTUAL],Distribuidor[RAZON_SOCIAL_DISTRIBUIDOR_ACTUAL],,0)</f>
        <v>Chilquinta Distribución S.A.</v>
      </c>
      <c r="U149" t="str">
        <f>+_xlfn.XLOOKUP(Cesion_credito[[#This Row],[DISTRIBUIDOR_ACTUAL]],Distribuidor[DISTRIBUIDOR_ACTUAL],Distribuidor[RUT_DISTRIBUIDOR_ACTUAL],,0)</f>
        <v>96.813.520-1</v>
      </c>
    </row>
    <row r="150" spans="1:21" x14ac:dyDescent="0.25">
      <c r="A150" s="22">
        <f t="shared" si="11"/>
        <v>2025</v>
      </c>
      <c r="B150" s="22">
        <f t="shared" si="8"/>
        <v>1</v>
      </c>
      <c r="C150" s="22">
        <f t="shared" si="9"/>
        <v>6</v>
      </c>
      <c r="D150" s="23" t="s">
        <v>1136</v>
      </c>
      <c r="E150" s="6" t="s">
        <v>1082</v>
      </c>
      <c r="F150" s="5" t="s">
        <v>257</v>
      </c>
      <c r="G150" s="24" t="str" cm="1">
        <f t="array" ref="G150">+IFERROR(_xlfn.XLOOKUP(Cesion_credito[[#This Row],[Distribuidor_CNE]]&amp;"_"&amp;Cesion_credito[[#This Row],[Bloque_Contrato_CNE]],Contrato[[#All],[Id]],Contrato[[#All],[Suministrador_CNE]],,0),"")</f>
        <v>San Juan SpA.</v>
      </c>
      <c r="H150" s="24" t="str" cm="1">
        <f t="array" ref="H150">+IFERROR(_xlfn.XLOOKUP(Cesion_credito[[#This Row],[Distribuidor_CNE]]&amp;"_"&amp;Cesion_credito[[#This Row],[Bloque_Contrato_CNE]],Contrato[[#All],[Id]],Contrato[[#All],[SUMINISTRADOR_ACTUAL]],,0),"")</f>
        <v>SAN_JUAN_LAP</v>
      </c>
      <c r="I150" s="24" t="str" cm="1">
        <f t="array" ref="I150">+IFERROR(_xlfn.XLOOKUP(Cesion_credito[[#This Row],[Distribuidor_CNE]]&amp;"_"&amp;Cesion_credito[[#This Row],[Bloque_Contrato_CNE]],Contrato[[#All],[Id]],Contrato[[#All],[DISTRIBUIDOR_ACTUAL]],,0),"")</f>
        <v>CODINER</v>
      </c>
      <c r="J150" s="5" t="s">
        <v>1224</v>
      </c>
      <c r="K150" s="22" t="str" cm="1">
        <f t="array" ref="K15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0" s="8">
        <v>1</v>
      </c>
      <c r="N150" s="36">
        <f>+Cesion_credito[[#This Row],[Prorrata_Semestral (%)]]*SUMIFS(Contrato[Pago_Semestral_US$],Contrato[Distribuidor_CNE],Cesion_credito[[#This Row],[Distribuidor_CNE]],Contrato[Contrato],Cesion_credito[[#This Row],[Bloque_Contrato_CNE]])</f>
        <v>1217.0450000000001</v>
      </c>
      <c r="O150" s="28">
        <f t="shared" si="10"/>
        <v>1</v>
      </c>
      <c r="P150" t="str" cm="1">
        <f t="array" ref="P150">+IFERROR(_xlfn.XLOOKUP(Cesion_credito[[#This Row],[SUMINISTRADOR_ACTUAL]]&amp;Cesion_credito[[#This Row],[Razón Social Beneficiario del Pago]],Tabla_Facturas[[#All],[ID]],Tabla_Facturas[[#All],[BANCO]],,0),"")</f>
        <v>Banco Chile</v>
      </c>
      <c r="Q150" t="str" cm="1">
        <f t="array" ref="Q150">+IFERROR(_xlfn.XLOOKUP(Cesion_credito[[#This Row],[SUMINISTRADOR_ACTUAL]]&amp;Cesion_credito[[#This Row],[Razón Social Beneficiario del Pago]],Tabla_Facturas[[#All],[ID]],Tabla_Facturas[[#All],[TIPO_CUENTA]],,0),"")</f>
        <v>Corriente</v>
      </c>
      <c r="R150" cm="1">
        <f t="array" ref="R150">+IFERROR(_xlfn.XLOOKUP(Cesion_credito[[#This Row],[SUMINISTRADOR_ACTUAL]]&amp;Cesion_credito[[#This Row],[Razón Social Beneficiario del Pago]],Tabla_Facturas[[#All],[ID]],Tabla_Facturas[[#All],[NUMERO_CUENTA]],,0),"")</f>
        <v>111972052</v>
      </c>
      <c r="S1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189435</v>
      </c>
      <c r="T150" t="str">
        <f>+_xlfn.XLOOKUP(Cesion_credito[[#This Row],[DISTRIBUIDOR_ACTUAL]],Distribuidor[DISTRIBUIDOR_ACTUAL],Distribuidor[RAZON_SOCIAL_DISTRIBUIDOR_ACTUAL],,0)</f>
        <v>Compañía Distribuidora de Energía Eléctrica CODINER S.A.</v>
      </c>
      <c r="U150" t="str">
        <f>+_xlfn.XLOOKUP(Cesion_credito[[#This Row],[DISTRIBUIDOR_ACTUAL]],Distribuidor[DISTRIBUIDOR_ACTUAL],Distribuidor[RUT_DISTRIBUIDOR_ACTUAL],,0)</f>
        <v>78.397.530-0</v>
      </c>
    </row>
    <row r="151" spans="1:21" x14ac:dyDescent="0.25">
      <c r="A151" s="22">
        <f t="shared" si="11"/>
        <v>2025</v>
      </c>
      <c r="B151" s="22">
        <f t="shared" si="8"/>
        <v>1</v>
      </c>
      <c r="C151" s="22">
        <f t="shared" si="9"/>
        <v>6</v>
      </c>
      <c r="D151" s="23" t="s">
        <v>1136</v>
      </c>
      <c r="E151" s="6" t="s">
        <v>1082</v>
      </c>
      <c r="F151" s="5" t="s">
        <v>258</v>
      </c>
      <c r="G151" s="24" t="str" cm="1">
        <f t="array" ref="G151">+IFERROR(_xlfn.XLOOKUP(Cesion_credito[[#This Row],[Distribuidor_CNE]]&amp;"_"&amp;Cesion_credito[[#This Row],[Bloque_Contrato_CNE]],Contrato[[#All],[Id]],Contrato[[#All],[Suministrador_CNE]],,0),"")</f>
        <v>San Juan SpA.</v>
      </c>
      <c r="H151" s="24" t="str" cm="1">
        <f t="array" ref="H151">+IFERROR(_xlfn.XLOOKUP(Cesion_credito[[#This Row],[Distribuidor_CNE]]&amp;"_"&amp;Cesion_credito[[#This Row],[Bloque_Contrato_CNE]],Contrato[[#All],[Id]],Contrato[[#All],[SUMINISTRADOR_ACTUAL]],,0),"")</f>
        <v>SAN_JUAN_LAP</v>
      </c>
      <c r="I151" s="24" t="str" cm="1">
        <f t="array" ref="I151">+IFERROR(_xlfn.XLOOKUP(Cesion_credito[[#This Row],[Distribuidor_CNE]]&amp;"_"&amp;Cesion_credito[[#This Row],[Bloque_Contrato_CNE]],Contrato[[#All],[Id]],Contrato[[#All],[DISTRIBUIDOR_ACTUAL]],,0),"")</f>
        <v>CODINER</v>
      </c>
      <c r="J151" s="5" t="s">
        <v>1224</v>
      </c>
      <c r="K151" s="22" t="str" cm="1">
        <f t="array" ref="K15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1" s="8">
        <v>1</v>
      </c>
      <c r="N151" s="36">
        <f>+Cesion_credito[[#This Row],[Prorrata_Semestral (%)]]*SUMIFS(Contrato[Pago_Semestral_US$],Contrato[Distribuidor_CNE],Cesion_credito[[#This Row],[Distribuidor_CNE]],Contrato[Contrato],Cesion_credito[[#This Row],[Bloque_Contrato_CNE]])</f>
        <v>353.66399999999999</v>
      </c>
      <c r="O151" s="28">
        <f t="shared" si="10"/>
        <v>1</v>
      </c>
      <c r="P151" t="str" cm="1">
        <f t="array" ref="P151">+IFERROR(_xlfn.XLOOKUP(Cesion_credito[[#This Row],[SUMINISTRADOR_ACTUAL]]&amp;Cesion_credito[[#This Row],[Razón Social Beneficiario del Pago]],Tabla_Facturas[[#All],[ID]],Tabla_Facturas[[#All],[BANCO]],,0),"")</f>
        <v>Banco Chile</v>
      </c>
      <c r="Q151" t="str" cm="1">
        <f t="array" ref="Q151">+IFERROR(_xlfn.XLOOKUP(Cesion_credito[[#This Row],[SUMINISTRADOR_ACTUAL]]&amp;Cesion_credito[[#This Row],[Razón Social Beneficiario del Pago]],Tabla_Facturas[[#All],[ID]],Tabla_Facturas[[#All],[TIPO_CUENTA]],,0),"")</f>
        <v>Corriente</v>
      </c>
      <c r="R151" cm="1">
        <f t="array" ref="R151">+IFERROR(_xlfn.XLOOKUP(Cesion_credito[[#This Row],[SUMINISTRADOR_ACTUAL]]&amp;Cesion_credito[[#This Row],[Razón Social Beneficiario del Pago]],Tabla_Facturas[[#All],[ID]],Tabla_Facturas[[#All],[NUMERO_CUENTA]],,0),"")</f>
        <v>111972052</v>
      </c>
      <c r="S1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55048</v>
      </c>
      <c r="T151" t="str">
        <f>+_xlfn.XLOOKUP(Cesion_credito[[#This Row],[DISTRIBUIDOR_ACTUAL]],Distribuidor[DISTRIBUIDOR_ACTUAL],Distribuidor[RAZON_SOCIAL_DISTRIBUIDOR_ACTUAL],,0)</f>
        <v>Compañía Distribuidora de Energía Eléctrica CODINER S.A.</v>
      </c>
      <c r="U151" t="str">
        <f>+_xlfn.XLOOKUP(Cesion_credito[[#This Row],[DISTRIBUIDOR_ACTUAL]],Distribuidor[DISTRIBUIDOR_ACTUAL],Distribuidor[RUT_DISTRIBUIDOR_ACTUAL],,0)</f>
        <v>78.397.530-0</v>
      </c>
    </row>
    <row r="152" spans="1:21" x14ac:dyDescent="0.25">
      <c r="A152" s="22">
        <f t="shared" si="11"/>
        <v>2025</v>
      </c>
      <c r="B152" s="22">
        <f t="shared" si="8"/>
        <v>1</v>
      </c>
      <c r="C152" s="22">
        <f t="shared" si="9"/>
        <v>6</v>
      </c>
      <c r="D152" s="23" t="s">
        <v>1136</v>
      </c>
      <c r="E152" s="6" t="s">
        <v>1082</v>
      </c>
      <c r="F152" s="5" t="s">
        <v>259</v>
      </c>
      <c r="G152" s="24" t="str" cm="1">
        <f t="array" ref="G152">+IFERROR(_xlfn.XLOOKUP(Cesion_credito[[#This Row],[Distribuidor_CNE]]&amp;"_"&amp;Cesion_credito[[#This Row],[Bloque_Contrato_CNE]],Contrato[[#All],[Id]],Contrato[[#All],[Suministrador_CNE]],,0),"")</f>
        <v>San Juan SpA.</v>
      </c>
      <c r="H152" s="24" t="str" cm="1">
        <f t="array" ref="H152">+IFERROR(_xlfn.XLOOKUP(Cesion_credito[[#This Row],[Distribuidor_CNE]]&amp;"_"&amp;Cesion_credito[[#This Row],[Bloque_Contrato_CNE]],Contrato[[#All],[Id]],Contrato[[#All],[SUMINISTRADOR_ACTUAL]],,0),"")</f>
        <v>SAN_JUAN_LAP</v>
      </c>
      <c r="I152" s="24" t="str" cm="1">
        <f t="array" ref="I152">+IFERROR(_xlfn.XLOOKUP(Cesion_credito[[#This Row],[Distribuidor_CNE]]&amp;"_"&amp;Cesion_credito[[#This Row],[Bloque_Contrato_CNE]],Contrato[[#All],[Id]],Contrato[[#All],[DISTRIBUIDOR_ACTUAL]],,0),"")</f>
        <v>CODINER</v>
      </c>
      <c r="J152" s="5" t="s">
        <v>1224</v>
      </c>
      <c r="K152" s="22" t="str" cm="1">
        <f t="array" ref="K15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2" s="8">
        <v>1</v>
      </c>
      <c r="N152" s="36">
        <f>+Cesion_credito[[#This Row],[Prorrata_Semestral (%)]]*SUMIFS(Contrato[Pago_Semestral_US$],Contrato[Distribuidor_CNE],Cesion_credito[[#This Row],[Distribuidor_CNE]],Contrato[Contrato],Cesion_credito[[#This Row],[Bloque_Contrato_CNE]])</f>
        <v>307.09300000000002</v>
      </c>
      <c r="O152" s="28">
        <f t="shared" si="10"/>
        <v>1</v>
      </c>
      <c r="P152" t="str" cm="1">
        <f t="array" ref="P152">+IFERROR(_xlfn.XLOOKUP(Cesion_credito[[#This Row],[SUMINISTRADOR_ACTUAL]]&amp;Cesion_credito[[#This Row],[Razón Social Beneficiario del Pago]],Tabla_Facturas[[#All],[ID]],Tabla_Facturas[[#All],[BANCO]],,0),"")</f>
        <v>Banco Chile</v>
      </c>
      <c r="Q152" t="str" cm="1">
        <f t="array" ref="Q152">+IFERROR(_xlfn.XLOOKUP(Cesion_credito[[#This Row],[SUMINISTRADOR_ACTUAL]]&amp;Cesion_credito[[#This Row],[Razón Social Beneficiario del Pago]],Tabla_Facturas[[#All],[ID]],Tabla_Facturas[[#All],[TIPO_CUENTA]],,0),"")</f>
        <v>Corriente</v>
      </c>
      <c r="R152" cm="1">
        <f t="array" ref="R152">+IFERROR(_xlfn.XLOOKUP(Cesion_credito[[#This Row],[SUMINISTRADOR_ACTUAL]]&amp;Cesion_credito[[#This Row],[Razón Social Beneficiario del Pago]],Tabla_Facturas[[#All],[ID]],Tabla_Facturas[[#All],[NUMERO_CUENTA]],,0),"")</f>
        <v>111972052</v>
      </c>
      <c r="S1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47800</v>
      </c>
      <c r="T152" t="str">
        <f>+_xlfn.XLOOKUP(Cesion_credito[[#This Row],[DISTRIBUIDOR_ACTUAL]],Distribuidor[DISTRIBUIDOR_ACTUAL],Distribuidor[RAZON_SOCIAL_DISTRIBUIDOR_ACTUAL],,0)</f>
        <v>Compañía Distribuidora de Energía Eléctrica CODINER S.A.</v>
      </c>
      <c r="U152" t="str">
        <f>+_xlfn.XLOOKUP(Cesion_credito[[#This Row],[DISTRIBUIDOR_ACTUAL]],Distribuidor[DISTRIBUIDOR_ACTUAL],Distribuidor[RUT_DISTRIBUIDOR_ACTUAL],,0)</f>
        <v>78.397.530-0</v>
      </c>
    </row>
    <row r="153" spans="1:21" x14ac:dyDescent="0.25">
      <c r="A153" s="22">
        <f t="shared" si="11"/>
        <v>2025</v>
      </c>
      <c r="B153" s="22">
        <f t="shared" si="8"/>
        <v>1</v>
      </c>
      <c r="C153" s="22">
        <f t="shared" si="9"/>
        <v>6</v>
      </c>
      <c r="D153" s="23" t="s">
        <v>1136</v>
      </c>
      <c r="E153" s="6" t="s">
        <v>1083</v>
      </c>
      <c r="F153" s="5" t="s">
        <v>293</v>
      </c>
      <c r="G153" s="24" t="str" cm="1">
        <f t="array" ref="G153">+IFERROR(_xlfn.XLOOKUP(Cesion_credito[[#This Row],[Distribuidor_CNE]]&amp;"_"&amp;Cesion_credito[[#This Row],[Bloque_Contrato_CNE]],Contrato[[#All],[Id]],Contrato[[#All],[Suministrador_CNE]],,0),"")</f>
        <v>San Juan SpA.</v>
      </c>
      <c r="H153" s="24" t="str" cm="1">
        <f t="array" ref="H153">+IFERROR(_xlfn.XLOOKUP(Cesion_credito[[#This Row],[Distribuidor_CNE]]&amp;"_"&amp;Cesion_credito[[#This Row],[Bloque_Contrato_CNE]],Contrato[[#All],[Id]],Contrato[[#All],[SUMINISTRADOR_ACTUAL]],,0),"")</f>
        <v>SAN_JUAN_LAP</v>
      </c>
      <c r="I153" s="24" t="str" cm="1">
        <f t="array" ref="I153">+IFERROR(_xlfn.XLOOKUP(Cesion_credito[[#This Row],[Distribuidor_CNE]]&amp;"_"&amp;Cesion_credito[[#This Row],[Bloque_Contrato_CNE]],Contrato[[#All],[Id]],Contrato[[#All],[DISTRIBUIDOR_ACTUAL]],,0),"")</f>
        <v>COELCHA</v>
      </c>
      <c r="J153" s="5" t="s">
        <v>1224</v>
      </c>
      <c r="K153" s="22" t="str" cm="1">
        <f t="array" ref="K15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3" s="8">
        <v>1</v>
      </c>
      <c r="N153" s="36">
        <f>+Cesion_credito[[#This Row],[Prorrata_Semestral (%)]]*SUMIFS(Contrato[Pago_Semestral_US$],Contrato[Distribuidor_CNE],Cesion_credito[[#This Row],[Distribuidor_CNE]],Contrato[Contrato],Cesion_credito[[#This Row],[Bloque_Contrato_CNE]])</f>
        <v>1000.612</v>
      </c>
      <c r="O153" s="28">
        <f t="shared" si="10"/>
        <v>1</v>
      </c>
      <c r="P153" t="str" cm="1">
        <f t="array" ref="P153">+IFERROR(_xlfn.XLOOKUP(Cesion_credito[[#This Row],[SUMINISTRADOR_ACTUAL]]&amp;Cesion_credito[[#This Row],[Razón Social Beneficiario del Pago]],Tabla_Facturas[[#All],[ID]],Tabla_Facturas[[#All],[BANCO]],,0),"")</f>
        <v>Banco Chile</v>
      </c>
      <c r="Q153" t="str" cm="1">
        <f t="array" ref="Q153">+IFERROR(_xlfn.XLOOKUP(Cesion_credito[[#This Row],[SUMINISTRADOR_ACTUAL]]&amp;Cesion_credito[[#This Row],[Razón Social Beneficiario del Pago]],Tabla_Facturas[[#All],[ID]],Tabla_Facturas[[#All],[TIPO_CUENTA]],,0),"")</f>
        <v>Corriente</v>
      </c>
      <c r="R153" cm="1">
        <f t="array" ref="R153">+IFERROR(_xlfn.XLOOKUP(Cesion_credito[[#This Row],[SUMINISTRADOR_ACTUAL]]&amp;Cesion_credito[[#This Row],[Razón Social Beneficiario del Pago]],Tabla_Facturas[[#All],[ID]],Tabla_Facturas[[#All],[NUMERO_CUENTA]],,0),"")</f>
        <v>111972052</v>
      </c>
      <c r="S1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155747</v>
      </c>
      <c r="T153" t="str">
        <f>+_xlfn.XLOOKUP(Cesion_credito[[#This Row],[DISTRIBUIDOR_ACTUAL]],Distribuidor[DISTRIBUIDOR_ACTUAL],Distribuidor[RAZON_SOCIAL_DISTRIBUIDOR_ACTUAL],,0)</f>
        <v>Cooperativa Eléctrica Charrúa Ltda.</v>
      </c>
      <c r="U153" t="str">
        <f>+_xlfn.XLOOKUP(Cesion_credito[[#This Row],[DISTRIBUIDOR_ACTUAL]],Distribuidor[DISTRIBUIDOR_ACTUAL],Distribuidor[RUT_DISTRIBUIDOR_ACTUAL],,0)</f>
        <v>80.238.000-3</v>
      </c>
    </row>
    <row r="154" spans="1:21" x14ac:dyDescent="0.25">
      <c r="A154" s="22">
        <f t="shared" si="11"/>
        <v>2025</v>
      </c>
      <c r="B154" s="22">
        <f t="shared" si="8"/>
        <v>1</v>
      </c>
      <c r="C154" s="22">
        <f t="shared" si="9"/>
        <v>6</v>
      </c>
      <c r="D154" s="23" t="s">
        <v>1136</v>
      </c>
      <c r="E154" s="6" t="s">
        <v>1083</v>
      </c>
      <c r="F154" s="5" t="s">
        <v>294</v>
      </c>
      <c r="G154" s="24" t="str" cm="1">
        <f t="array" ref="G154">+IFERROR(_xlfn.XLOOKUP(Cesion_credito[[#This Row],[Distribuidor_CNE]]&amp;"_"&amp;Cesion_credito[[#This Row],[Bloque_Contrato_CNE]],Contrato[[#All],[Id]],Contrato[[#All],[Suministrador_CNE]],,0),"")</f>
        <v>San Juan SpA.</v>
      </c>
      <c r="H154" s="24" t="str" cm="1">
        <f t="array" ref="H154">+IFERROR(_xlfn.XLOOKUP(Cesion_credito[[#This Row],[Distribuidor_CNE]]&amp;"_"&amp;Cesion_credito[[#This Row],[Bloque_Contrato_CNE]],Contrato[[#All],[Id]],Contrato[[#All],[SUMINISTRADOR_ACTUAL]],,0),"")</f>
        <v>SAN_JUAN_LAP</v>
      </c>
      <c r="I154" s="24" t="str" cm="1">
        <f t="array" ref="I154">+IFERROR(_xlfn.XLOOKUP(Cesion_credito[[#This Row],[Distribuidor_CNE]]&amp;"_"&amp;Cesion_credito[[#This Row],[Bloque_Contrato_CNE]],Contrato[[#All],[Id]],Contrato[[#All],[DISTRIBUIDOR_ACTUAL]],,0),"")</f>
        <v>COELCHA</v>
      </c>
      <c r="J154" s="5" t="s">
        <v>1224</v>
      </c>
      <c r="K154" s="22" t="str" cm="1">
        <f t="array" ref="K15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4" s="8">
        <v>1</v>
      </c>
      <c r="N154" s="36">
        <f>+Cesion_credito[[#This Row],[Prorrata_Semestral (%)]]*SUMIFS(Contrato[Pago_Semestral_US$],Contrato[Distribuidor_CNE],Cesion_credito[[#This Row],[Distribuidor_CNE]],Contrato[Contrato],Cesion_credito[[#This Row],[Bloque_Contrato_CNE]])</f>
        <v>786.92499999999995</v>
      </c>
      <c r="O154" s="28">
        <f t="shared" si="10"/>
        <v>1</v>
      </c>
      <c r="P154" t="str" cm="1">
        <f t="array" ref="P154">+IFERROR(_xlfn.XLOOKUP(Cesion_credito[[#This Row],[SUMINISTRADOR_ACTUAL]]&amp;Cesion_credito[[#This Row],[Razón Social Beneficiario del Pago]],Tabla_Facturas[[#All],[ID]],Tabla_Facturas[[#All],[BANCO]],,0),"")</f>
        <v>Banco Chile</v>
      </c>
      <c r="Q154" t="str" cm="1">
        <f t="array" ref="Q154">+IFERROR(_xlfn.XLOOKUP(Cesion_credito[[#This Row],[SUMINISTRADOR_ACTUAL]]&amp;Cesion_credito[[#This Row],[Razón Social Beneficiario del Pago]],Tabla_Facturas[[#All],[ID]],Tabla_Facturas[[#All],[TIPO_CUENTA]],,0),"")</f>
        <v>Corriente</v>
      </c>
      <c r="R154" cm="1">
        <f t="array" ref="R154">+IFERROR(_xlfn.XLOOKUP(Cesion_credito[[#This Row],[SUMINISTRADOR_ACTUAL]]&amp;Cesion_credito[[#This Row],[Razón Social Beneficiario del Pago]],Tabla_Facturas[[#All],[ID]],Tabla_Facturas[[#All],[NUMERO_CUENTA]],,0),"")</f>
        <v>111972052</v>
      </c>
      <c r="S1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122486</v>
      </c>
      <c r="T154" t="str">
        <f>+_xlfn.XLOOKUP(Cesion_credito[[#This Row],[DISTRIBUIDOR_ACTUAL]],Distribuidor[DISTRIBUIDOR_ACTUAL],Distribuidor[RAZON_SOCIAL_DISTRIBUIDOR_ACTUAL],,0)</f>
        <v>Cooperativa Eléctrica Charrúa Ltda.</v>
      </c>
      <c r="U154" t="str">
        <f>+_xlfn.XLOOKUP(Cesion_credito[[#This Row],[DISTRIBUIDOR_ACTUAL]],Distribuidor[DISTRIBUIDOR_ACTUAL],Distribuidor[RUT_DISTRIBUIDOR_ACTUAL],,0)</f>
        <v>80.238.000-3</v>
      </c>
    </row>
    <row r="155" spans="1:21" x14ac:dyDescent="0.25">
      <c r="A155" s="22">
        <f t="shared" si="11"/>
        <v>2025</v>
      </c>
      <c r="B155" s="22">
        <f t="shared" si="8"/>
        <v>1</v>
      </c>
      <c r="C155" s="22">
        <f t="shared" si="9"/>
        <v>6</v>
      </c>
      <c r="D155" s="23" t="s">
        <v>1136</v>
      </c>
      <c r="E155" s="6" t="s">
        <v>1083</v>
      </c>
      <c r="F155" s="5" t="s">
        <v>295</v>
      </c>
      <c r="G155" s="24" t="str" cm="1">
        <f t="array" ref="G155">+IFERROR(_xlfn.XLOOKUP(Cesion_credito[[#This Row],[Distribuidor_CNE]]&amp;"_"&amp;Cesion_credito[[#This Row],[Bloque_Contrato_CNE]],Contrato[[#All],[Id]],Contrato[[#All],[Suministrador_CNE]],,0),"")</f>
        <v>San Juan SpA.</v>
      </c>
      <c r="H155" s="24" t="str" cm="1">
        <f t="array" ref="H155">+IFERROR(_xlfn.XLOOKUP(Cesion_credito[[#This Row],[Distribuidor_CNE]]&amp;"_"&amp;Cesion_credito[[#This Row],[Bloque_Contrato_CNE]],Contrato[[#All],[Id]],Contrato[[#All],[SUMINISTRADOR_ACTUAL]],,0),"")</f>
        <v>SAN_JUAN_LAP</v>
      </c>
      <c r="I155" s="24" t="str" cm="1">
        <f t="array" ref="I155">+IFERROR(_xlfn.XLOOKUP(Cesion_credito[[#This Row],[Distribuidor_CNE]]&amp;"_"&amp;Cesion_credito[[#This Row],[Bloque_Contrato_CNE]],Contrato[[#All],[Id]],Contrato[[#All],[DISTRIBUIDOR_ACTUAL]],,0),"")</f>
        <v>COELCHA</v>
      </c>
      <c r="J155" s="5" t="s">
        <v>1224</v>
      </c>
      <c r="K155" s="22" t="str" cm="1">
        <f t="array" ref="K15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5" s="8">
        <v>1</v>
      </c>
      <c r="N155" s="36">
        <f>+Cesion_credito[[#This Row],[Prorrata_Semestral (%)]]*SUMIFS(Contrato[Pago_Semestral_US$],Contrato[Distribuidor_CNE],Cesion_credito[[#This Row],[Distribuidor_CNE]],Contrato[Contrato],Cesion_credito[[#This Row],[Bloque_Contrato_CNE]])</f>
        <v>2814.6179999999999</v>
      </c>
      <c r="O155" s="28">
        <f t="shared" si="10"/>
        <v>1</v>
      </c>
      <c r="P155" t="str" cm="1">
        <f t="array" ref="P155">+IFERROR(_xlfn.XLOOKUP(Cesion_credito[[#This Row],[SUMINISTRADOR_ACTUAL]]&amp;Cesion_credito[[#This Row],[Razón Social Beneficiario del Pago]],Tabla_Facturas[[#All],[ID]],Tabla_Facturas[[#All],[BANCO]],,0),"")</f>
        <v>Banco Chile</v>
      </c>
      <c r="Q155" t="str" cm="1">
        <f t="array" ref="Q155">+IFERROR(_xlfn.XLOOKUP(Cesion_credito[[#This Row],[SUMINISTRADOR_ACTUAL]]&amp;Cesion_credito[[#This Row],[Razón Social Beneficiario del Pago]],Tabla_Facturas[[#All],[ID]],Tabla_Facturas[[#All],[TIPO_CUENTA]],,0),"")</f>
        <v>Corriente</v>
      </c>
      <c r="R155" cm="1">
        <f t="array" ref="R155">+IFERROR(_xlfn.XLOOKUP(Cesion_credito[[#This Row],[SUMINISTRADOR_ACTUAL]]&amp;Cesion_credito[[#This Row],[Razón Social Beneficiario del Pago]],Tabla_Facturas[[#All],[ID]],Tabla_Facturas[[#All],[NUMERO_CUENTA]],,0),"")</f>
        <v>111972052</v>
      </c>
      <c r="S1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438100</v>
      </c>
      <c r="T155" t="str">
        <f>+_xlfn.XLOOKUP(Cesion_credito[[#This Row],[DISTRIBUIDOR_ACTUAL]],Distribuidor[DISTRIBUIDOR_ACTUAL],Distribuidor[RAZON_SOCIAL_DISTRIBUIDOR_ACTUAL],,0)</f>
        <v>Cooperativa Eléctrica Charrúa Ltda.</v>
      </c>
      <c r="U155" t="str">
        <f>+_xlfn.XLOOKUP(Cesion_credito[[#This Row],[DISTRIBUIDOR_ACTUAL]],Distribuidor[DISTRIBUIDOR_ACTUAL],Distribuidor[RUT_DISTRIBUIDOR_ACTUAL],,0)</f>
        <v>80.238.000-3</v>
      </c>
    </row>
    <row r="156" spans="1:21" x14ac:dyDescent="0.25">
      <c r="A156" s="22">
        <f t="shared" si="11"/>
        <v>2025</v>
      </c>
      <c r="B156" s="22">
        <f t="shared" si="8"/>
        <v>1</v>
      </c>
      <c r="C156" s="22">
        <f t="shared" si="9"/>
        <v>6</v>
      </c>
      <c r="D156" s="23" t="s">
        <v>1136</v>
      </c>
      <c r="E156" s="6" t="s">
        <v>1084</v>
      </c>
      <c r="F156" s="5" t="s">
        <v>345</v>
      </c>
      <c r="G156" s="24" t="str" cm="1">
        <f t="array" ref="G156">+IFERROR(_xlfn.XLOOKUP(Cesion_credito[[#This Row],[Distribuidor_CNE]]&amp;"_"&amp;Cesion_credito[[#This Row],[Bloque_Contrato_CNE]],Contrato[[#All],[Id]],Contrato[[#All],[Suministrador_CNE]],,0),"")</f>
        <v>San Juan SpA.</v>
      </c>
      <c r="H156" s="24" t="str" cm="1">
        <f t="array" ref="H156">+IFERROR(_xlfn.XLOOKUP(Cesion_credito[[#This Row],[Distribuidor_CNE]]&amp;"_"&amp;Cesion_credito[[#This Row],[Bloque_Contrato_CNE]],Contrato[[#All],[Id]],Contrato[[#All],[SUMINISTRADOR_ACTUAL]],,0),"")</f>
        <v>SAN_JUAN_LAP</v>
      </c>
      <c r="I156" s="24" t="str" cm="1">
        <f t="array" ref="I156">+IFERROR(_xlfn.XLOOKUP(Cesion_credito[[#This Row],[Distribuidor_CNE]]&amp;"_"&amp;Cesion_credito[[#This Row],[Bloque_Contrato_CNE]],Contrato[[#All],[Id]],Contrato[[#All],[DISTRIBUIDOR_ACTUAL]],,0),"")</f>
        <v>CGE</v>
      </c>
      <c r="J156" s="5" t="s">
        <v>1224</v>
      </c>
      <c r="K156" s="22" t="str" cm="1">
        <f t="array" ref="K15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6" s="8">
        <v>1</v>
      </c>
      <c r="N156" s="36">
        <f>+Cesion_credito[[#This Row],[Prorrata_Semestral (%)]]*SUMIFS(Contrato[Pago_Semestral_US$],Contrato[Distribuidor_CNE],Cesion_credito[[#This Row],[Distribuidor_CNE]],Contrato[Contrato],Cesion_credito[[#This Row],[Bloque_Contrato_CNE]])</f>
        <v>88.296999999999997</v>
      </c>
      <c r="O156" s="28">
        <f t="shared" si="10"/>
        <v>1</v>
      </c>
      <c r="P156" t="str" cm="1">
        <f t="array" ref="P156">+IFERROR(_xlfn.XLOOKUP(Cesion_credito[[#This Row],[SUMINISTRADOR_ACTUAL]]&amp;Cesion_credito[[#This Row],[Razón Social Beneficiario del Pago]],Tabla_Facturas[[#All],[ID]],Tabla_Facturas[[#All],[BANCO]],,0),"")</f>
        <v>Banco Chile</v>
      </c>
      <c r="Q156" t="str" cm="1">
        <f t="array" ref="Q156">+IFERROR(_xlfn.XLOOKUP(Cesion_credito[[#This Row],[SUMINISTRADOR_ACTUAL]]&amp;Cesion_credito[[#This Row],[Razón Social Beneficiario del Pago]],Tabla_Facturas[[#All],[ID]],Tabla_Facturas[[#All],[TIPO_CUENTA]],,0),"")</f>
        <v>Corriente</v>
      </c>
      <c r="R156" cm="1">
        <f t="array" ref="R156">+IFERROR(_xlfn.XLOOKUP(Cesion_credito[[#This Row],[SUMINISTRADOR_ACTUAL]]&amp;Cesion_credito[[#This Row],[Razón Social Beneficiario del Pago]],Tabla_Facturas[[#All],[ID]],Tabla_Facturas[[#All],[NUMERO_CUENTA]],,0),"")</f>
        <v>111972052</v>
      </c>
      <c r="S1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13744</v>
      </c>
      <c r="T156" t="str">
        <f>+_xlfn.XLOOKUP(Cesion_credito[[#This Row],[DISTRIBUIDOR_ACTUAL]],Distribuidor[DISTRIBUIDOR_ACTUAL],Distribuidor[RAZON_SOCIAL_DISTRIBUIDOR_ACTUAL],,0)</f>
        <v>Compañía General de Electricidad S.A.</v>
      </c>
      <c r="U156" t="str">
        <f>+_xlfn.XLOOKUP(Cesion_credito[[#This Row],[DISTRIBUIDOR_ACTUAL]],Distribuidor[DISTRIBUIDOR_ACTUAL],Distribuidor[RUT_DISTRIBUIDOR_ACTUAL],,0)</f>
        <v>76.411.321-7</v>
      </c>
    </row>
    <row r="157" spans="1:21" x14ac:dyDescent="0.25">
      <c r="A157" s="22">
        <f t="shared" si="11"/>
        <v>2025</v>
      </c>
      <c r="B157" s="22">
        <f t="shared" si="8"/>
        <v>1</v>
      </c>
      <c r="C157" s="22">
        <f t="shared" si="9"/>
        <v>6</v>
      </c>
      <c r="D157" s="23" t="s">
        <v>1136</v>
      </c>
      <c r="E157" s="6" t="s">
        <v>1084</v>
      </c>
      <c r="F157" s="5" t="s">
        <v>346</v>
      </c>
      <c r="G157" s="24" t="str" cm="1">
        <f t="array" ref="G157">+IFERROR(_xlfn.XLOOKUP(Cesion_credito[[#This Row],[Distribuidor_CNE]]&amp;"_"&amp;Cesion_credito[[#This Row],[Bloque_Contrato_CNE]],Contrato[[#All],[Id]],Contrato[[#All],[Suministrador_CNE]],,0),"")</f>
        <v>San Juan SpA.</v>
      </c>
      <c r="H157" s="24" t="str" cm="1">
        <f t="array" ref="H157">+IFERROR(_xlfn.XLOOKUP(Cesion_credito[[#This Row],[Distribuidor_CNE]]&amp;"_"&amp;Cesion_credito[[#This Row],[Bloque_Contrato_CNE]],Contrato[[#All],[Id]],Contrato[[#All],[SUMINISTRADOR_ACTUAL]],,0),"")</f>
        <v>SAN_JUAN_LAP</v>
      </c>
      <c r="I157" s="24" t="str" cm="1">
        <f t="array" ref="I157">+IFERROR(_xlfn.XLOOKUP(Cesion_credito[[#This Row],[Distribuidor_CNE]]&amp;"_"&amp;Cesion_credito[[#This Row],[Bloque_Contrato_CNE]],Contrato[[#All],[Id]],Contrato[[#All],[DISTRIBUIDOR_ACTUAL]],,0),"")</f>
        <v>CGE</v>
      </c>
      <c r="J157" s="5" t="s">
        <v>1224</v>
      </c>
      <c r="K157" s="22" t="str" cm="1">
        <f t="array" ref="K15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7" s="8">
        <v>1</v>
      </c>
      <c r="N157" s="36">
        <f>+Cesion_credito[[#This Row],[Prorrata_Semestral (%)]]*SUMIFS(Contrato[Pago_Semestral_US$],Contrato[Distribuidor_CNE],Cesion_credito[[#This Row],[Distribuidor_CNE]],Contrato[Contrato],Cesion_credito[[#This Row],[Bloque_Contrato_CNE]])</f>
        <v>47.521999999999998</v>
      </c>
      <c r="O157" s="28">
        <f t="shared" si="10"/>
        <v>1</v>
      </c>
      <c r="P157" t="str" cm="1">
        <f t="array" ref="P157">+IFERROR(_xlfn.XLOOKUP(Cesion_credito[[#This Row],[SUMINISTRADOR_ACTUAL]]&amp;Cesion_credito[[#This Row],[Razón Social Beneficiario del Pago]],Tabla_Facturas[[#All],[ID]],Tabla_Facturas[[#All],[BANCO]],,0),"")</f>
        <v>Banco Chile</v>
      </c>
      <c r="Q157" t="str" cm="1">
        <f t="array" ref="Q157">+IFERROR(_xlfn.XLOOKUP(Cesion_credito[[#This Row],[SUMINISTRADOR_ACTUAL]]&amp;Cesion_credito[[#This Row],[Razón Social Beneficiario del Pago]],Tabla_Facturas[[#All],[ID]],Tabla_Facturas[[#All],[TIPO_CUENTA]],,0),"")</f>
        <v>Corriente</v>
      </c>
      <c r="R157" cm="1">
        <f t="array" ref="R157">+IFERROR(_xlfn.XLOOKUP(Cesion_credito[[#This Row],[SUMINISTRADOR_ACTUAL]]&amp;Cesion_credito[[#This Row],[Razón Social Beneficiario del Pago]],Tabla_Facturas[[#All],[ID]],Tabla_Facturas[[#All],[NUMERO_CUENTA]],,0),"")</f>
        <v>111972052</v>
      </c>
      <c r="S1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7397</v>
      </c>
      <c r="T157" t="str">
        <f>+_xlfn.XLOOKUP(Cesion_credito[[#This Row],[DISTRIBUIDOR_ACTUAL]],Distribuidor[DISTRIBUIDOR_ACTUAL],Distribuidor[RAZON_SOCIAL_DISTRIBUIDOR_ACTUAL],,0)</f>
        <v>Compañía General de Electricidad S.A.</v>
      </c>
      <c r="U157" t="str">
        <f>+_xlfn.XLOOKUP(Cesion_credito[[#This Row],[DISTRIBUIDOR_ACTUAL]],Distribuidor[DISTRIBUIDOR_ACTUAL],Distribuidor[RUT_DISTRIBUIDOR_ACTUAL],,0)</f>
        <v>76.411.321-7</v>
      </c>
    </row>
    <row r="158" spans="1:21" x14ac:dyDescent="0.25">
      <c r="A158" s="22">
        <f t="shared" si="11"/>
        <v>2025</v>
      </c>
      <c r="B158" s="22">
        <f t="shared" si="8"/>
        <v>1</v>
      </c>
      <c r="C158" s="22">
        <f t="shared" si="9"/>
        <v>6</v>
      </c>
      <c r="D158" s="23" t="s">
        <v>1136</v>
      </c>
      <c r="E158" s="6" t="s">
        <v>1084</v>
      </c>
      <c r="F158" s="5" t="s">
        <v>347</v>
      </c>
      <c r="G158" s="24" t="str" cm="1">
        <f t="array" ref="G158">+IFERROR(_xlfn.XLOOKUP(Cesion_credito[[#This Row],[Distribuidor_CNE]]&amp;"_"&amp;Cesion_credito[[#This Row],[Bloque_Contrato_CNE]],Contrato[[#All],[Id]],Contrato[[#All],[Suministrador_CNE]],,0),"")</f>
        <v>San Juan SpA.</v>
      </c>
      <c r="H158" s="24" t="str" cm="1">
        <f t="array" ref="H158">+IFERROR(_xlfn.XLOOKUP(Cesion_credito[[#This Row],[Distribuidor_CNE]]&amp;"_"&amp;Cesion_credito[[#This Row],[Bloque_Contrato_CNE]],Contrato[[#All],[Id]],Contrato[[#All],[SUMINISTRADOR_ACTUAL]],,0),"")</f>
        <v>SAN_JUAN_LAP</v>
      </c>
      <c r="I158" s="24" t="str" cm="1">
        <f t="array" ref="I158">+IFERROR(_xlfn.XLOOKUP(Cesion_credito[[#This Row],[Distribuidor_CNE]]&amp;"_"&amp;Cesion_credito[[#This Row],[Bloque_Contrato_CNE]],Contrato[[#All],[Id]],Contrato[[#All],[DISTRIBUIDOR_ACTUAL]],,0),"")</f>
        <v>CGE</v>
      </c>
      <c r="J158" s="5" t="s">
        <v>1224</v>
      </c>
      <c r="K158" s="22" t="str" cm="1">
        <f t="array" ref="K15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8" s="8">
        <v>1</v>
      </c>
      <c r="N158" s="36">
        <f>+Cesion_credito[[#This Row],[Prorrata_Semestral (%)]]*SUMIFS(Contrato[Pago_Semestral_US$],Contrato[Distribuidor_CNE],Cesion_credito[[#This Row],[Distribuidor_CNE]],Contrato[Contrato],Cesion_credito[[#This Row],[Bloque_Contrato_CNE]])</f>
        <v>298.23</v>
      </c>
      <c r="O158" s="28">
        <f t="shared" si="10"/>
        <v>1</v>
      </c>
      <c r="P158" t="str" cm="1">
        <f t="array" ref="P158">+IFERROR(_xlfn.XLOOKUP(Cesion_credito[[#This Row],[SUMINISTRADOR_ACTUAL]]&amp;Cesion_credito[[#This Row],[Razón Social Beneficiario del Pago]],Tabla_Facturas[[#All],[ID]],Tabla_Facturas[[#All],[BANCO]],,0),"")</f>
        <v>Banco Chile</v>
      </c>
      <c r="Q158" t="str" cm="1">
        <f t="array" ref="Q158">+IFERROR(_xlfn.XLOOKUP(Cesion_credito[[#This Row],[SUMINISTRADOR_ACTUAL]]&amp;Cesion_credito[[#This Row],[Razón Social Beneficiario del Pago]],Tabla_Facturas[[#All],[ID]],Tabla_Facturas[[#All],[TIPO_CUENTA]],,0),"")</f>
        <v>Corriente</v>
      </c>
      <c r="R158" cm="1">
        <f t="array" ref="R158">+IFERROR(_xlfn.XLOOKUP(Cesion_credito[[#This Row],[SUMINISTRADOR_ACTUAL]]&amp;Cesion_credito[[#This Row],[Razón Social Beneficiario del Pago]],Tabla_Facturas[[#All],[ID]],Tabla_Facturas[[#All],[NUMERO_CUENTA]],,0),"")</f>
        <v>111972052</v>
      </c>
      <c r="S1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46420</v>
      </c>
      <c r="T158" t="str">
        <f>+_xlfn.XLOOKUP(Cesion_credito[[#This Row],[DISTRIBUIDOR_ACTUAL]],Distribuidor[DISTRIBUIDOR_ACTUAL],Distribuidor[RAZON_SOCIAL_DISTRIBUIDOR_ACTUAL],,0)</f>
        <v>Compañía General de Electricidad S.A.</v>
      </c>
      <c r="U158" t="str">
        <f>+_xlfn.XLOOKUP(Cesion_credito[[#This Row],[DISTRIBUIDOR_ACTUAL]],Distribuidor[DISTRIBUIDOR_ACTUAL],Distribuidor[RUT_DISTRIBUIDOR_ACTUAL],,0)</f>
        <v>76.411.321-7</v>
      </c>
    </row>
    <row r="159" spans="1:21" x14ac:dyDescent="0.25">
      <c r="A159" s="22">
        <f t="shared" si="11"/>
        <v>2025</v>
      </c>
      <c r="B159" s="22">
        <f t="shared" si="8"/>
        <v>1</v>
      </c>
      <c r="C159" s="22">
        <f t="shared" si="9"/>
        <v>6</v>
      </c>
      <c r="D159" s="23" t="s">
        <v>1136</v>
      </c>
      <c r="E159" s="6" t="s">
        <v>1084</v>
      </c>
      <c r="F159" s="5" t="s">
        <v>348</v>
      </c>
      <c r="G159" s="24" t="str" cm="1">
        <f t="array" ref="G159">+IFERROR(_xlfn.XLOOKUP(Cesion_credito[[#This Row],[Distribuidor_CNE]]&amp;"_"&amp;Cesion_credito[[#This Row],[Bloque_Contrato_CNE]],Contrato[[#All],[Id]],Contrato[[#All],[Suministrador_CNE]],,0),"")</f>
        <v>San Juan SpA.</v>
      </c>
      <c r="H159" s="24" t="str" cm="1">
        <f t="array" ref="H159">+IFERROR(_xlfn.XLOOKUP(Cesion_credito[[#This Row],[Distribuidor_CNE]]&amp;"_"&amp;Cesion_credito[[#This Row],[Bloque_Contrato_CNE]],Contrato[[#All],[Id]],Contrato[[#All],[SUMINISTRADOR_ACTUAL]],,0),"")</f>
        <v>SAN_JUAN_LAP</v>
      </c>
      <c r="I159" s="24" t="str" cm="1">
        <f t="array" ref="I159">+IFERROR(_xlfn.XLOOKUP(Cesion_credito[[#This Row],[Distribuidor_CNE]]&amp;"_"&amp;Cesion_credito[[#This Row],[Bloque_Contrato_CNE]],Contrato[[#All],[Id]],Contrato[[#All],[DISTRIBUIDOR_ACTUAL]],,0),"")</f>
        <v>CGE</v>
      </c>
      <c r="J159" s="5" t="s">
        <v>1224</v>
      </c>
      <c r="K159" s="22" t="str" cm="1">
        <f t="array" ref="K15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59" s="8">
        <v>1</v>
      </c>
      <c r="N159" s="36">
        <f>+Cesion_credito[[#This Row],[Prorrata_Semestral (%)]]*SUMIFS(Contrato[Pago_Semestral_US$],Contrato[Distribuidor_CNE],Cesion_credito[[#This Row],[Distribuidor_CNE]],Contrato[Contrato],Cesion_credito[[#This Row],[Bloque_Contrato_CNE]])</f>
        <v>38747.425999999999</v>
      </c>
      <c r="O159" s="28">
        <f t="shared" si="10"/>
        <v>1</v>
      </c>
      <c r="P159" t="str" cm="1">
        <f t="array" ref="P159">+IFERROR(_xlfn.XLOOKUP(Cesion_credito[[#This Row],[SUMINISTRADOR_ACTUAL]]&amp;Cesion_credito[[#This Row],[Razón Social Beneficiario del Pago]],Tabla_Facturas[[#All],[ID]],Tabla_Facturas[[#All],[BANCO]],,0),"")</f>
        <v>Banco Chile</v>
      </c>
      <c r="Q159" t="str" cm="1">
        <f t="array" ref="Q159">+IFERROR(_xlfn.XLOOKUP(Cesion_credito[[#This Row],[SUMINISTRADOR_ACTUAL]]&amp;Cesion_credito[[#This Row],[Razón Social Beneficiario del Pago]],Tabla_Facturas[[#All],[ID]],Tabla_Facturas[[#All],[TIPO_CUENTA]],,0),"")</f>
        <v>Corriente</v>
      </c>
      <c r="R159" cm="1">
        <f t="array" ref="R159">+IFERROR(_xlfn.XLOOKUP(Cesion_credito[[#This Row],[SUMINISTRADOR_ACTUAL]]&amp;Cesion_credito[[#This Row],[Razón Social Beneficiario del Pago]],Tabla_Facturas[[#All],[ID]],Tabla_Facturas[[#All],[NUMERO_CUENTA]],,0),"")</f>
        <v>111972052</v>
      </c>
      <c r="S1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6031101</v>
      </c>
      <c r="T159" t="str">
        <f>+_xlfn.XLOOKUP(Cesion_credito[[#This Row],[DISTRIBUIDOR_ACTUAL]],Distribuidor[DISTRIBUIDOR_ACTUAL],Distribuidor[RAZON_SOCIAL_DISTRIBUIDOR_ACTUAL],,0)</f>
        <v>Compañía General de Electricidad S.A.</v>
      </c>
      <c r="U159" t="str">
        <f>+_xlfn.XLOOKUP(Cesion_credito[[#This Row],[DISTRIBUIDOR_ACTUAL]],Distribuidor[DISTRIBUIDOR_ACTUAL],Distribuidor[RUT_DISTRIBUIDOR_ACTUAL],,0)</f>
        <v>76.411.321-7</v>
      </c>
    </row>
    <row r="160" spans="1:21" x14ac:dyDescent="0.25">
      <c r="A160" s="22">
        <f t="shared" si="11"/>
        <v>2025</v>
      </c>
      <c r="B160" s="22">
        <f t="shared" si="8"/>
        <v>1</v>
      </c>
      <c r="C160" s="22">
        <f t="shared" si="9"/>
        <v>6</v>
      </c>
      <c r="D160" s="23" t="s">
        <v>1136</v>
      </c>
      <c r="E160" s="6" t="s">
        <v>1084</v>
      </c>
      <c r="F160" s="5" t="s">
        <v>349</v>
      </c>
      <c r="G160" s="24" t="str" cm="1">
        <f t="array" ref="G160">+IFERROR(_xlfn.XLOOKUP(Cesion_credito[[#This Row],[Distribuidor_CNE]]&amp;"_"&amp;Cesion_credito[[#This Row],[Bloque_Contrato_CNE]],Contrato[[#All],[Id]],Contrato[[#All],[Suministrador_CNE]],,0),"")</f>
        <v>San Juan SpA.</v>
      </c>
      <c r="H160" s="24" t="str" cm="1">
        <f t="array" ref="H160">+IFERROR(_xlfn.XLOOKUP(Cesion_credito[[#This Row],[Distribuidor_CNE]]&amp;"_"&amp;Cesion_credito[[#This Row],[Bloque_Contrato_CNE]],Contrato[[#All],[Id]],Contrato[[#All],[SUMINISTRADOR_ACTUAL]],,0),"")</f>
        <v>SAN_JUAN_LAP</v>
      </c>
      <c r="I160" s="24" t="str" cm="1">
        <f t="array" ref="I160">+IFERROR(_xlfn.XLOOKUP(Cesion_credito[[#This Row],[Distribuidor_CNE]]&amp;"_"&amp;Cesion_credito[[#This Row],[Bloque_Contrato_CNE]],Contrato[[#All],[Id]],Contrato[[#All],[DISTRIBUIDOR_ACTUAL]],,0),"")</f>
        <v>CGE</v>
      </c>
      <c r="J160" s="5" t="s">
        <v>1224</v>
      </c>
      <c r="K160" s="22" t="str" cm="1">
        <f t="array" ref="K16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0" s="8">
        <v>1</v>
      </c>
      <c r="N160" s="36">
        <f>+Cesion_credito[[#This Row],[Prorrata_Semestral (%)]]*SUMIFS(Contrato[Pago_Semestral_US$],Contrato[Distribuidor_CNE],Cesion_credito[[#This Row],[Distribuidor_CNE]],Contrato[Contrato],Cesion_credito[[#This Row],[Bloque_Contrato_CNE]])</f>
        <v>34434.697999999997</v>
      </c>
      <c r="O160" s="28">
        <f t="shared" si="10"/>
        <v>1</v>
      </c>
      <c r="P160" t="str" cm="1">
        <f t="array" ref="P160">+IFERROR(_xlfn.XLOOKUP(Cesion_credito[[#This Row],[SUMINISTRADOR_ACTUAL]]&amp;Cesion_credito[[#This Row],[Razón Social Beneficiario del Pago]],Tabla_Facturas[[#All],[ID]],Tabla_Facturas[[#All],[BANCO]],,0),"")</f>
        <v>Banco Chile</v>
      </c>
      <c r="Q160" t="str" cm="1">
        <f t="array" ref="Q160">+IFERROR(_xlfn.XLOOKUP(Cesion_credito[[#This Row],[SUMINISTRADOR_ACTUAL]]&amp;Cesion_credito[[#This Row],[Razón Social Beneficiario del Pago]],Tabla_Facturas[[#All],[ID]],Tabla_Facturas[[#All],[TIPO_CUENTA]],,0),"")</f>
        <v>Corriente</v>
      </c>
      <c r="R160" cm="1">
        <f t="array" ref="R160">+IFERROR(_xlfn.XLOOKUP(Cesion_credito[[#This Row],[SUMINISTRADOR_ACTUAL]]&amp;Cesion_credito[[#This Row],[Razón Social Beneficiario del Pago]],Tabla_Facturas[[#All],[ID]],Tabla_Facturas[[#All],[NUMERO_CUENTA]],,0),"")</f>
        <v>111972052</v>
      </c>
      <c r="S1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5359818</v>
      </c>
      <c r="T160" t="str">
        <f>+_xlfn.XLOOKUP(Cesion_credito[[#This Row],[DISTRIBUIDOR_ACTUAL]],Distribuidor[DISTRIBUIDOR_ACTUAL],Distribuidor[RAZON_SOCIAL_DISTRIBUIDOR_ACTUAL],,0)</f>
        <v>Compañía General de Electricidad S.A.</v>
      </c>
      <c r="U160" t="str">
        <f>+_xlfn.XLOOKUP(Cesion_credito[[#This Row],[DISTRIBUIDOR_ACTUAL]],Distribuidor[DISTRIBUIDOR_ACTUAL],Distribuidor[RUT_DISTRIBUIDOR_ACTUAL],,0)</f>
        <v>76.411.321-7</v>
      </c>
    </row>
    <row r="161" spans="1:21" x14ac:dyDescent="0.25">
      <c r="A161" s="22">
        <f t="shared" si="11"/>
        <v>2025</v>
      </c>
      <c r="B161" s="22">
        <f t="shared" si="8"/>
        <v>1</v>
      </c>
      <c r="C161" s="22">
        <f t="shared" si="9"/>
        <v>6</v>
      </c>
      <c r="D161" s="23" t="s">
        <v>1136</v>
      </c>
      <c r="E161" s="6" t="s">
        <v>1084</v>
      </c>
      <c r="F161" s="5" t="s">
        <v>350</v>
      </c>
      <c r="G161" s="24" t="str" cm="1">
        <f t="array" ref="G161">+IFERROR(_xlfn.XLOOKUP(Cesion_credito[[#This Row],[Distribuidor_CNE]]&amp;"_"&amp;Cesion_credito[[#This Row],[Bloque_Contrato_CNE]],Contrato[[#All],[Id]],Contrato[[#All],[Suministrador_CNE]],,0),"")</f>
        <v>San Juan SpA.</v>
      </c>
      <c r="H161" s="24" t="str" cm="1">
        <f t="array" ref="H161">+IFERROR(_xlfn.XLOOKUP(Cesion_credito[[#This Row],[Distribuidor_CNE]]&amp;"_"&amp;Cesion_credito[[#This Row],[Bloque_Contrato_CNE]],Contrato[[#All],[Id]],Contrato[[#All],[SUMINISTRADOR_ACTUAL]],,0),"")</f>
        <v>SAN_JUAN_LAP</v>
      </c>
      <c r="I161" s="24" t="str" cm="1">
        <f t="array" ref="I161">+IFERROR(_xlfn.XLOOKUP(Cesion_credito[[#This Row],[Distribuidor_CNE]]&amp;"_"&amp;Cesion_credito[[#This Row],[Bloque_Contrato_CNE]],Contrato[[#All],[Id]],Contrato[[#All],[DISTRIBUIDOR_ACTUAL]],,0),"")</f>
        <v>CGE</v>
      </c>
      <c r="J161" s="5" t="s">
        <v>1224</v>
      </c>
      <c r="K161" s="22" t="str" cm="1">
        <f t="array" ref="K16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1" s="8">
        <v>1</v>
      </c>
      <c r="N161" s="36">
        <f>+Cesion_credito[[#This Row],[Prorrata_Semestral (%)]]*SUMIFS(Contrato[Pago_Semestral_US$],Contrato[Distribuidor_CNE],Cesion_credito[[#This Row],[Distribuidor_CNE]],Contrato[Contrato],Cesion_credito[[#This Row],[Bloque_Contrato_CNE]])</f>
        <v>125261.32799999999</v>
      </c>
      <c r="O161" s="28">
        <f t="shared" si="10"/>
        <v>1</v>
      </c>
      <c r="P161" t="str" cm="1">
        <f t="array" ref="P161">+IFERROR(_xlfn.XLOOKUP(Cesion_credito[[#This Row],[SUMINISTRADOR_ACTUAL]]&amp;Cesion_credito[[#This Row],[Razón Social Beneficiario del Pago]],Tabla_Facturas[[#All],[ID]],Tabla_Facturas[[#All],[BANCO]],,0),"")</f>
        <v>Banco Chile</v>
      </c>
      <c r="Q161" t="str" cm="1">
        <f t="array" ref="Q161">+IFERROR(_xlfn.XLOOKUP(Cesion_credito[[#This Row],[SUMINISTRADOR_ACTUAL]]&amp;Cesion_credito[[#This Row],[Razón Social Beneficiario del Pago]],Tabla_Facturas[[#All],[ID]],Tabla_Facturas[[#All],[TIPO_CUENTA]],,0),"")</f>
        <v>Corriente</v>
      </c>
      <c r="R161" cm="1">
        <f t="array" ref="R161">+IFERROR(_xlfn.XLOOKUP(Cesion_credito[[#This Row],[SUMINISTRADOR_ACTUAL]]&amp;Cesion_credito[[#This Row],[Razón Social Beneficiario del Pago]],Tabla_Facturas[[#All],[ID]],Tabla_Facturas[[#All],[NUMERO_CUENTA]],,0),"")</f>
        <v>111972052</v>
      </c>
      <c r="S1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19497134</v>
      </c>
      <c r="T161" t="str">
        <f>+_xlfn.XLOOKUP(Cesion_credito[[#This Row],[DISTRIBUIDOR_ACTUAL]],Distribuidor[DISTRIBUIDOR_ACTUAL],Distribuidor[RAZON_SOCIAL_DISTRIBUIDOR_ACTUAL],,0)</f>
        <v>Compañía General de Electricidad S.A.</v>
      </c>
      <c r="U161" t="str">
        <f>+_xlfn.XLOOKUP(Cesion_credito[[#This Row],[DISTRIBUIDOR_ACTUAL]],Distribuidor[DISTRIBUIDOR_ACTUAL],Distribuidor[RUT_DISTRIBUIDOR_ACTUAL],,0)</f>
        <v>76.411.321-7</v>
      </c>
    </row>
    <row r="162" spans="1:21" x14ac:dyDescent="0.25">
      <c r="A162" s="22">
        <f t="shared" si="11"/>
        <v>2025</v>
      </c>
      <c r="B162" s="22">
        <f t="shared" si="8"/>
        <v>1</v>
      </c>
      <c r="C162" s="22">
        <f t="shared" si="9"/>
        <v>6</v>
      </c>
      <c r="D162" s="23" t="s">
        <v>1136</v>
      </c>
      <c r="E162" s="6" t="s">
        <v>1085</v>
      </c>
      <c r="F162" s="5" t="s">
        <v>385</v>
      </c>
      <c r="G162" s="24" t="str" cm="1">
        <f t="array" ref="G162">+IFERROR(_xlfn.XLOOKUP(Cesion_credito[[#This Row],[Distribuidor_CNE]]&amp;"_"&amp;Cesion_credito[[#This Row],[Bloque_Contrato_CNE]],Contrato[[#All],[Id]],Contrato[[#All],[Suministrador_CNE]],,0),"")</f>
        <v>San Juan SpA.</v>
      </c>
      <c r="H162" s="24" t="str" cm="1">
        <f t="array" ref="H162">+IFERROR(_xlfn.XLOOKUP(Cesion_credito[[#This Row],[Distribuidor_CNE]]&amp;"_"&amp;Cesion_credito[[#This Row],[Bloque_Contrato_CNE]],Contrato[[#All],[Id]],Contrato[[#All],[SUMINISTRADOR_ACTUAL]],,0),"")</f>
        <v>SAN_JUAN_LAP</v>
      </c>
      <c r="I162" s="24" t="str" cm="1">
        <f t="array" ref="I162">+IFERROR(_xlfn.XLOOKUP(Cesion_credito[[#This Row],[Distribuidor_CNE]]&amp;"_"&amp;Cesion_credito[[#This Row],[Bloque_Contrato_CNE]],Contrato[[#All],[Id]],Contrato[[#All],[DISTRIBUIDOR_ACTUAL]],,0),"")</f>
        <v>COOPELAN</v>
      </c>
      <c r="J162" s="5" t="s">
        <v>1224</v>
      </c>
      <c r="K162" s="22" t="str" cm="1">
        <f t="array" ref="K16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2" s="8">
        <v>1</v>
      </c>
      <c r="N162" s="36">
        <f>+Cesion_credito[[#This Row],[Prorrata_Semestral (%)]]*SUMIFS(Contrato[Pago_Semestral_US$],Contrato[Distribuidor_CNE],Cesion_credito[[#This Row],[Distribuidor_CNE]],Contrato[Contrato],Cesion_credito[[#This Row],[Bloque_Contrato_CNE]])</f>
        <v>945.54700000000003</v>
      </c>
      <c r="O162" s="28">
        <f t="shared" si="10"/>
        <v>1</v>
      </c>
      <c r="P162" t="str" cm="1">
        <f t="array" ref="P162">+IFERROR(_xlfn.XLOOKUP(Cesion_credito[[#This Row],[SUMINISTRADOR_ACTUAL]]&amp;Cesion_credito[[#This Row],[Razón Social Beneficiario del Pago]],Tabla_Facturas[[#All],[ID]],Tabla_Facturas[[#All],[BANCO]],,0),"")</f>
        <v>Banco Chile</v>
      </c>
      <c r="Q162" t="str" cm="1">
        <f t="array" ref="Q162">+IFERROR(_xlfn.XLOOKUP(Cesion_credito[[#This Row],[SUMINISTRADOR_ACTUAL]]&amp;Cesion_credito[[#This Row],[Razón Social Beneficiario del Pago]],Tabla_Facturas[[#All],[ID]],Tabla_Facturas[[#All],[TIPO_CUENTA]],,0),"")</f>
        <v>Corriente</v>
      </c>
      <c r="R162" cm="1">
        <f t="array" ref="R162">+IFERROR(_xlfn.XLOOKUP(Cesion_credito[[#This Row],[SUMINISTRADOR_ACTUAL]]&amp;Cesion_credito[[#This Row],[Razón Social Beneficiario del Pago]],Tabla_Facturas[[#All],[ID]],Tabla_Facturas[[#All],[NUMERO_CUENTA]],,0),"")</f>
        <v>111972052</v>
      </c>
      <c r="S1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147176</v>
      </c>
      <c r="T162" t="str">
        <f>+_xlfn.XLOOKUP(Cesion_credito[[#This Row],[DISTRIBUIDOR_ACTUAL]],Distribuidor[DISTRIBUIDOR_ACTUAL],Distribuidor[RAZON_SOCIAL_DISTRIBUIDOR_ACTUAL],,0)</f>
        <v>Cooperativa Eléctrica Los Angeles LTDA</v>
      </c>
      <c r="U162" t="str">
        <f>+_xlfn.XLOOKUP(Cesion_credito[[#This Row],[DISTRIBUIDOR_ACTUAL]],Distribuidor[DISTRIBUIDOR_ACTUAL],Distribuidor[RUT_DISTRIBUIDOR_ACTUAL],,0)</f>
        <v>81.585.900-6</v>
      </c>
    </row>
    <row r="163" spans="1:21" x14ac:dyDescent="0.25">
      <c r="A163" s="22">
        <f t="shared" si="11"/>
        <v>2025</v>
      </c>
      <c r="B163" s="22">
        <f t="shared" si="8"/>
        <v>1</v>
      </c>
      <c r="C163" s="22">
        <f t="shared" si="9"/>
        <v>6</v>
      </c>
      <c r="D163" s="23" t="s">
        <v>1136</v>
      </c>
      <c r="E163" s="6" t="s">
        <v>1085</v>
      </c>
      <c r="F163" s="5" t="s">
        <v>386</v>
      </c>
      <c r="G163" s="24" t="str" cm="1">
        <f t="array" ref="G163">+IFERROR(_xlfn.XLOOKUP(Cesion_credito[[#This Row],[Distribuidor_CNE]]&amp;"_"&amp;Cesion_credito[[#This Row],[Bloque_Contrato_CNE]],Contrato[[#All],[Id]],Contrato[[#All],[Suministrador_CNE]],,0),"")</f>
        <v>San Juan SpA.</v>
      </c>
      <c r="H163" s="24" t="str" cm="1">
        <f t="array" ref="H163">+IFERROR(_xlfn.XLOOKUP(Cesion_credito[[#This Row],[Distribuidor_CNE]]&amp;"_"&amp;Cesion_credito[[#This Row],[Bloque_Contrato_CNE]],Contrato[[#All],[Id]],Contrato[[#All],[SUMINISTRADOR_ACTUAL]],,0),"")</f>
        <v>SAN_JUAN_LAP</v>
      </c>
      <c r="I163" s="24" t="str" cm="1">
        <f t="array" ref="I163">+IFERROR(_xlfn.XLOOKUP(Cesion_credito[[#This Row],[Distribuidor_CNE]]&amp;"_"&amp;Cesion_credito[[#This Row],[Bloque_Contrato_CNE]],Contrato[[#All],[Id]],Contrato[[#All],[DISTRIBUIDOR_ACTUAL]],,0),"")</f>
        <v>COOPELAN</v>
      </c>
      <c r="J163" s="5" t="s">
        <v>1224</v>
      </c>
      <c r="K163" s="22" t="str" cm="1">
        <f t="array" ref="K16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3" s="8">
        <v>1</v>
      </c>
      <c r="N163" s="36">
        <f>+Cesion_credito[[#This Row],[Prorrata_Semestral (%)]]*SUMIFS(Contrato[Pago_Semestral_US$],Contrato[Distribuidor_CNE],Cesion_credito[[#This Row],[Distribuidor_CNE]],Contrato[Contrato],Cesion_credito[[#This Row],[Bloque_Contrato_CNE]])</f>
        <v>587.60599999999999</v>
      </c>
      <c r="O163" s="28">
        <f t="shared" si="10"/>
        <v>1</v>
      </c>
      <c r="P163" t="str" cm="1">
        <f t="array" ref="P163">+IFERROR(_xlfn.XLOOKUP(Cesion_credito[[#This Row],[SUMINISTRADOR_ACTUAL]]&amp;Cesion_credito[[#This Row],[Razón Social Beneficiario del Pago]],Tabla_Facturas[[#All],[ID]],Tabla_Facturas[[#All],[BANCO]],,0),"")</f>
        <v>Banco Chile</v>
      </c>
      <c r="Q163" t="str" cm="1">
        <f t="array" ref="Q163">+IFERROR(_xlfn.XLOOKUP(Cesion_credito[[#This Row],[SUMINISTRADOR_ACTUAL]]&amp;Cesion_credito[[#This Row],[Razón Social Beneficiario del Pago]],Tabla_Facturas[[#All],[ID]],Tabla_Facturas[[#All],[TIPO_CUENTA]],,0),"")</f>
        <v>Corriente</v>
      </c>
      <c r="R163" cm="1">
        <f t="array" ref="R163">+IFERROR(_xlfn.XLOOKUP(Cesion_credito[[#This Row],[SUMINISTRADOR_ACTUAL]]&amp;Cesion_credito[[#This Row],[Razón Social Beneficiario del Pago]],Tabla_Facturas[[#All],[ID]],Tabla_Facturas[[#All],[NUMERO_CUENTA]],,0),"")</f>
        <v>111972052</v>
      </c>
      <c r="S1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91462</v>
      </c>
      <c r="T163" t="str">
        <f>+_xlfn.XLOOKUP(Cesion_credito[[#This Row],[DISTRIBUIDOR_ACTUAL]],Distribuidor[DISTRIBUIDOR_ACTUAL],Distribuidor[RAZON_SOCIAL_DISTRIBUIDOR_ACTUAL],,0)</f>
        <v>Cooperativa Eléctrica Los Angeles LTDA</v>
      </c>
      <c r="U163" t="str">
        <f>+_xlfn.XLOOKUP(Cesion_credito[[#This Row],[DISTRIBUIDOR_ACTUAL]],Distribuidor[DISTRIBUIDOR_ACTUAL],Distribuidor[RUT_DISTRIBUIDOR_ACTUAL],,0)</f>
        <v>81.585.900-6</v>
      </c>
    </row>
    <row r="164" spans="1:21" x14ac:dyDescent="0.25">
      <c r="A164" s="22">
        <f t="shared" si="11"/>
        <v>2025</v>
      </c>
      <c r="B164" s="22">
        <f t="shared" si="8"/>
        <v>1</v>
      </c>
      <c r="C164" s="22">
        <f t="shared" si="9"/>
        <v>6</v>
      </c>
      <c r="D164" s="23" t="s">
        <v>1136</v>
      </c>
      <c r="E164" s="6" t="s">
        <v>1085</v>
      </c>
      <c r="F164" s="5" t="s">
        <v>387</v>
      </c>
      <c r="G164" s="24" t="str" cm="1">
        <f t="array" ref="G164">+IFERROR(_xlfn.XLOOKUP(Cesion_credito[[#This Row],[Distribuidor_CNE]]&amp;"_"&amp;Cesion_credito[[#This Row],[Bloque_Contrato_CNE]],Contrato[[#All],[Id]],Contrato[[#All],[Suministrador_CNE]],,0),"")</f>
        <v>San Juan SpA.</v>
      </c>
      <c r="H164" s="24" t="str" cm="1">
        <f t="array" ref="H164">+IFERROR(_xlfn.XLOOKUP(Cesion_credito[[#This Row],[Distribuidor_CNE]]&amp;"_"&amp;Cesion_credito[[#This Row],[Bloque_Contrato_CNE]],Contrato[[#All],[Id]],Contrato[[#All],[SUMINISTRADOR_ACTUAL]],,0),"")</f>
        <v>SAN_JUAN_LAP</v>
      </c>
      <c r="I164" s="24" t="str" cm="1">
        <f t="array" ref="I164">+IFERROR(_xlfn.XLOOKUP(Cesion_credito[[#This Row],[Distribuidor_CNE]]&amp;"_"&amp;Cesion_credito[[#This Row],[Bloque_Contrato_CNE]],Contrato[[#All],[Id]],Contrato[[#All],[DISTRIBUIDOR_ACTUAL]],,0),"")</f>
        <v>COOPELAN</v>
      </c>
      <c r="J164" s="5" t="s">
        <v>1224</v>
      </c>
      <c r="K164" s="22" t="str" cm="1">
        <f t="array" ref="K16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4" s="8">
        <v>1</v>
      </c>
      <c r="N164" s="36">
        <f>+Cesion_credito[[#This Row],[Prorrata_Semestral (%)]]*SUMIFS(Contrato[Pago_Semestral_US$],Contrato[Distribuidor_CNE],Cesion_credito[[#This Row],[Distribuidor_CNE]],Contrato[Contrato],Cesion_credito[[#This Row],[Bloque_Contrato_CNE]])</f>
        <v>1445.402</v>
      </c>
      <c r="O164" s="28">
        <f t="shared" si="10"/>
        <v>1</v>
      </c>
      <c r="P164" t="str" cm="1">
        <f t="array" ref="P164">+IFERROR(_xlfn.XLOOKUP(Cesion_credito[[#This Row],[SUMINISTRADOR_ACTUAL]]&amp;Cesion_credito[[#This Row],[Razón Social Beneficiario del Pago]],Tabla_Facturas[[#All],[ID]],Tabla_Facturas[[#All],[BANCO]],,0),"")</f>
        <v>Banco Chile</v>
      </c>
      <c r="Q164" t="str" cm="1">
        <f t="array" ref="Q164">+IFERROR(_xlfn.XLOOKUP(Cesion_credito[[#This Row],[SUMINISTRADOR_ACTUAL]]&amp;Cesion_credito[[#This Row],[Razón Social Beneficiario del Pago]],Tabla_Facturas[[#All],[ID]],Tabla_Facturas[[#All],[TIPO_CUENTA]],,0),"")</f>
        <v>Corriente</v>
      </c>
      <c r="R164" cm="1">
        <f t="array" ref="R164">+IFERROR(_xlfn.XLOOKUP(Cesion_credito[[#This Row],[SUMINISTRADOR_ACTUAL]]&amp;Cesion_credito[[#This Row],[Razón Social Beneficiario del Pago]],Tabla_Facturas[[#All],[ID]],Tabla_Facturas[[#All],[NUMERO_CUENTA]],,0),"")</f>
        <v>111972052</v>
      </c>
      <c r="S1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224979</v>
      </c>
      <c r="T164" t="str">
        <f>+_xlfn.XLOOKUP(Cesion_credito[[#This Row],[DISTRIBUIDOR_ACTUAL]],Distribuidor[DISTRIBUIDOR_ACTUAL],Distribuidor[RAZON_SOCIAL_DISTRIBUIDOR_ACTUAL],,0)</f>
        <v>Cooperativa Eléctrica Los Angeles LTDA</v>
      </c>
      <c r="U164" t="str">
        <f>+_xlfn.XLOOKUP(Cesion_credito[[#This Row],[DISTRIBUIDOR_ACTUAL]],Distribuidor[DISTRIBUIDOR_ACTUAL],Distribuidor[RUT_DISTRIBUIDOR_ACTUAL],,0)</f>
        <v>81.585.900-6</v>
      </c>
    </row>
    <row r="165" spans="1:21" x14ac:dyDescent="0.25">
      <c r="A165" s="22">
        <f t="shared" si="11"/>
        <v>2025</v>
      </c>
      <c r="B165" s="22">
        <f t="shared" si="8"/>
        <v>1</v>
      </c>
      <c r="C165" s="22">
        <f t="shared" si="9"/>
        <v>6</v>
      </c>
      <c r="D165" s="23" t="s">
        <v>1136</v>
      </c>
      <c r="E165" s="6" t="s">
        <v>1086</v>
      </c>
      <c r="F165" s="5" t="s">
        <v>421</v>
      </c>
      <c r="G165" s="24" t="str" cm="1">
        <f t="array" ref="G165">+IFERROR(_xlfn.XLOOKUP(Cesion_credito[[#This Row],[Distribuidor_CNE]]&amp;"_"&amp;Cesion_credito[[#This Row],[Bloque_Contrato_CNE]],Contrato[[#All],[Id]],Contrato[[#All],[Suministrador_CNE]],,0),"")</f>
        <v>San Juan SpA.</v>
      </c>
      <c r="H165" s="24" t="str" cm="1">
        <f t="array" ref="H165">+IFERROR(_xlfn.XLOOKUP(Cesion_credito[[#This Row],[Distribuidor_CNE]]&amp;"_"&amp;Cesion_credito[[#This Row],[Bloque_Contrato_CNE]],Contrato[[#All],[Id]],Contrato[[#All],[SUMINISTRADOR_ACTUAL]],,0),"")</f>
        <v>SAN_JUAN_LAP</v>
      </c>
      <c r="I165" s="24" t="str" cm="1">
        <f t="array" ref="I165">+IFERROR(_xlfn.XLOOKUP(Cesion_credito[[#This Row],[Distribuidor_CNE]]&amp;"_"&amp;Cesion_credito[[#This Row],[Bloque_Contrato_CNE]],Contrato[[#All],[Id]],Contrato[[#All],[DISTRIBUIDOR_ACTUAL]],,0),"")</f>
        <v>COOPREL</v>
      </c>
      <c r="J165" s="5" t="s">
        <v>1224</v>
      </c>
      <c r="K165" s="22" t="str" cm="1">
        <f t="array" ref="K16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5" s="8">
        <v>1</v>
      </c>
      <c r="N165" s="36">
        <f>+Cesion_credito[[#This Row],[Prorrata_Semestral (%)]]*SUMIFS(Contrato[Pago_Semestral_US$],Contrato[Distribuidor_CNE],Cesion_credito[[#This Row],[Distribuidor_CNE]],Contrato[Contrato],Cesion_credito[[#This Row],[Bloque_Contrato_CNE]])</f>
        <v>268.56400000000002</v>
      </c>
      <c r="O165" s="28">
        <f t="shared" si="10"/>
        <v>1</v>
      </c>
      <c r="P165" t="str" cm="1">
        <f t="array" ref="P165">+IFERROR(_xlfn.XLOOKUP(Cesion_credito[[#This Row],[SUMINISTRADOR_ACTUAL]]&amp;Cesion_credito[[#This Row],[Razón Social Beneficiario del Pago]],Tabla_Facturas[[#All],[ID]],Tabla_Facturas[[#All],[BANCO]],,0),"")</f>
        <v>Banco Chile</v>
      </c>
      <c r="Q165" t="str" cm="1">
        <f t="array" ref="Q165">+IFERROR(_xlfn.XLOOKUP(Cesion_credito[[#This Row],[SUMINISTRADOR_ACTUAL]]&amp;Cesion_credito[[#This Row],[Razón Social Beneficiario del Pago]],Tabla_Facturas[[#All],[ID]],Tabla_Facturas[[#All],[TIPO_CUENTA]],,0),"")</f>
        <v>Corriente</v>
      </c>
      <c r="R165" cm="1">
        <f t="array" ref="R165">+IFERROR(_xlfn.XLOOKUP(Cesion_credito[[#This Row],[SUMINISTRADOR_ACTUAL]]&amp;Cesion_credito[[#This Row],[Razón Social Beneficiario del Pago]],Tabla_Facturas[[#All],[ID]],Tabla_Facturas[[#All],[NUMERO_CUENTA]],,0),"")</f>
        <v>111972052</v>
      </c>
      <c r="S1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41802</v>
      </c>
      <c r="T165" t="str">
        <f>+_xlfn.XLOOKUP(Cesion_credito[[#This Row],[DISTRIBUIDOR_ACTUAL]],Distribuidor[DISTRIBUIDOR_ACTUAL],Distribuidor[RAZON_SOCIAL_DISTRIBUIDOR_ACTUAL],,0)</f>
        <v>Cooperativa Rural Eléctrica Río Bueno Ltda.</v>
      </c>
      <c r="U165" t="str">
        <f>+_xlfn.XLOOKUP(Cesion_credito[[#This Row],[DISTRIBUIDOR_ACTUAL]],Distribuidor[DISTRIBUIDOR_ACTUAL],Distribuidor[RUT_DISTRIBUIDOR_ACTUAL],,0)</f>
        <v>81.388.600-6</v>
      </c>
    </row>
    <row r="166" spans="1:21" x14ac:dyDescent="0.25">
      <c r="A166" s="22">
        <f t="shared" si="11"/>
        <v>2025</v>
      </c>
      <c r="B166" s="22">
        <f t="shared" si="8"/>
        <v>1</v>
      </c>
      <c r="C166" s="22">
        <f t="shared" si="9"/>
        <v>6</v>
      </c>
      <c r="D166" s="23" t="s">
        <v>1136</v>
      </c>
      <c r="E166" s="6" t="s">
        <v>1086</v>
      </c>
      <c r="F166" s="5" t="s">
        <v>422</v>
      </c>
      <c r="G166" s="24" t="str" cm="1">
        <f t="array" ref="G166">+IFERROR(_xlfn.XLOOKUP(Cesion_credito[[#This Row],[Distribuidor_CNE]]&amp;"_"&amp;Cesion_credito[[#This Row],[Bloque_Contrato_CNE]],Contrato[[#All],[Id]],Contrato[[#All],[Suministrador_CNE]],,0),"")</f>
        <v>San Juan SpA.</v>
      </c>
      <c r="H166" s="24" t="str" cm="1">
        <f t="array" ref="H166">+IFERROR(_xlfn.XLOOKUP(Cesion_credito[[#This Row],[Distribuidor_CNE]]&amp;"_"&amp;Cesion_credito[[#This Row],[Bloque_Contrato_CNE]],Contrato[[#All],[Id]],Contrato[[#All],[SUMINISTRADOR_ACTUAL]],,0),"")</f>
        <v>SAN_JUAN_LAP</v>
      </c>
      <c r="I166" s="24" t="str" cm="1">
        <f t="array" ref="I166">+IFERROR(_xlfn.XLOOKUP(Cesion_credito[[#This Row],[Distribuidor_CNE]]&amp;"_"&amp;Cesion_credito[[#This Row],[Bloque_Contrato_CNE]],Contrato[[#All],[Id]],Contrato[[#All],[DISTRIBUIDOR_ACTUAL]],,0),"")</f>
        <v>COOPREL</v>
      </c>
      <c r="J166" s="5" t="s">
        <v>1224</v>
      </c>
      <c r="K166" s="22" t="str" cm="1">
        <f t="array" ref="K16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6" s="8">
        <v>1</v>
      </c>
      <c r="N166" s="36">
        <f>+Cesion_credito[[#This Row],[Prorrata_Semestral (%)]]*SUMIFS(Contrato[Pago_Semestral_US$],Contrato[Distribuidor_CNE],Cesion_credito[[#This Row],[Distribuidor_CNE]],Contrato[Contrato],Cesion_credito[[#This Row],[Bloque_Contrato_CNE]])</f>
        <v>316.82299999999998</v>
      </c>
      <c r="O166" s="28">
        <f t="shared" si="10"/>
        <v>1</v>
      </c>
      <c r="P166" t="str" cm="1">
        <f t="array" ref="P166">+IFERROR(_xlfn.XLOOKUP(Cesion_credito[[#This Row],[SUMINISTRADOR_ACTUAL]]&amp;Cesion_credito[[#This Row],[Razón Social Beneficiario del Pago]],Tabla_Facturas[[#All],[ID]],Tabla_Facturas[[#All],[BANCO]],,0),"")</f>
        <v>Banco Chile</v>
      </c>
      <c r="Q166" t="str" cm="1">
        <f t="array" ref="Q166">+IFERROR(_xlfn.XLOOKUP(Cesion_credito[[#This Row],[SUMINISTRADOR_ACTUAL]]&amp;Cesion_credito[[#This Row],[Razón Social Beneficiario del Pago]],Tabla_Facturas[[#All],[ID]],Tabla_Facturas[[#All],[TIPO_CUENTA]],,0),"")</f>
        <v>Corriente</v>
      </c>
      <c r="R166" cm="1">
        <f t="array" ref="R166">+IFERROR(_xlfn.XLOOKUP(Cesion_credito[[#This Row],[SUMINISTRADOR_ACTUAL]]&amp;Cesion_credito[[#This Row],[Razón Social Beneficiario del Pago]],Tabla_Facturas[[#All],[ID]],Tabla_Facturas[[#All],[NUMERO_CUENTA]],,0),"")</f>
        <v>111972052</v>
      </c>
      <c r="S1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49314</v>
      </c>
      <c r="T166" t="str">
        <f>+_xlfn.XLOOKUP(Cesion_credito[[#This Row],[DISTRIBUIDOR_ACTUAL]],Distribuidor[DISTRIBUIDOR_ACTUAL],Distribuidor[RAZON_SOCIAL_DISTRIBUIDOR_ACTUAL],,0)</f>
        <v>Cooperativa Rural Eléctrica Río Bueno Ltda.</v>
      </c>
      <c r="U166" t="str">
        <f>+_xlfn.XLOOKUP(Cesion_credito[[#This Row],[DISTRIBUIDOR_ACTUAL]],Distribuidor[DISTRIBUIDOR_ACTUAL],Distribuidor[RUT_DISTRIBUIDOR_ACTUAL],,0)</f>
        <v>81.388.600-6</v>
      </c>
    </row>
    <row r="167" spans="1:21" x14ac:dyDescent="0.25">
      <c r="A167" s="22">
        <f t="shared" si="11"/>
        <v>2025</v>
      </c>
      <c r="B167" s="22">
        <f t="shared" si="8"/>
        <v>1</v>
      </c>
      <c r="C167" s="22">
        <f t="shared" si="9"/>
        <v>6</v>
      </c>
      <c r="D167" s="23" t="s">
        <v>1136</v>
      </c>
      <c r="E167" s="6" t="s">
        <v>1086</v>
      </c>
      <c r="F167" s="5" t="s">
        <v>423</v>
      </c>
      <c r="G167" s="24" t="str" cm="1">
        <f t="array" ref="G167">+IFERROR(_xlfn.XLOOKUP(Cesion_credito[[#This Row],[Distribuidor_CNE]]&amp;"_"&amp;Cesion_credito[[#This Row],[Bloque_Contrato_CNE]],Contrato[[#All],[Id]],Contrato[[#All],[Suministrador_CNE]],,0),"")</f>
        <v>San Juan SpA.</v>
      </c>
      <c r="H167" s="24" t="str" cm="1">
        <f t="array" ref="H167">+IFERROR(_xlfn.XLOOKUP(Cesion_credito[[#This Row],[Distribuidor_CNE]]&amp;"_"&amp;Cesion_credito[[#This Row],[Bloque_Contrato_CNE]],Contrato[[#All],[Id]],Contrato[[#All],[SUMINISTRADOR_ACTUAL]],,0),"")</f>
        <v>SAN_JUAN_LAP</v>
      </c>
      <c r="I167" s="24" t="str" cm="1">
        <f t="array" ref="I167">+IFERROR(_xlfn.XLOOKUP(Cesion_credito[[#This Row],[Distribuidor_CNE]]&amp;"_"&amp;Cesion_credito[[#This Row],[Bloque_Contrato_CNE]],Contrato[[#All],[Id]],Contrato[[#All],[DISTRIBUIDOR_ACTUAL]],,0),"")</f>
        <v>COOPREL</v>
      </c>
      <c r="J167" s="5" t="s">
        <v>1224</v>
      </c>
      <c r="K167" s="22" t="str" cm="1">
        <f t="array" ref="K16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7" s="8">
        <v>1</v>
      </c>
      <c r="N167" s="36">
        <f>+Cesion_credito[[#This Row],[Prorrata_Semestral (%)]]*SUMIFS(Contrato[Pago_Semestral_US$],Contrato[Distribuidor_CNE],Cesion_credito[[#This Row],[Distribuidor_CNE]],Contrato[Contrato],Cesion_credito[[#This Row],[Bloque_Contrato_CNE]])</f>
        <v>906.03599999999994</v>
      </c>
      <c r="O167" s="28">
        <f t="shared" si="10"/>
        <v>1</v>
      </c>
      <c r="P167" t="str" cm="1">
        <f t="array" ref="P167">+IFERROR(_xlfn.XLOOKUP(Cesion_credito[[#This Row],[SUMINISTRADOR_ACTUAL]]&amp;Cesion_credito[[#This Row],[Razón Social Beneficiario del Pago]],Tabla_Facturas[[#All],[ID]],Tabla_Facturas[[#All],[BANCO]],,0),"")</f>
        <v>Banco Chile</v>
      </c>
      <c r="Q167" t="str" cm="1">
        <f t="array" ref="Q167">+IFERROR(_xlfn.XLOOKUP(Cesion_credito[[#This Row],[SUMINISTRADOR_ACTUAL]]&amp;Cesion_credito[[#This Row],[Razón Social Beneficiario del Pago]],Tabla_Facturas[[#All],[ID]],Tabla_Facturas[[#All],[TIPO_CUENTA]],,0),"")</f>
        <v>Corriente</v>
      </c>
      <c r="R167" cm="1">
        <f t="array" ref="R167">+IFERROR(_xlfn.XLOOKUP(Cesion_credito[[#This Row],[SUMINISTRADOR_ACTUAL]]&amp;Cesion_credito[[#This Row],[Razón Social Beneficiario del Pago]],Tabla_Facturas[[#All],[ID]],Tabla_Facturas[[#All],[NUMERO_CUENTA]],,0),"")</f>
        <v>111972052</v>
      </c>
      <c r="S1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141026</v>
      </c>
      <c r="T167" t="str">
        <f>+_xlfn.XLOOKUP(Cesion_credito[[#This Row],[DISTRIBUIDOR_ACTUAL]],Distribuidor[DISTRIBUIDOR_ACTUAL],Distribuidor[RAZON_SOCIAL_DISTRIBUIDOR_ACTUAL],,0)</f>
        <v>Cooperativa Rural Eléctrica Río Bueno Ltda.</v>
      </c>
      <c r="U167" t="str">
        <f>+_xlfn.XLOOKUP(Cesion_credito[[#This Row],[DISTRIBUIDOR_ACTUAL]],Distribuidor[DISTRIBUIDOR_ACTUAL],Distribuidor[RUT_DISTRIBUIDOR_ACTUAL],,0)</f>
        <v>81.388.600-6</v>
      </c>
    </row>
    <row r="168" spans="1:21" x14ac:dyDescent="0.25">
      <c r="A168" s="22">
        <f t="shared" si="11"/>
        <v>2025</v>
      </c>
      <c r="B168" s="22">
        <f t="shared" si="8"/>
        <v>1</v>
      </c>
      <c r="C168" s="22">
        <f t="shared" si="9"/>
        <v>6</v>
      </c>
      <c r="D168" s="23" t="s">
        <v>1136</v>
      </c>
      <c r="E168" s="6" t="s">
        <v>1087</v>
      </c>
      <c r="F168" s="5" t="s">
        <v>459</v>
      </c>
      <c r="G168" s="24" t="str" cm="1">
        <f t="array" ref="G168">+IFERROR(_xlfn.XLOOKUP(Cesion_credito[[#This Row],[Distribuidor_CNE]]&amp;"_"&amp;Cesion_credito[[#This Row],[Bloque_Contrato_CNE]],Contrato[[#All],[Id]],Contrato[[#All],[Suministrador_CNE]],,0),"")</f>
        <v>San Juan SpA.</v>
      </c>
      <c r="H168" s="24" t="str" cm="1">
        <f t="array" ref="H168">+IFERROR(_xlfn.XLOOKUP(Cesion_credito[[#This Row],[Distribuidor_CNE]]&amp;"_"&amp;Cesion_credito[[#This Row],[Bloque_Contrato_CNE]],Contrato[[#All],[Id]],Contrato[[#All],[SUMINISTRADOR_ACTUAL]],,0),"")</f>
        <v>SAN_JUAN_LAP</v>
      </c>
      <c r="I168" s="24" t="str" cm="1">
        <f t="array" ref="I168">+IFERROR(_xlfn.XLOOKUP(Cesion_credito[[#This Row],[Distribuidor_CNE]]&amp;"_"&amp;Cesion_credito[[#This Row],[Bloque_Contrato_CNE]],Contrato[[#All],[Id]],Contrato[[#All],[DISTRIBUIDOR_ACTUAL]],,0),"")</f>
        <v>COPELEC</v>
      </c>
      <c r="J168" s="5" t="s">
        <v>1224</v>
      </c>
      <c r="K168" s="22" t="str" cm="1">
        <f t="array" ref="K16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8" s="8">
        <v>1</v>
      </c>
      <c r="N168" s="36">
        <f>+Cesion_credito[[#This Row],[Prorrata_Semestral (%)]]*SUMIFS(Contrato[Pago_Semestral_US$],Contrato[Distribuidor_CNE],Cesion_credito[[#This Row],[Distribuidor_CNE]],Contrato[Contrato],Cesion_credito[[#This Row],[Bloque_Contrato_CNE]])</f>
        <v>2610.83</v>
      </c>
      <c r="O168" s="28">
        <f t="shared" si="10"/>
        <v>1</v>
      </c>
      <c r="P168" t="str" cm="1">
        <f t="array" ref="P168">+IFERROR(_xlfn.XLOOKUP(Cesion_credito[[#This Row],[SUMINISTRADOR_ACTUAL]]&amp;Cesion_credito[[#This Row],[Razón Social Beneficiario del Pago]],Tabla_Facturas[[#All],[ID]],Tabla_Facturas[[#All],[BANCO]],,0),"")</f>
        <v>Banco Chile</v>
      </c>
      <c r="Q168" t="str" cm="1">
        <f t="array" ref="Q168">+IFERROR(_xlfn.XLOOKUP(Cesion_credito[[#This Row],[SUMINISTRADOR_ACTUAL]]&amp;Cesion_credito[[#This Row],[Razón Social Beneficiario del Pago]],Tabla_Facturas[[#All],[ID]],Tabla_Facturas[[#All],[TIPO_CUENTA]],,0),"")</f>
        <v>Corriente</v>
      </c>
      <c r="R168" cm="1">
        <f t="array" ref="R168">+IFERROR(_xlfn.XLOOKUP(Cesion_credito[[#This Row],[SUMINISTRADOR_ACTUAL]]&amp;Cesion_credito[[#This Row],[Razón Social Beneficiario del Pago]],Tabla_Facturas[[#All],[ID]],Tabla_Facturas[[#All],[NUMERO_CUENTA]],,0),"")</f>
        <v>111972052</v>
      </c>
      <c r="S1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406380</v>
      </c>
      <c r="T168" t="str">
        <f>+_xlfn.XLOOKUP(Cesion_credito[[#This Row],[DISTRIBUIDOR_ACTUAL]],Distribuidor[DISTRIBUIDOR_ACTUAL],Distribuidor[RAZON_SOCIAL_DISTRIBUIDOR_ACTUAL],,0)</f>
        <v>Cooperativa de Consumo de Energía Eléctrica Chillán Ltda.</v>
      </c>
      <c r="U168" t="str">
        <f>+_xlfn.XLOOKUP(Cesion_credito[[#This Row],[DISTRIBUIDOR_ACTUAL]],Distribuidor[DISTRIBUIDOR_ACTUAL],Distribuidor[RUT_DISTRIBUIDOR_ACTUAL],,0)</f>
        <v>80.237.700-2</v>
      </c>
    </row>
    <row r="169" spans="1:21" x14ac:dyDescent="0.25">
      <c r="A169" s="22">
        <f t="shared" si="11"/>
        <v>2025</v>
      </c>
      <c r="B169" s="22">
        <f t="shared" si="8"/>
        <v>1</v>
      </c>
      <c r="C169" s="22">
        <f t="shared" si="9"/>
        <v>6</v>
      </c>
      <c r="D169" s="23" t="s">
        <v>1136</v>
      </c>
      <c r="E169" s="6" t="s">
        <v>1087</v>
      </c>
      <c r="F169" s="5" t="s">
        <v>460</v>
      </c>
      <c r="G169" s="24" t="str" cm="1">
        <f t="array" ref="G169">+IFERROR(_xlfn.XLOOKUP(Cesion_credito[[#This Row],[Distribuidor_CNE]]&amp;"_"&amp;Cesion_credito[[#This Row],[Bloque_Contrato_CNE]],Contrato[[#All],[Id]],Contrato[[#All],[Suministrador_CNE]],,0),"")</f>
        <v>San Juan SpA.</v>
      </c>
      <c r="H169" s="24" t="str" cm="1">
        <f t="array" ref="H169">+IFERROR(_xlfn.XLOOKUP(Cesion_credito[[#This Row],[Distribuidor_CNE]]&amp;"_"&amp;Cesion_credito[[#This Row],[Bloque_Contrato_CNE]],Contrato[[#All],[Id]],Contrato[[#All],[SUMINISTRADOR_ACTUAL]],,0),"")</f>
        <v>SAN_JUAN_LAP</v>
      </c>
      <c r="I169" s="24" t="str" cm="1">
        <f t="array" ref="I169">+IFERROR(_xlfn.XLOOKUP(Cesion_credito[[#This Row],[Distribuidor_CNE]]&amp;"_"&amp;Cesion_credito[[#This Row],[Bloque_Contrato_CNE]],Contrato[[#All],[Id]],Contrato[[#All],[DISTRIBUIDOR_ACTUAL]],,0),"")</f>
        <v>COPELEC</v>
      </c>
      <c r="J169" s="5" t="s">
        <v>1224</v>
      </c>
      <c r="K169" s="22" t="str" cm="1">
        <f t="array" ref="K16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69" s="8">
        <v>1</v>
      </c>
      <c r="N169" s="36">
        <f>+Cesion_credito[[#This Row],[Prorrata_Semestral (%)]]*SUMIFS(Contrato[Pago_Semestral_US$],Contrato[Distribuidor_CNE],Cesion_credito[[#This Row],[Distribuidor_CNE]],Contrato[Contrato],Cesion_credito[[#This Row],[Bloque_Contrato_CNE]])</f>
        <v>2180.797</v>
      </c>
      <c r="O169" s="28">
        <f t="shared" si="10"/>
        <v>1</v>
      </c>
      <c r="P169" t="str" cm="1">
        <f t="array" ref="P169">+IFERROR(_xlfn.XLOOKUP(Cesion_credito[[#This Row],[SUMINISTRADOR_ACTUAL]]&amp;Cesion_credito[[#This Row],[Razón Social Beneficiario del Pago]],Tabla_Facturas[[#All],[ID]],Tabla_Facturas[[#All],[BANCO]],,0),"")</f>
        <v>Banco Chile</v>
      </c>
      <c r="Q169" t="str" cm="1">
        <f t="array" ref="Q169">+IFERROR(_xlfn.XLOOKUP(Cesion_credito[[#This Row],[SUMINISTRADOR_ACTUAL]]&amp;Cesion_credito[[#This Row],[Razón Social Beneficiario del Pago]],Tabla_Facturas[[#All],[ID]],Tabla_Facturas[[#All],[TIPO_CUENTA]],,0),"")</f>
        <v>Corriente</v>
      </c>
      <c r="R169" cm="1">
        <f t="array" ref="R169">+IFERROR(_xlfn.XLOOKUP(Cesion_credito[[#This Row],[SUMINISTRADOR_ACTUAL]]&amp;Cesion_credito[[#This Row],[Razón Social Beneficiario del Pago]],Tabla_Facturas[[#All],[ID]],Tabla_Facturas[[#All],[NUMERO_CUENTA]],,0),"")</f>
        <v>111972052</v>
      </c>
      <c r="S1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339445</v>
      </c>
      <c r="T169" t="str">
        <f>+_xlfn.XLOOKUP(Cesion_credito[[#This Row],[DISTRIBUIDOR_ACTUAL]],Distribuidor[DISTRIBUIDOR_ACTUAL],Distribuidor[RAZON_SOCIAL_DISTRIBUIDOR_ACTUAL],,0)</f>
        <v>Cooperativa de Consumo de Energía Eléctrica Chillán Ltda.</v>
      </c>
      <c r="U169" t="str">
        <f>+_xlfn.XLOOKUP(Cesion_credito[[#This Row],[DISTRIBUIDOR_ACTUAL]],Distribuidor[DISTRIBUIDOR_ACTUAL],Distribuidor[RUT_DISTRIBUIDOR_ACTUAL],,0)</f>
        <v>80.237.700-2</v>
      </c>
    </row>
    <row r="170" spans="1:21" x14ac:dyDescent="0.25">
      <c r="A170" s="22">
        <f t="shared" si="11"/>
        <v>2025</v>
      </c>
      <c r="B170" s="22">
        <f t="shared" si="8"/>
        <v>1</v>
      </c>
      <c r="C170" s="22">
        <f t="shared" si="9"/>
        <v>6</v>
      </c>
      <c r="D170" s="23" t="s">
        <v>1136</v>
      </c>
      <c r="E170" s="6" t="s">
        <v>1087</v>
      </c>
      <c r="F170" s="5" t="s">
        <v>461</v>
      </c>
      <c r="G170" s="24" t="str" cm="1">
        <f t="array" ref="G170">+IFERROR(_xlfn.XLOOKUP(Cesion_credito[[#This Row],[Distribuidor_CNE]]&amp;"_"&amp;Cesion_credito[[#This Row],[Bloque_Contrato_CNE]],Contrato[[#All],[Id]],Contrato[[#All],[Suministrador_CNE]],,0),"")</f>
        <v>San Juan SpA.</v>
      </c>
      <c r="H170" s="24" t="str" cm="1">
        <f t="array" ref="H170">+IFERROR(_xlfn.XLOOKUP(Cesion_credito[[#This Row],[Distribuidor_CNE]]&amp;"_"&amp;Cesion_credito[[#This Row],[Bloque_Contrato_CNE]],Contrato[[#All],[Id]],Contrato[[#All],[SUMINISTRADOR_ACTUAL]],,0),"")</f>
        <v>SAN_JUAN_LAP</v>
      </c>
      <c r="I170" s="24" t="str" cm="1">
        <f t="array" ref="I170">+IFERROR(_xlfn.XLOOKUP(Cesion_credito[[#This Row],[Distribuidor_CNE]]&amp;"_"&amp;Cesion_credito[[#This Row],[Bloque_Contrato_CNE]],Contrato[[#All],[Id]],Contrato[[#All],[DISTRIBUIDOR_ACTUAL]],,0),"")</f>
        <v>COPELEC</v>
      </c>
      <c r="J170" s="5" t="s">
        <v>1224</v>
      </c>
      <c r="K170" s="22" t="str" cm="1">
        <f t="array" ref="K17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0" s="8">
        <v>1</v>
      </c>
      <c r="N170" s="36">
        <f>+Cesion_credito[[#This Row],[Prorrata_Semestral (%)]]*SUMIFS(Contrato[Pago_Semestral_US$],Contrato[Distribuidor_CNE],Cesion_credito[[#This Row],[Distribuidor_CNE]],Contrato[Contrato],Cesion_credito[[#This Row],[Bloque_Contrato_CNE]])</f>
        <v>8907.7579999999998</v>
      </c>
      <c r="O170" s="28">
        <f t="shared" si="10"/>
        <v>1</v>
      </c>
      <c r="P170" t="str" cm="1">
        <f t="array" ref="P170">+IFERROR(_xlfn.XLOOKUP(Cesion_credito[[#This Row],[SUMINISTRADOR_ACTUAL]]&amp;Cesion_credito[[#This Row],[Razón Social Beneficiario del Pago]],Tabla_Facturas[[#All],[ID]],Tabla_Facturas[[#All],[BANCO]],,0),"")</f>
        <v>Banco Chile</v>
      </c>
      <c r="Q170" t="str" cm="1">
        <f t="array" ref="Q170">+IFERROR(_xlfn.XLOOKUP(Cesion_credito[[#This Row],[SUMINISTRADOR_ACTUAL]]&amp;Cesion_credito[[#This Row],[Razón Social Beneficiario del Pago]],Tabla_Facturas[[#All],[ID]],Tabla_Facturas[[#All],[TIPO_CUENTA]],,0),"")</f>
        <v>Corriente</v>
      </c>
      <c r="R170" cm="1">
        <f t="array" ref="R170">+IFERROR(_xlfn.XLOOKUP(Cesion_credito[[#This Row],[SUMINISTRADOR_ACTUAL]]&amp;Cesion_credito[[#This Row],[Razón Social Beneficiario del Pago]],Tabla_Facturas[[#All],[ID]],Tabla_Facturas[[#All],[NUMERO_CUENTA]],,0),"")</f>
        <v>111972052</v>
      </c>
      <c r="S1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1386507</v>
      </c>
      <c r="T170" t="str">
        <f>+_xlfn.XLOOKUP(Cesion_credito[[#This Row],[DISTRIBUIDOR_ACTUAL]],Distribuidor[DISTRIBUIDOR_ACTUAL],Distribuidor[RAZON_SOCIAL_DISTRIBUIDOR_ACTUAL],,0)</f>
        <v>Cooperativa de Consumo de Energía Eléctrica Chillán Ltda.</v>
      </c>
      <c r="U170" t="str">
        <f>+_xlfn.XLOOKUP(Cesion_credito[[#This Row],[DISTRIBUIDOR_ACTUAL]],Distribuidor[DISTRIBUIDOR_ACTUAL],Distribuidor[RUT_DISTRIBUIDOR_ACTUAL],,0)</f>
        <v>80.237.700-2</v>
      </c>
    </row>
    <row r="171" spans="1:21" x14ac:dyDescent="0.25">
      <c r="A171" s="22">
        <f t="shared" si="11"/>
        <v>2025</v>
      </c>
      <c r="B171" s="22">
        <f t="shared" si="8"/>
        <v>1</v>
      </c>
      <c r="C171" s="22">
        <f t="shared" si="9"/>
        <v>6</v>
      </c>
      <c r="D171" s="23" t="s">
        <v>1136</v>
      </c>
      <c r="E171" s="6" t="s">
        <v>1088</v>
      </c>
      <c r="F171" s="5" t="s">
        <v>494</v>
      </c>
      <c r="G171" s="24" t="str" cm="1">
        <f t="array" ref="G171">+IFERROR(_xlfn.XLOOKUP(Cesion_credito[[#This Row],[Distribuidor_CNE]]&amp;"_"&amp;Cesion_credito[[#This Row],[Bloque_Contrato_CNE]],Contrato[[#All],[Id]],Contrato[[#All],[Suministrador_CNE]],,0),"")</f>
        <v>San Juan SpA.</v>
      </c>
      <c r="H171" s="24" t="str" cm="1">
        <f t="array" ref="H171">+IFERROR(_xlfn.XLOOKUP(Cesion_credito[[#This Row],[Distribuidor_CNE]]&amp;"_"&amp;Cesion_credito[[#This Row],[Bloque_Contrato_CNE]],Contrato[[#All],[Id]],Contrato[[#All],[SUMINISTRADOR_ACTUAL]],,0),"")</f>
        <v>SAN_JUAN_LAP</v>
      </c>
      <c r="I171" s="24" t="str" cm="1">
        <f t="array" ref="I171">+IFERROR(_xlfn.XLOOKUP(Cesion_credito[[#This Row],[Distribuidor_CNE]]&amp;"_"&amp;Cesion_credito[[#This Row],[Bloque_Contrato_CNE]],Contrato[[#All],[Id]],Contrato[[#All],[DISTRIBUIDOR_ACTUAL]],,0),"")</f>
        <v>CRELL</v>
      </c>
      <c r="J171" s="5" t="s">
        <v>1224</v>
      </c>
      <c r="K171" s="22" t="str" cm="1">
        <f t="array" ref="K17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1" s="8">
        <v>1</v>
      </c>
      <c r="N171" s="36">
        <f>+Cesion_credito[[#This Row],[Prorrata_Semestral (%)]]*SUMIFS(Contrato[Pago_Semestral_US$],Contrato[Distribuidor_CNE],Cesion_credito[[#This Row],[Distribuidor_CNE]],Contrato[Contrato],Cesion_credito[[#This Row],[Bloque_Contrato_CNE]])</f>
        <v>1139.329</v>
      </c>
      <c r="O171" s="28">
        <f t="shared" si="10"/>
        <v>1</v>
      </c>
      <c r="P171" t="str" cm="1">
        <f t="array" ref="P171">+IFERROR(_xlfn.XLOOKUP(Cesion_credito[[#This Row],[SUMINISTRADOR_ACTUAL]]&amp;Cesion_credito[[#This Row],[Razón Social Beneficiario del Pago]],Tabla_Facturas[[#All],[ID]],Tabla_Facturas[[#All],[BANCO]],,0),"")</f>
        <v>Banco Chile</v>
      </c>
      <c r="Q171" t="str" cm="1">
        <f t="array" ref="Q171">+IFERROR(_xlfn.XLOOKUP(Cesion_credito[[#This Row],[SUMINISTRADOR_ACTUAL]]&amp;Cesion_credito[[#This Row],[Razón Social Beneficiario del Pago]],Tabla_Facturas[[#All],[ID]],Tabla_Facturas[[#All],[TIPO_CUENTA]],,0),"")</f>
        <v>Corriente</v>
      </c>
      <c r="R171" cm="1">
        <f t="array" ref="R171">+IFERROR(_xlfn.XLOOKUP(Cesion_credito[[#This Row],[SUMINISTRADOR_ACTUAL]]&amp;Cesion_credito[[#This Row],[Razón Social Beneficiario del Pago]],Tabla_Facturas[[#All],[ID]],Tabla_Facturas[[#All],[NUMERO_CUENTA]],,0),"")</f>
        <v>111972052</v>
      </c>
      <c r="S1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177338</v>
      </c>
      <c r="T171" t="str">
        <f>+_xlfn.XLOOKUP(Cesion_credito[[#This Row],[DISTRIBUIDOR_ACTUAL]],Distribuidor[DISTRIBUIDOR_ACTUAL],Distribuidor[RAZON_SOCIAL_DISTRIBUIDOR_ACTUAL],,0)</f>
        <v>Cooperativa Regional Eléctrica Llanquihue Ltda</v>
      </c>
      <c r="U171" t="str">
        <f>+_xlfn.XLOOKUP(Cesion_credito[[#This Row],[DISTRIBUIDOR_ACTUAL]],Distribuidor[DISTRIBUIDOR_ACTUAL],Distribuidor[RUT_DISTRIBUIDOR_ACTUAL],,0)</f>
        <v>81.106.900-0</v>
      </c>
    </row>
    <row r="172" spans="1:21" x14ac:dyDescent="0.25">
      <c r="A172" s="22">
        <f t="shared" si="11"/>
        <v>2025</v>
      </c>
      <c r="B172" s="22">
        <f t="shared" si="8"/>
        <v>1</v>
      </c>
      <c r="C172" s="22">
        <f t="shared" si="9"/>
        <v>6</v>
      </c>
      <c r="D172" s="23" t="s">
        <v>1136</v>
      </c>
      <c r="E172" s="6" t="s">
        <v>1088</v>
      </c>
      <c r="F172" s="5" t="s">
        <v>495</v>
      </c>
      <c r="G172" s="24" t="str" cm="1">
        <f t="array" ref="G172">+IFERROR(_xlfn.XLOOKUP(Cesion_credito[[#This Row],[Distribuidor_CNE]]&amp;"_"&amp;Cesion_credito[[#This Row],[Bloque_Contrato_CNE]],Contrato[[#All],[Id]],Contrato[[#All],[Suministrador_CNE]],,0),"")</f>
        <v>San Juan SpA.</v>
      </c>
      <c r="H172" s="24" t="str" cm="1">
        <f t="array" ref="H172">+IFERROR(_xlfn.XLOOKUP(Cesion_credito[[#This Row],[Distribuidor_CNE]]&amp;"_"&amp;Cesion_credito[[#This Row],[Bloque_Contrato_CNE]],Contrato[[#All],[Id]],Contrato[[#All],[SUMINISTRADOR_ACTUAL]],,0),"")</f>
        <v>SAN_JUAN_LAP</v>
      </c>
      <c r="I172" s="24" t="str" cm="1">
        <f t="array" ref="I172">+IFERROR(_xlfn.XLOOKUP(Cesion_credito[[#This Row],[Distribuidor_CNE]]&amp;"_"&amp;Cesion_credito[[#This Row],[Bloque_Contrato_CNE]],Contrato[[#All],[Id]],Contrato[[#All],[DISTRIBUIDOR_ACTUAL]],,0),"")</f>
        <v>CRELL</v>
      </c>
      <c r="J172" s="5" t="s">
        <v>1224</v>
      </c>
      <c r="K172" s="22" t="str" cm="1">
        <f t="array" ref="K17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2" s="8">
        <v>1</v>
      </c>
      <c r="N172" s="36">
        <f>+Cesion_credito[[#This Row],[Prorrata_Semestral (%)]]*SUMIFS(Contrato[Pago_Semestral_US$],Contrato[Distribuidor_CNE],Cesion_credito[[#This Row],[Distribuidor_CNE]],Contrato[Contrato],Cesion_credito[[#This Row],[Bloque_Contrato_CNE]])</f>
        <v>933.67399999999998</v>
      </c>
      <c r="O172" s="28">
        <f t="shared" si="10"/>
        <v>1</v>
      </c>
      <c r="P172" t="str" cm="1">
        <f t="array" ref="P172">+IFERROR(_xlfn.XLOOKUP(Cesion_credito[[#This Row],[SUMINISTRADOR_ACTUAL]]&amp;Cesion_credito[[#This Row],[Razón Social Beneficiario del Pago]],Tabla_Facturas[[#All],[ID]],Tabla_Facturas[[#All],[BANCO]],,0),"")</f>
        <v>Banco Chile</v>
      </c>
      <c r="Q172" t="str" cm="1">
        <f t="array" ref="Q172">+IFERROR(_xlfn.XLOOKUP(Cesion_credito[[#This Row],[SUMINISTRADOR_ACTUAL]]&amp;Cesion_credito[[#This Row],[Razón Social Beneficiario del Pago]],Tabla_Facturas[[#All],[ID]],Tabla_Facturas[[#All],[TIPO_CUENTA]],,0),"")</f>
        <v>Corriente</v>
      </c>
      <c r="R172" cm="1">
        <f t="array" ref="R172">+IFERROR(_xlfn.XLOOKUP(Cesion_credito[[#This Row],[SUMINISTRADOR_ACTUAL]]&amp;Cesion_credito[[#This Row],[Razón Social Beneficiario del Pago]],Tabla_Facturas[[#All],[ID]],Tabla_Facturas[[#All],[NUMERO_CUENTA]],,0),"")</f>
        <v>111972052</v>
      </c>
      <c r="S1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145328</v>
      </c>
      <c r="T172" t="str">
        <f>+_xlfn.XLOOKUP(Cesion_credito[[#This Row],[DISTRIBUIDOR_ACTUAL]],Distribuidor[DISTRIBUIDOR_ACTUAL],Distribuidor[RAZON_SOCIAL_DISTRIBUIDOR_ACTUAL],,0)</f>
        <v>Cooperativa Regional Eléctrica Llanquihue Ltda</v>
      </c>
      <c r="U172" t="str">
        <f>+_xlfn.XLOOKUP(Cesion_credito[[#This Row],[DISTRIBUIDOR_ACTUAL]],Distribuidor[DISTRIBUIDOR_ACTUAL],Distribuidor[RUT_DISTRIBUIDOR_ACTUAL],,0)</f>
        <v>81.106.900-0</v>
      </c>
    </row>
    <row r="173" spans="1:21" x14ac:dyDescent="0.25">
      <c r="A173" s="22">
        <f t="shared" si="11"/>
        <v>2025</v>
      </c>
      <c r="B173" s="22">
        <f t="shared" si="8"/>
        <v>1</v>
      </c>
      <c r="C173" s="22">
        <f t="shared" si="9"/>
        <v>6</v>
      </c>
      <c r="D173" s="23" t="s">
        <v>1136</v>
      </c>
      <c r="E173" s="6" t="s">
        <v>1088</v>
      </c>
      <c r="F173" s="5" t="s">
        <v>496</v>
      </c>
      <c r="G173" s="24" t="str" cm="1">
        <f t="array" ref="G173">+IFERROR(_xlfn.XLOOKUP(Cesion_credito[[#This Row],[Distribuidor_CNE]]&amp;"_"&amp;Cesion_credito[[#This Row],[Bloque_Contrato_CNE]],Contrato[[#All],[Id]],Contrato[[#All],[Suministrador_CNE]],,0),"")</f>
        <v>San Juan SpA.</v>
      </c>
      <c r="H173" s="24" t="str" cm="1">
        <f t="array" ref="H173">+IFERROR(_xlfn.XLOOKUP(Cesion_credito[[#This Row],[Distribuidor_CNE]]&amp;"_"&amp;Cesion_credito[[#This Row],[Bloque_Contrato_CNE]],Contrato[[#All],[Id]],Contrato[[#All],[SUMINISTRADOR_ACTUAL]],,0),"")</f>
        <v>SAN_JUAN_LAP</v>
      </c>
      <c r="I173" s="24" t="str" cm="1">
        <f t="array" ref="I173">+IFERROR(_xlfn.XLOOKUP(Cesion_credito[[#This Row],[Distribuidor_CNE]]&amp;"_"&amp;Cesion_credito[[#This Row],[Bloque_Contrato_CNE]],Contrato[[#All],[Id]],Contrato[[#All],[DISTRIBUIDOR_ACTUAL]],,0),"")</f>
        <v>CRELL</v>
      </c>
      <c r="J173" s="5" t="s">
        <v>1224</v>
      </c>
      <c r="K173" s="22" t="str" cm="1">
        <f t="array" ref="K17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3" s="8">
        <v>1</v>
      </c>
      <c r="N173" s="36">
        <f>+Cesion_credito[[#This Row],[Prorrata_Semestral (%)]]*SUMIFS(Contrato[Pago_Semestral_US$],Contrato[Distribuidor_CNE],Cesion_credito[[#This Row],[Distribuidor_CNE]],Contrato[Contrato],Cesion_credito[[#This Row],[Bloque_Contrato_CNE]])</f>
        <v>1817.8979999999999</v>
      </c>
      <c r="O173" s="28">
        <f t="shared" si="10"/>
        <v>1</v>
      </c>
      <c r="P173" t="str" cm="1">
        <f t="array" ref="P173">+IFERROR(_xlfn.XLOOKUP(Cesion_credito[[#This Row],[SUMINISTRADOR_ACTUAL]]&amp;Cesion_credito[[#This Row],[Razón Social Beneficiario del Pago]],Tabla_Facturas[[#All],[ID]],Tabla_Facturas[[#All],[BANCO]],,0),"")</f>
        <v>Banco Chile</v>
      </c>
      <c r="Q173" t="str" cm="1">
        <f t="array" ref="Q173">+IFERROR(_xlfn.XLOOKUP(Cesion_credito[[#This Row],[SUMINISTRADOR_ACTUAL]]&amp;Cesion_credito[[#This Row],[Razón Social Beneficiario del Pago]],Tabla_Facturas[[#All],[ID]],Tabla_Facturas[[#All],[TIPO_CUENTA]],,0),"")</f>
        <v>Corriente</v>
      </c>
      <c r="R173" cm="1">
        <f t="array" ref="R173">+IFERROR(_xlfn.XLOOKUP(Cesion_credito[[#This Row],[SUMINISTRADOR_ACTUAL]]&amp;Cesion_credito[[#This Row],[Razón Social Beneficiario del Pago]],Tabla_Facturas[[#All],[ID]],Tabla_Facturas[[#All],[NUMERO_CUENTA]],,0),"")</f>
        <v>111972052</v>
      </c>
      <c r="S1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282959</v>
      </c>
      <c r="T173" t="str">
        <f>+_xlfn.XLOOKUP(Cesion_credito[[#This Row],[DISTRIBUIDOR_ACTUAL]],Distribuidor[DISTRIBUIDOR_ACTUAL],Distribuidor[RAZON_SOCIAL_DISTRIBUIDOR_ACTUAL],,0)</f>
        <v>Cooperativa Regional Eléctrica Llanquihue Ltda</v>
      </c>
      <c r="U173" t="str">
        <f>+_xlfn.XLOOKUP(Cesion_credito[[#This Row],[DISTRIBUIDOR_ACTUAL]],Distribuidor[DISTRIBUIDOR_ACTUAL],Distribuidor[RUT_DISTRIBUIDOR_ACTUAL],,0)</f>
        <v>81.106.900-0</v>
      </c>
    </row>
    <row r="174" spans="1:21" x14ac:dyDescent="0.25">
      <c r="A174" s="22">
        <f t="shared" si="11"/>
        <v>2025</v>
      </c>
      <c r="B174" s="22">
        <f t="shared" si="8"/>
        <v>1</v>
      </c>
      <c r="C174" s="22">
        <f t="shared" si="9"/>
        <v>6</v>
      </c>
      <c r="D174" s="23" t="s">
        <v>1136</v>
      </c>
      <c r="E174" s="6" t="s">
        <v>1089</v>
      </c>
      <c r="F174" s="5" t="s">
        <v>525</v>
      </c>
      <c r="G174" s="24" t="str" cm="1">
        <f t="array" ref="G174">+IFERROR(_xlfn.XLOOKUP(Cesion_credito[[#This Row],[Distribuidor_CNE]]&amp;"_"&amp;Cesion_credito[[#This Row],[Bloque_Contrato_CNE]],Contrato[[#All],[Id]],Contrato[[#All],[Suministrador_CNE]],,0),"")</f>
        <v>San Juan SpA.</v>
      </c>
      <c r="H174" s="24" t="str" cm="1">
        <f t="array" ref="H174">+IFERROR(_xlfn.XLOOKUP(Cesion_credito[[#This Row],[Distribuidor_CNE]]&amp;"_"&amp;Cesion_credito[[#This Row],[Bloque_Contrato_CNE]],Contrato[[#All],[Id]],Contrato[[#All],[SUMINISTRADOR_ACTUAL]],,0),"")</f>
        <v>SAN_JUAN_LAP</v>
      </c>
      <c r="I174" s="24" t="str" cm="1">
        <f t="array" ref="I174">+IFERROR(_xlfn.XLOOKUP(Cesion_credito[[#This Row],[Distribuidor_CNE]]&amp;"_"&amp;Cesion_credito[[#This Row],[Bloque_Contrato_CNE]],Contrato[[#All],[Id]],Contrato[[#All],[DISTRIBUIDOR_ACTUAL]],,0),"")</f>
        <v>EDECSA</v>
      </c>
      <c r="J174" s="5" t="s">
        <v>1224</v>
      </c>
      <c r="K174" s="22" t="str" cm="1">
        <f t="array" ref="K17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4" s="8">
        <v>1</v>
      </c>
      <c r="N174" s="36">
        <f>+Cesion_credito[[#This Row],[Prorrata_Semestral (%)]]*SUMIFS(Contrato[Pago_Semestral_US$],Contrato[Distribuidor_CNE],Cesion_credito[[#This Row],[Distribuidor_CNE]],Contrato[Contrato],Cesion_credito[[#This Row],[Bloque_Contrato_CNE]])</f>
        <v>188.47399999999999</v>
      </c>
      <c r="O174" s="28">
        <f t="shared" si="10"/>
        <v>1</v>
      </c>
      <c r="P174" t="str" cm="1">
        <f t="array" ref="P174">+IFERROR(_xlfn.XLOOKUP(Cesion_credito[[#This Row],[SUMINISTRADOR_ACTUAL]]&amp;Cesion_credito[[#This Row],[Razón Social Beneficiario del Pago]],Tabla_Facturas[[#All],[ID]],Tabla_Facturas[[#All],[BANCO]],,0),"")</f>
        <v>Banco Chile</v>
      </c>
      <c r="Q174" t="str" cm="1">
        <f t="array" ref="Q174">+IFERROR(_xlfn.XLOOKUP(Cesion_credito[[#This Row],[SUMINISTRADOR_ACTUAL]]&amp;Cesion_credito[[#This Row],[Razón Social Beneficiario del Pago]],Tabla_Facturas[[#All],[ID]],Tabla_Facturas[[#All],[TIPO_CUENTA]],,0),"")</f>
        <v>Corriente</v>
      </c>
      <c r="R174" cm="1">
        <f t="array" ref="R174">+IFERROR(_xlfn.XLOOKUP(Cesion_credito[[#This Row],[SUMINISTRADOR_ACTUAL]]&amp;Cesion_credito[[#This Row],[Razón Social Beneficiario del Pago]],Tabla_Facturas[[#All],[ID]],Tabla_Facturas[[#All],[NUMERO_CUENTA]],,0),"")</f>
        <v>111972052</v>
      </c>
      <c r="S1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29336</v>
      </c>
      <c r="T174" t="str">
        <f>+_xlfn.XLOOKUP(Cesion_credito[[#This Row],[DISTRIBUIDOR_ACTUAL]],Distribuidor[DISTRIBUIDOR_ACTUAL],Distribuidor[RAZON_SOCIAL_DISTRIBUIDOR_ACTUAL],,0)</f>
        <v>Energía de Casablanca S.A.</v>
      </c>
      <c r="U174" t="str">
        <f>+_xlfn.XLOOKUP(Cesion_credito[[#This Row],[DISTRIBUIDOR_ACTUAL]],Distribuidor[DISTRIBUIDOR_ACTUAL],Distribuidor[RUT_DISTRIBUIDOR_ACTUAL],,0)</f>
        <v>96.766.110-4</v>
      </c>
    </row>
    <row r="175" spans="1:21" x14ac:dyDescent="0.25">
      <c r="A175" s="22">
        <f t="shared" si="11"/>
        <v>2025</v>
      </c>
      <c r="B175" s="22">
        <f t="shared" si="8"/>
        <v>1</v>
      </c>
      <c r="C175" s="22">
        <f t="shared" si="9"/>
        <v>6</v>
      </c>
      <c r="D175" s="23" t="s">
        <v>1136</v>
      </c>
      <c r="E175" s="6" t="s">
        <v>1089</v>
      </c>
      <c r="F175" s="5" t="s">
        <v>526</v>
      </c>
      <c r="G175" s="24" t="str" cm="1">
        <f t="array" ref="G175">+IFERROR(_xlfn.XLOOKUP(Cesion_credito[[#This Row],[Distribuidor_CNE]]&amp;"_"&amp;Cesion_credito[[#This Row],[Bloque_Contrato_CNE]],Contrato[[#All],[Id]],Contrato[[#All],[Suministrador_CNE]],,0),"")</f>
        <v>San Juan SpA.</v>
      </c>
      <c r="H175" s="24" t="str" cm="1">
        <f t="array" ref="H175">+IFERROR(_xlfn.XLOOKUP(Cesion_credito[[#This Row],[Distribuidor_CNE]]&amp;"_"&amp;Cesion_credito[[#This Row],[Bloque_Contrato_CNE]],Contrato[[#All],[Id]],Contrato[[#All],[SUMINISTRADOR_ACTUAL]],,0),"")</f>
        <v>SAN_JUAN_LAP</v>
      </c>
      <c r="I175" s="24" t="str" cm="1">
        <f t="array" ref="I175">+IFERROR(_xlfn.XLOOKUP(Cesion_credito[[#This Row],[Distribuidor_CNE]]&amp;"_"&amp;Cesion_credito[[#This Row],[Bloque_Contrato_CNE]],Contrato[[#All],[Id]],Contrato[[#All],[DISTRIBUIDOR_ACTUAL]],,0),"")</f>
        <v>EDECSA</v>
      </c>
      <c r="J175" s="5" t="s">
        <v>1224</v>
      </c>
      <c r="K175" s="22" t="str" cm="1">
        <f t="array" ref="K17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5" s="8">
        <v>1</v>
      </c>
      <c r="N175" s="36">
        <f>+Cesion_credito[[#This Row],[Prorrata_Semestral (%)]]*SUMIFS(Contrato[Pago_Semestral_US$],Contrato[Distribuidor_CNE],Cesion_credito[[#This Row],[Distribuidor_CNE]],Contrato[Contrato],Cesion_credito[[#This Row],[Bloque_Contrato_CNE]])</f>
        <v>90.174000000000007</v>
      </c>
      <c r="O175" s="28">
        <f t="shared" si="10"/>
        <v>1</v>
      </c>
      <c r="P175" t="str" cm="1">
        <f t="array" ref="P175">+IFERROR(_xlfn.XLOOKUP(Cesion_credito[[#This Row],[SUMINISTRADOR_ACTUAL]]&amp;Cesion_credito[[#This Row],[Razón Social Beneficiario del Pago]],Tabla_Facturas[[#All],[ID]],Tabla_Facturas[[#All],[BANCO]],,0),"")</f>
        <v>Banco Chile</v>
      </c>
      <c r="Q175" t="str" cm="1">
        <f t="array" ref="Q175">+IFERROR(_xlfn.XLOOKUP(Cesion_credito[[#This Row],[SUMINISTRADOR_ACTUAL]]&amp;Cesion_credito[[#This Row],[Razón Social Beneficiario del Pago]],Tabla_Facturas[[#All],[ID]],Tabla_Facturas[[#All],[TIPO_CUENTA]],,0),"")</f>
        <v>Corriente</v>
      </c>
      <c r="R175" cm="1">
        <f t="array" ref="R175">+IFERROR(_xlfn.XLOOKUP(Cesion_credito[[#This Row],[SUMINISTRADOR_ACTUAL]]&amp;Cesion_credito[[#This Row],[Razón Social Beneficiario del Pago]],Tabla_Facturas[[#All],[ID]],Tabla_Facturas[[#All],[NUMERO_CUENTA]],,0),"")</f>
        <v>111972052</v>
      </c>
      <c r="S1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14036</v>
      </c>
      <c r="T175" t="str">
        <f>+_xlfn.XLOOKUP(Cesion_credito[[#This Row],[DISTRIBUIDOR_ACTUAL]],Distribuidor[DISTRIBUIDOR_ACTUAL],Distribuidor[RAZON_SOCIAL_DISTRIBUIDOR_ACTUAL],,0)</f>
        <v>Energía de Casablanca S.A.</v>
      </c>
      <c r="U175" t="str">
        <f>+_xlfn.XLOOKUP(Cesion_credito[[#This Row],[DISTRIBUIDOR_ACTUAL]],Distribuidor[DISTRIBUIDOR_ACTUAL],Distribuidor[RUT_DISTRIBUIDOR_ACTUAL],,0)</f>
        <v>96.766.110-4</v>
      </c>
    </row>
    <row r="176" spans="1:21" x14ac:dyDescent="0.25">
      <c r="A176" s="22">
        <f t="shared" si="11"/>
        <v>2025</v>
      </c>
      <c r="B176" s="22">
        <f t="shared" si="8"/>
        <v>1</v>
      </c>
      <c r="C176" s="22">
        <f t="shared" si="9"/>
        <v>6</v>
      </c>
      <c r="D176" s="23" t="s">
        <v>1136</v>
      </c>
      <c r="E176" s="6" t="s">
        <v>1089</v>
      </c>
      <c r="F176" s="5" t="s">
        <v>527</v>
      </c>
      <c r="G176" s="24" t="str" cm="1">
        <f t="array" ref="G176">+IFERROR(_xlfn.XLOOKUP(Cesion_credito[[#This Row],[Distribuidor_CNE]]&amp;"_"&amp;Cesion_credito[[#This Row],[Bloque_Contrato_CNE]],Contrato[[#All],[Id]],Contrato[[#All],[Suministrador_CNE]],,0),"")</f>
        <v>San Juan SpA.</v>
      </c>
      <c r="H176" s="24" t="str" cm="1">
        <f t="array" ref="H176">+IFERROR(_xlfn.XLOOKUP(Cesion_credito[[#This Row],[Distribuidor_CNE]]&amp;"_"&amp;Cesion_credito[[#This Row],[Bloque_Contrato_CNE]],Contrato[[#All],[Id]],Contrato[[#All],[SUMINISTRADOR_ACTUAL]],,0),"")</f>
        <v>SAN_JUAN_LAP</v>
      </c>
      <c r="I176" s="24" t="str" cm="1">
        <f t="array" ref="I176">+IFERROR(_xlfn.XLOOKUP(Cesion_credito[[#This Row],[Distribuidor_CNE]]&amp;"_"&amp;Cesion_credito[[#This Row],[Bloque_Contrato_CNE]],Contrato[[#All],[Id]],Contrato[[#All],[DISTRIBUIDOR_ACTUAL]],,0),"")</f>
        <v>EDECSA</v>
      </c>
      <c r="J176" s="5" t="s">
        <v>1224</v>
      </c>
      <c r="K176" s="22" t="str" cm="1">
        <f t="array" ref="K17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6" s="8">
        <v>1</v>
      </c>
      <c r="N176" s="36">
        <f>+Cesion_credito[[#This Row],[Prorrata_Semestral (%)]]*SUMIFS(Contrato[Pago_Semestral_US$],Contrato[Distribuidor_CNE],Cesion_credito[[#This Row],[Distribuidor_CNE]],Contrato[Contrato],Cesion_credito[[#This Row],[Bloque_Contrato_CNE]])</f>
        <v>584.19299999999998</v>
      </c>
      <c r="O176" s="28">
        <f t="shared" si="10"/>
        <v>1</v>
      </c>
      <c r="P176" t="str" cm="1">
        <f t="array" ref="P176">+IFERROR(_xlfn.XLOOKUP(Cesion_credito[[#This Row],[SUMINISTRADOR_ACTUAL]]&amp;Cesion_credito[[#This Row],[Razón Social Beneficiario del Pago]],Tabla_Facturas[[#All],[ID]],Tabla_Facturas[[#All],[BANCO]],,0),"")</f>
        <v>Banco Chile</v>
      </c>
      <c r="Q176" t="str" cm="1">
        <f t="array" ref="Q176">+IFERROR(_xlfn.XLOOKUP(Cesion_credito[[#This Row],[SUMINISTRADOR_ACTUAL]]&amp;Cesion_credito[[#This Row],[Razón Social Beneficiario del Pago]],Tabla_Facturas[[#All],[ID]],Tabla_Facturas[[#All],[TIPO_CUENTA]],,0),"")</f>
        <v>Corriente</v>
      </c>
      <c r="R176" cm="1">
        <f t="array" ref="R176">+IFERROR(_xlfn.XLOOKUP(Cesion_credito[[#This Row],[SUMINISTRADOR_ACTUAL]]&amp;Cesion_credito[[#This Row],[Razón Social Beneficiario del Pago]],Tabla_Facturas[[#All],[ID]],Tabla_Facturas[[#All],[NUMERO_CUENTA]],,0),"")</f>
        <v>111972052</v>
      </c>
      <c r="S1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90931</v>
      </c>
      <c r="T176" t="str">
        <f>+_xlfn.XLOOKUP(Cesion_credito[[#This Row],[DISTRIBUIDOR_ACTUAL]],Distribuidor[DISTRIBUIDOR_ACTUAL],Distribuidor[RAZON_SOCIAL_DISTRIBUIDOR_ACTUAL],,0)</f>
        <v>Energía de Casablanca S.A.</v>
      </c>
      <c r="U176" t="str">
        <f>+_xlfn.XLOOKUP(Cesion_credito[[#This Row],[DISTRIBUIDOR_ACTUAL]],Distribuidor[DISTRIBUIDOR_ACTUAL],Distribuidor[RUT_DISTRIBUIDOR_ACTUAL],,0)</f>
        <v>96.766.110-4</v>
      </c>
    </row>
    <row r="177" spans="1:21" x14ac:dyDescent="0.25">
      <c r="A177" s="22">
        <f t="shared" si="11"/>
        <v>2025</v>
      </c>
      <c r="B177" s="22">
        <f t="shared" si="8"/>
        <v>1</v>
      </c>
      <c r="C177" s="22">
        <f t="shared" si="9"/>
        <v>6</v>
      </c>
      <c r="D177" s="23" t="s">
        <v>1136</v>
      </c>
      <c r="E177" s="6" t="s">
        <v>1092</v>
      </c>
      <c r="F177" s="5" t="s">
        <v>655</v>
      </c>
      <c r="G177" s="24" t="str" cm="1">
        <f t="array" ref="G177">+IFERROR(_xlfn.XLOOKUP(Cesion_credito[[#This Row],[Distribuidor_CNE]]&amp;"_"&amp;Cesion_credito[[#This Row],[Bloque_Contrato_CNE]],Contrato[[#All],[Id]],Contrato[[#All],[Suministrador_CNE]],,0),"")</f>
        <v>San Juan SpA.</v>
      </c>
      <c r="H177" s="24" t="str" cm="1">
        <f t="array" ref="H177">+IFERROR(_xlfn.XLOOKUP(Cesion_credito[[#This Row],[Distribuidor_CNE]]&amp;"_"&amp;Cesion_credito[[#This Row],[Bloque_Contrato_CNE]],Contrato[[#All],[Id]],Contrato[[#All],[SUMINISTRADOR_ACTUAL]],,0),"")</f>
        <v>SAN_JUAN_LAP</v>
      </c>
      <c r="I177" s="24" t="str" cm="1">
        <f t="array" ref="I177">+IFERROR(_xlfn.XLOOKUP(Cesion_credito[[#This Row],[Distribuidor_CNE]]&amp;"_"&amp;Cesion_credito[[#This Row],[Bloque_Contrato_CNE]],Contrato[[#All],[Id]],Contrato[[#All],[DISTRIBUIDOR_ACTUAL]],,0),"")</f>
        <v>CGE</v>
      </c>
      <c r="J177" s="5" t="s">
        <v>1224</v>
      </c>
      <c r="K177" s="22" t="str" cm="1">
        <f t="array" ref="K17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7" s="8">
        <v>1</v>
      </c>
      <c r="N177" s="36">
        <f>+Cesion_credito[[#This Row],[Prorrata_Semestral (%)]]*SUMIFS(Contrato[Pago_Semestral_US$],Contrato[Distribuidor_CNE],Cesion_credito[[#This Row],[Distribuidor_CNE]],Contrato[Contrato],Cesion_credito[[#This Row],[Bloque_Contrato_CNE]])</f>
        <v>218.30500000000001</v>
      </c>
      <c r="O177" s="28">
        <f t="shared" si="10"/>
        <v>1</v>
      </c>
      <c r="P177" t="str" cm="1">
        <f t="array" ref="P177">+IFERROR(_xlfn.XLOOKUP(Cesion_credito[[#This Row],[SUMINISTRADOR_ACTUAL]]&amp;Cesion_credito[[#This Row],[Razón Social Beneficiario del Pago]],Tabla_Facturas[[#All],[ID]],Tabla_Facturas[[#All],[BANCO]],,0),"")</f>
        <v>Banco Chile</v>
      </c>
      <c r="Q177" t="str" cm="1">
        <f t="array" ref="Q177">+IFERROR(_xlfn.XLOOKUP(Cesion_credito[[#This Row],[SUMINISTRADOR_ACTUAL]]&amp;Cesion_credito[[#This Row],[Razón Social Beneficiario del Pago]],Tabla_Facturas[[#All],[ID]],Tabla_Facturas[[#All],[TIPO_CUENTA]],,0),"")</f>
        <v>Corriente</v>
      </c>
      <c r="R177" cm="1">
        <f t="array" ref="R177">+IFERROR(_xlfn.XLOOKUP(Cesion_credito[[#This Row],[SUMINISTRADOR_ACTUAL]]&amp;Cesion_credito[[#This Row],[Razón Social Beneficiario del Pago]],Tabla_Facturas[[#All],[ID]],Tabla_Facturas[[#All],[NUMERO_CUENTA]],,0),"")</f>
        <v>111972052</v>
      </c>
      <c r="S1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33980</v>
      </c>
      <c r="T177" t="str">
        <f>+_xlfn.XLOOKUP(Cesion_credito[[#This Row],[DISTRIBUIDOR_ACTUAL]],Distribuidor[DISTRIBUIDOR_ACTUAL],Distribuidor[RAZON_SOCIAL_DISTRIBUIDOR_ACTUAL],,0)</f>
        <v>Compañía General de Electricidad S.A.</v>
      </c>
      <c r="U177" t="str">
        <f>+_xlfn.XLOOKUP(Cesion_credito[[#This Row],[DISTRIBUIDOR_ACTUAL]],Distribuidor[DISTRIBUIDOR_ACTUAL],Distribuidor[RUT_DISTRIBUIDOR_ACTUAL],,0)</f>
        <v>76.411.321-7</v>
      </c>
    </row>
    <row r="178" spans="1:21" x14ac:dyDescent="0.25">
      <c r="A178" s="22">
        <f t="shared" si="11"/>
        <v>2025</v>
      </c>
      <c r="B178" s="22">
        <f t="shared" si="8"/>
        <v>1</v>
      </c>
      <c r="C178" s="22">
        <f t="shared" si="9"/>
        <v>6</v>
      </c>
      <c r="D178" s="23" t="s">
        <v>1136</v>
      </c>
      <c r="E178" s="6" t="s">
        <v>1092</v>
      </c>
      <c r="F178" s="5" t="s">
        <v>656</v>
      </c>
      <c r="G178" s="24" t="str" cm="1">
        <f t="array" ref="G178">+IFERROR(_xlfn.XLOOKUP(Cesion_credito[[#This Row],[Distribuidor_CNE]]&amp;"_"&amp;Cesion_credito[[#This Row],[Bloque_Contrato_CNE]],Contrato[[#All],[Id]],Contrato[[#All],[Suministrador_CNE]],,0),"")</f>
        <v>San Juan SpA.</v>
      </c>
      <c r="H178" s="24" t="str" cm="1">
        <f t="array" ref="H178">+IFERROR(_xlfn.XLOOKUP(Cesion_credito[[#This Row],[Distribuidor_CNE]]&amp;"_"&amp;Cesion_credito[[#This Row],[Bloque_Contrato_CNE]],Contrato[[#All],[Id]],Contrato[[#All],[SUMINISTRADOR_ACTUAL]],,0),"")</f>
        <v>SAN_JUAN_LAP</v>
      </c>
      <c r="I178" s="24" t="str" cm="1">
        <f t="array" ref="I178">+IFERROR(_xlfn.XLOOKUP(Cesion_credito[[#This Row],[Distribuidor_CNE]]&amp;"_"&amp;Cesion_credito[[#This Row],[Bloque_Contrato_CNE]],Contrato[[#All],[Id]],Contrato[[#All],[DISTRIBUIDOR_ACTUAL]],,0),"")</f>
        <v>CGE</v>
      </c>
      <c r="J178" s="5" t="s">
        <v>1224</v>
      </c>
      <c r="K178" s="22" t="str" cm="1">
        <f t="array" ref="K17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8" s="8">
        <v>1</v>
      </c>
      <c r="N178" s="36">
        <f>+Cesion_credito[[#This Row],[Prorrata_Semestral (%)]]*SUMIFS(Contrato[Pago_Semestral_US$],Contrato[Distribuidor_CNE],Cesion_credito[[#This Row],[Distribuidor_CNE]],Contrato[Contrato],Cesion_credito[[#This Row],[Bloque_Contrato_CNE]])</f>
        <v>153.83600000000001</v>
      </c>
      <c r="O178" s="28">
        <f t="shared" si="10"/>
        <v>1</v>
      </c>
      <c r="P178" t="str" cm="1">
        <f t="array" ref="P178">+IFERROR(_xlfn.XLOOKUP(Cesion_credito[[#This Row],[SUMINISTRADOR_ACTUAL]]&amp;Cesion_credito[[#This Row],[Razón Social Beneficiario del Pago]],Tabla_Facturas[[#All],[ID]],Tabla_Facturas[[#All],[BANCO]],,0),"")</f>
        <v>Banco Chile</v>
      </c>
      <c r="Q178" t="str" cm="1">
        <f t="array" ref="Q178">+IFERROR(_xlfn.XLOOKUP(Cesion_credito[[#This Row],[SUMINISTRADOR_ACTUAL]]&amp;Cesion_credito[[#This Row],[Razón Social Beneficiario del Pago]],Tabla_Facturas[[#All],[ID]],Tabla_Facturas[[#All],[TIPO_CUENTA]],,0),"")</f>
        <v>Corriente</v>
      </c>
      <c r="R178" cm="1">
        <f t="array" ref="R178">+IFERROR(_xlfn.XLOOKUP(Cesion_credito[[#This Row],[SUMINISTRADOR_ACTUAL]]&amp;Cesion_credito[[#This Row],[Razón Social Beneficiario del Pago]],Tabla_Facturas[[#All],[ID]],Tabla_Facturas[[#All],[NUMERO_CUENTA]],,0),"")</f>
        <v>111972052</v>
      </c>
      <c r="S1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23945</v>
      </c>
      <c r="T178" t="str">
        <f>+_xlfn.XLOOKUP(Cesion_credito[[#This Row],[DISTRIBUIDOR_ACTUAL]],Distribuidor[DISTRIBUIDOR_ACTUAL],Distribuidor[RAZON_SOCIAL_DISTRIBUIDOR_ACTUAL],,0)</f>
        <v>Compañía General de Electricidad S.A.</v>
      </c>
      <c r="U178" t="str">
        <f>+_xlfn.XLOOKUP(Cesion_credito[[#This Row],[DISTRIBUIDOR_ACTUAL]],Distribuidor[DISTRIBUIDOR_ACTUAL],Distribuidor[RUT_DISTRIBUIDOR_ACTUAL],,0)</f>
        <v>76.411.321-7</v>
      </c>
    </row>
    <row r="179" spans="1:21" x14ac:dyDescent="0.25">
      <c r="A179" s="22">
        <f t="shared" si="11"/>
        <v>2025</v>
      </c>
      <c r="B179" s="22">
        <f t="shared" si="8"/>
        <v>1</v>
      </c>
      <c r="C179" s="22">
        <f t="shared" si="9"/>
        <v>6</v>
      </c>
      <c r="D179" s="23" t="s">
        <v>1136</v>
      </c>
      <c r="E179" s="6" t="s">
        <v>1092</v>
      </c>
      <c r="F179" s="5" t="s">
        <v>657</v>
      </c>
      <c r="G179" s="24" t="str" cm="1">
        <f t="array" ref="G179">+IFERROR(_xlfn.XLOOKUP(Cesion_credito[[#This Row],[Distribuidor_CNE]]&amp;"_"&amp;Cesion_credito[[#This Row],[Bloque_Contrato_CNE]],Contrato[[#All],[Id]],Contrato[[#All],[Suministrador_CNE]],,0),"")</f>
        <v>San Juan SpA.</v>
      </c>
      <c r="H179" s="24" t="str" cm="1">
        <f t="array" ref="H179">+IFERROR(_xlfn.XLOOKUP(Cesion_credito[[#This Row],[Distribuidor_CNE]]&amp;"_"&amp;Cesion_credito[[#This Row],[Bloque_Contrato_CNE]],Contrato[[#All],[Id]],Contrato[[#All],[SUMINISTRADOR_ACTUAL]],,0),"")</f>
        <v>SAN_JUAN_LAP</v>
      </c>
      <c r="I179" s="24" t="str" cm="1">
        <f t="array" ref="I179">+IFERROR(_xlfn.XLOOKUP(Cesion_credito[[#This Row],[Distribuidor_CNE]]&amp;"_"&amp;Cesion_credito[[#This Row],[Bloque_Contrato_CNE]],Contrato[[#All],[Id]],Contrato[[#All],[DISTRIBUIDOR_ACTUAL]],,0),"")</f>
        <v>CGE</v>
      </c>
      <c r="J179" s="5" t="s">
        <v>1224</v>
      </c>
      <c r="K179" s="22" t="str" cm="1">
        <f t="array" ref="K17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79" s="8">
        <v>1</v>
      </c>
      <c r="N179" s="36">
        <f>+Cesion_credito[[#This Row],[Prorrata_Semestral (%)]]*SUMIFS(Contrato[Pago_Semestral_US$],Contrato[Distribuidor_CNE],Cesion_credito[[#This Row],[Distribuidor_CNE]],Contrato[Contrato],Cesion_credito[[#This Row],[Bloque_Contrato_CNE]])</f>
        <v>453.82600000000002</v>
      </c>
      <c r="O179" s="28">
        <f t="shared" si="10"/>
        <v>1</v>
      </c>
      <c r="P179" t="str" cm="1">
        <f t="array" ref="P179">+IFERROR(_xlfn.XLOOKUP(Cesion_credito[[#This Row],[SUMINISTRADOR_ACTUAL]]&amp;Cesion_credito[[#This Row],[Razón Social Beneficiario del Pago]],Tabla_Facturas[[#All],[ID]],Tabla_Facturas[[#All],[BANCO]],,0),"")</f>
        <v>Banco Chile</v>
      </c>
      <c r="Q179" t="str" cm="1">
        <f t="array" ref="Q179">+IFERROR(_xlfn.XLOOKUP(Cesion_credito[[#This Row],[SUMINISTRADOR_ACTUAL]]&amp;Cesion_credito[[#This Row],[Razón Social Beneficiario del Pago]],Tabla_Facturas[[#All],[ID]],Tabla_Facturas[[#All],[TIPO_CUENTA]],,0),"")</f>
        <v>Corriente</v>
      </c>
      <c r="R179" cm="1">
        <f t="array" ref="R179">+IFERROR(_xlfn.XLOOKUP(Cesion_credito[[#This Row],[SUMINISTRADOR_ACTUAL]]&amp;Cesion_credito[[#This Row],[Razón Social Beneficiario del Pago]],Tabla_Facturas[[#All],[ID]],Tabla_Facturas[[#All],[NUMERO_CUENTA]],,0),"")</f>
        <v>111972052</v>
      </c>
      <c r="S1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70639</v>
      </c>
      <c r="T179" t="str">
        <f>+_xlfn.XLOOKUP(Cesion_credito[[#This Row],[DISTRIBUIDOR_ACTUAL]],Distribuidor[DISTRIBUIDOR_ACTUAL],Distribuidor[RAZON_SOCIAL_DISTRIBUIDOR_ACTUAL],,0)</f>
        <v>Compañía General de Electricidad S.A.</v>
      </c>
      <c r="U179" t="str">
        <f>+_xlfn.XLOOKUP(Cesion_credito[[#This Row],[DISTRIBUIDOR_ACTUAL]],Distribuidor[DISTRIBUIDOR_ACTUAL],Distribuidor[RUT_DISTRIBUIDOR_ACTUAL],,0)</f>
        <v>76.411.321-7</v>
      </c>
    </row>
    <row r="180" spans="1:21" x14ac:dyDescent="0.25">
      <c r="A180" s="22">
        <f t="shared" si="11"/>
        <v>2025</v>
      </c>
      <c r="B180" s="22">
        <f t="shared" si="8"/>
        <v>1</v>
      </c>
      <c r="C180" s="22">
        <f t="shared" si="9"/>
        <v>6</v>
      </c>
      <c r="D180" s="23" t="s">
        <v>1136</v>
      </c>
      <c r="E180" s="6" t="s">
        <v>1095</v>
      </c>
      <c r="F180" s="5" t="s">
        <v>712</v>
      </c>
      <c r="G180" s="24" t="str" cm="1">
        <f t="array" ref="G180">+IFERROR(_xlfn.XLOOKUP(Cesion_credito[[#This Row],[Distribuidor_CNE]]&amp;"_"&amp;Cesion_credito[[#This Row],[Bloque_Contrato_CNE]],Contrato[[#All],[Id]],Contrato[[#All],[Suministrador_CNE]],,0),"")</f>
        <v>San Juan SpA.</v>
      </c>
      <c r="H180" s="24" t="str" cm="1">
        <f t="array" ref="H180">+IFERROR(_xlfn.XLOOKUP(Cesion_credito[[#This Row],[Distribuidor_CNE]]&amp;"_"&amp;Cesion_credito[[#This Row],[Bloque_Contrato_CNE]],Contrato[[#All],[Id]],Contrato[[#All],[SUMINISTRADOR_ACTUAL]],,0),"")</f>
        <v>SAN_JUAN_LAP</v>
      </c>
      <c r="I180" s="24" t="str" cm="1">
        <f t="array" ref="I180">+IFERROR(_xlfn.XLOOKUP(Cesion_credito[[#This Row],[Distribuidor_CNE]]&amp;"_"&amp;Cesion_credito[[#This Row],[Bloque_Contrato_CNE]],Contrato[[#All],[Id]],Contrato[[#All],[DISTRIBUIDOR_ACTUAL]],,0),"")</f>
        <v>CGE</v>
      </c>
      <c r="J180" s="5" t="s">
        <v>1224</v>
      </c>
      <c r="K180" s="22" t="str" cm="1">
        <f t="array" ref="K18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0" s="8">
        <v>1</v>
      </c>
      <c r="N180" s="36">
        <f>+Cesion_credito[[#This Row],[Prorrata_Semestral (%)]]*SUMIFS(Contrato[Pago_Semestral_US$],Contrato[Distribuidor_CNE],Cesion_credito[[#This Row],[Distribuidor_CNE]],Contrato[Contrato],Cesion_credito[[#This Row],[Bloque_Contrato_CNE]])</f>
        <v>5657.24</v>
      </c>
      <c r="O180" s="28">
        <f t="shared" si="10"/>
        <v>1</v>
      </c>
      <c r="P180" t="str" cm="1">
        <f t="array" ref="P180">+IFERROR(_xlfn.XLOOKUP(Cesion_credito[[#This Row],[SUMINISTRADOR_ACTUAL]]&amp;Cesion_credito[[#This Row],[Razón Social Beneficiario del Pago]],Tabla_Facturas[[#All],[ID]],Tabla_Facturas[[#All],[BANCO]],,0),"")</f>
        <v>Banco Chile</v>
      </c>
      <c r="Q180" t="str" cm="1">
        <f t="array" ref="Q180">+IFERROR(_xlfn.XLOOKUP(Cesion_credito[[#This Row],[SUMINISTRADOR_ACTUAL]]&amp;Cesion_credito[[#This Row],[Razón Social Beneficiario del Pago]],Tabla_Facturas[[#All],[ID]],Tabla_Facturas[[#All],[TIPO_CUENTA]],,0),"")</f>
        <v>Corriente</v>
      </c>
      <c r="R180" cm="1">
        <f t="array" ref="R180">+IFERROR(_xlfn.XLOOKUP(Cesion_credito[[#This Row],[SUMINISTRADOR_ACTUAL]]&amp;Cesion_credito[[#This Row],[Razón Social Beneficiario del Pago]],Tabla_Facturas[[#All],[ID]],Tabla_Facturas[[#All],[NUMERO_CUENTA]],,0),"")</f>
        <v>111972052</v>
      </c>
      <c r="S1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880559</v>
      </c>
      <c r="T180" t="str">
        <f>+_xlfn.XLOOKUP(Cesion_credito[[#This Row],[DISTRIBUIDOR_ACTUAL]],Distribuidor[DISTRIBUIDOR_ACTUAL],Distribuidor[RAZON_SOCIAL_DISTRIBUIDOR_ACTUAL],,0)</f>
        <v>Compañía General de Electricidad S.A.</v>
      </c>
      <c r="U180" t="str">
        <f>+_xlfn.XLOOKUP(Cesion_credito[[#This Row],[DISTRIBUIDOR_ACTUAL]],Distribuidor[DISTRIBUIDOR_ACTUAL],Distribuidor[RUT_DISTRIBUIDOR_ACTUAL],,0)</f>
        <v>76.411.321-7</v>
      </c>
    </row>
    <row r="181" spans="1:21" x14ac:dyDescent="0.25">
      <c r="A181" s="22">
        <f t="shared" si="11"/>
        <v>2025</v>
      </c>
      <c r="B181" s="22">
        <f t="shared" si="8"/>
        <v>1</v>
      </c>
      <c r="C181" s="22">
        <f t="shared" si="9"/>
        <v>6</v>
      </c>
      <c r="D181" s="23" t="s">
        <v>1136</v>
      </c>
      <c r="E181" s="6" t="s">
        <v>1095</v>
      </c>
      <c r="F181" s="5" t="s">
        <v>713</v>
      </c>
      <c r="G181" s="24" t="str" cm="1">
        <f t="array" ref="G181">+IFERROR(_xlfn.XLOOKUP(Cesion_credito[[#This Row],[Distribuidor_CNE]]&amp;"_"&amp;Cesion_credito[[#This Row],[Bloque_Contrato_CNE]],Contrato[[#All],[Id]],Contrato[[#All],[Suministrador_CNE]],,0),"")</f>
        <v>San Juan SpA.</v>
      </c>
      <c r="H181" s="24" t="str" cm="1">
        <f t="array" ref="H181">+IFERROR(_xlfn.XLOOKUP(Cesion_credito[[#This Row],[Distribuidor_CNE]]&amp;"_"&amp;Cesion_credito[[#This Row],[Bloque_Contrato_CNE]],Contrato[[#All],[Id]],Contrato[[#All],[SUMINISTRADOR_ACTUAL]],,0),"")</f>
        <v>SAN_JUAN_LAP</v>
      </c>
      <c r="I181" s="24" t="str" cm="1">
        <f t="array" ref="I181">+IFERROR(_xlfn.XLOOKUP(Cesion_credito[[#This Row],[Distribuidor_CNE]]&amp;"_"&amp;Cesion_credito[[#This Row],[Bloque_Contrato_CNE]],Contrato[[#All],[Id]],Contrato[[#All],[DISTRIBUIDOR_ACTUAL]],,0),"")</f>
        <v>CGE</v>
      </c>
      <c r="J181" s="5" t="s">
        <v>1224</v>
      </c>
      <c r="K181" s="22" t="str" cm="1">
        <f t="array" ref="K18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1" s="8">
        <v>1</v>
      </c>
      <c r="N181" s="36">
        <f>+Cesion_credito[[#This Row],[Prorrata_Semestral (%)]]*SUMIFS(Contrato[Pago_Semestral_US$],Contrato[Distribuidor_CNE],Cesion_credito[[#This Row],[Distribuidor_CNE]],Contrato[Contrato],Cesion_credito[[#This Row],[Bloque_Contrato_CNE]])</f>
        <v>3987.6619999999998</v>
      </c>
      <c r="O181" s="28">
        <f t="shared" si="10"/>
        <v>1</v>
      </c>
      <c r="P181" t="str" cm="1">
        <f t="array" ref="P181">+IFERROR(_xlfn.XLOOKUP(Cesion_credito[[#This Row],[SUMINISTRADOR_ACTUAL]]&amp;Cesion_credito[[#This Row],[Razón Social Beneficiario del Pago]],Tabla_Facturas[[#All],[ID]],Tabla_Facturas[[#All],[BANCO]],,0),"")</f>
        <v>Banco Chile</v>
      </c>
      <c r="Q181" t="str" cm="1">
        <f t="array" ref="Q181">+IFERROR(_xlfn.XLOOKUP(Cesion_credito[[#This Row],[SUMINISTRADOR_ACTUAL]]&amp;Cesion_credito[[#This Row],[Razón Social Beneficiario del Pago]],Tabla_Facturas[[#All],[ID]],Tabla_Facturas[[#All],[TIPO_CUENTA]],,0),"")</f>
        <v>Corriente</v>
      </c>
      <c r="R181" cm="1">
        <f t="array" ref="R181">+IFERROR(_xlfn.XLOOKUP(Cesion_credito[[#This Row],[SUMINISTRADOR_ACTUAL]]&amp;Cesion_credito[[#This Row],[Razón Social Beneficiario del Pago]],Tabla_Facturas[[#All],[ID]],Tabla_Facturas[[#All],[NUMERO_CUENTA]],,0),"")</f>
        <v>111972052</v>
      </c>
      <c r="S1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620686</v>
      </c>
      <c r="T181" t="str">
        <f>+_xlfn.XLOOKUP(Cesion_credito[[#This Row],[DISTRIBUIDOR_ACTUAL]],Distribuidor[DISTRIBUIDOR_ACTUAL],Distribuidor[RAZON_SOCIAL_DISTRIBUIDOR_ACTUAL],,0)</f>
        <v>Compañía General de Electricidad S.A.</v>
      </c>
      <c r="U181" t="str">
        <f>+_xlfn.XLOOKUP(Cesion_credito[[#This Row],[DISTRIBUIDOR_ACTUAL]],Distribuidor[DISTRIBUIDOR_ACTUAL],Distribuidor[RUT_DISTRIBUIDOR_ACTUAL],,0)</f>
        <v>76.411.321-7</v>
      </c>
    </row>
    <row r="182" spans="1:21" x14ac:dyDescent="0.25">
      <c r="A182" s="22">
        <f t="shared" si="11"/>
        <v>2025</v>
      </c>
      <c r="B182" s="22">
        <f t="shared" si="8"/>
        <v>1</v>
      </c>
      <c r="C182" s="22">
        <f t="shared" si="9"/>
        <v>6</v>
      </c>
      <c r="D182" s="23" t="s">
        <v>1136</v>
      </c>
      <c r="E182" s="6" t="s">
        <v>1095</v>
      </c>
      <c r="F182" s="5" t="s">
        <v>714</v>
      </c>
      <c r="G182" s="24" t="str" cm="1">
        <f t="array" ref="G182">+IFERROR(_xlfn.XLOOKUP(Cesion_credito[[#This Row],[Distribuidor_CNE]]&amp;"_"&amp;Cesion_credito[[#This Row],[Bloque_Contrato_CNE]],Contrato[[#All],[Id]],Contrato[[#All],[Suministrador_CNE]],,0),"")</f>
        <v>San Juan SpA.</v>
      </c>
      <c r="H182" s="24" t="str" cm="1">
        <f t="array" ref="H182">+IFERROR(_xlfn.XLOOKUP(Cesion_credito[[#This Row],[Distribuidor_CNE]]&amp;"_"&amp;Cesion_credito[[#This Row],[Bloque_Contrato_CNE]],Contrato[[#All],[Id]],Contrato[[#All],[SUMINISTRADOR_ACTUAL]],,0),"")</f>
        <v>SAN_JUAN_LAP</v>
      </c>
      <c r="I182" s="24" t="str" cm="1">
        <f t="array" ref="I182">+IFERROR(_xlfn.XLOOKUP(Cesion_credito[[#This Row],[Distribuidor_CNE]]&amp;"_"&amp;Cesion_credito[[#This Row],[Bloque_Contrato_CNE]],Contrato[[#All],[Id]],Contrato[[#All],[DISTRIBUIDOR_ACTUAL]],,0),"")</f>
        <v>CGE</v>
      </c>
      <c r="J182" s="5" t="s">
        <v>1224</v>
      </c>
      <c r="K182" s="22" t="str" cm="1">
        <f t="array" ref="K18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2" s="8">
        <v>1</v>
      </c>
      <c r="N182" s="36">
        <f>+Cesion_credito[[#This Row],[Prorrata_Semestral (%)]]*SUMIFS(Contrato[Pago_Semestral_US$],Contrato[Distribuidor_CNE],Cesion_credito[[#This Row],[Distribuidor_CNE]],Contrato[Contrato],Cesion_credito[[#This Row],[Bloque_Contrato_CNE]])</f>
        <v>14523.466</v>
      </c>
      <c r="O182" s="28">
        <f t="shared" si="10"/>
        <v>1</v>
      </c>
      <c r="P182" t="str" cm="1">
        <f t="array" ref="P182">+IFERROR(_xlfn.XLOOKUP(Cesion_credito[[#This Row],[SUMINISTRADOR_ACTUAL]]&amp;Cesion_credito[[#This Row],[Razón Social Beneficiario del Pago]],Tabla_Facturas[[#All],[ID]],Tabla_Facturas[[#All],[BANCO]],,0),"")</f>
        <v>Banco Chile</v>
      </c>
      <c r="Q182" t="str" cm="1">
        <f t="array" ref="Q182">+IFERROR(_xlfn.XLOOKUP(Cesion_credito[[#This Row],[SUMINISTRADOR_ACTUAL]]&amp;Cesion_credito[[#This Row],[Razón Social Beneficiario del Pago]],Tabla_Facturas[[#All],[ID]],Tabla_Facturas[[#All],[TIPO_CUENTA]],,0),"")</f>
        <v>Corriente</v>
      </c>
      <c r="R182" cm="1">
        <f t="array" ref="R182">+IFERROR(_xlfn.XLOOKUP(Cesion_credito[[#This Row],[SUMINISTRADOR_ACTUAL]]&amp;Cesion_credito[[#This Row],[Razón Social Beneficiario del Pago]],Tabla_Facturas[[#All],[ID]],Tabla_Facturas[[#All],[NUMERO_CUENTA]],,0),"")</f>
        <v>111972052</v>
      </c>
      <c r="S1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2260602</v>
      </c>
      <c r="T182" t="str">
        <f>+_xlfn.XLOOKUP(Cesion_credito[[#This Row],[DISTRIBUIDOR_ACTUAL]],Distribuidor[DISTRIBUIDOR_ACTUAL],Distribuidor[RAZON_SOCIAL_DISTRIBUIDOR_ACTUAL],,0)</f>
        <v>Compañía General de Electricidad S.A.</v>
      </c>
      <c r="U182" t="str">
        <f>+_xlfn.XLOOKUP(Cesion_credito[[#This Row],[DISTRIBUIDOR_ACTUAL]],Distribuidor[DISTRIBUIDOR_ACTUAL],Distribuidor[RUT_DISTRIBUIDOR_ACTUAL],,0)</f>
        <v>76.411.321-7</v>
      </c>
    </row>
    <row r="183" spans="1:21" x14ac:dyDescent="0.25">
      <c r="A183" s="22">
        <f t="shared" si="11"/>
        <v>2025</v>
      </c>
      <c r="B183" s="22">
        <f t="shared" si="8"/>
        <v>1</v>
      </c>
      <c r="C183" s="22">
        <f t="shared" si="9"/>
        <v>6</v>
      </c>
      <c r="D183" s="23" t="s">
        <v>1136</v>
      </c>
      <c r="E183" s="6" t="s">
        <v>1097</v>
      </c>
      <c r="F183" s="5" t="s">
        <v>568</v>
      </c>
      <c r="G183" s="24" t="str" cm="1">
        <f t="array" ref="G183">+IFERROR(_xlfn.XLOOKUP(Cesion_credito[[#This Row],[Distribuidor_CNE]]&amp;"_"&amp;Cesion_credito[[#This Row],[Bloque_Contrato_CNE]],Contrato[[#All],[Id]],Contrato[[#All],[Suministrador_CNE]],,0),"")</f>
        <v>San Juan SpA.</v>
      </c>
      <c r="H183" s="24" t="str" cm="1">
        <f t="array" ref="H183">+IFERROR(_xlfn.XLOOKUP(Cesion_credito[[#This Row],[Distribuidor_CNE]]&amp;"_"&amp;Cesion_credito[[#This Row],[Bloque_Contrato_CNE]],Contrato[[#All],[Id]],Contrato[[#All],[SUMINISTRADOR_ACTUAL]],,0),"")</f>
        <v>SAN_JUAN_LAP</v>
      </c>
      <c r="I183" s="24" t="str" cm="1">
        <f t="array" ref="I183">+IFERROR(_xlfn.XLOOKUP(Cesion_credito[[#This Row],[Distribuidor_CNE]]&amp;"_"&amp;Cesion_credito[[#This Row],[Bloque_Contrato_CNE]],Contrato[[#All],[Id]],Contrato[[#All],[DISTRIBUIDOR_ACTUAL]],,0),"")</f>
        <v>ENEL_DISTRIBUCION</v>
      </c>
      <c r="J183" s="5" t="s">
        <v>1224</v>
      </c>
      <c r="K183" s="22" t="str" cm="1">
        <f t="array" ref="K18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3" s="8">
        <v>1</v>
      </c>
      <c r="N183" s="36">
        <f>+Cesion_credito[[#This Row],[Prorrata_Semestral (%)]]*SUMIFS(Contrato[Pago_Semestral_US$],Contrato[Distribuidor_CNE],Cesion_credito[[#This Row],[Distribuidor_CNE]],Contrato[Contrato],Cesion_credito[[#This Row],[Bloque_Contrato_CNE]])</f>
        <v>50098.411</v>
      </c>
      <c r="O183" s="28">
        <f t="shared" si="10"/>
        <v>1</v>
      </c>
      <c r="P183" t="str" cm="1">
        <f t="array" ref="P183">+IFERROR(_xlfn.XLOOKUP(Cesion_credito[[#This Row],[SUMINISTRADOR_ACTUAL]]&amp;Cesion_credito[[#This Row],[Razón Social Beneficiario del Pago]],Tabla_Facturas[[#All],[ID]],Tabla_Facturas[[#All],[BANCO]],,0),"")</f>
        <v>Banco Chile</v>
      </c>
      <c r="Q183" t="str" cm="1">
        <f t="array" ref="Q183">+IFERROR(_xlfn.XLOOKUP(Cesion_credito[[#This Row],[SUMINISTRADOR_ACTUAL]]&amp;Cesion_credito[[#This Row],[Razón Social Beneficiario del Pago]],Tabla_Facturas[[#All],[ID]],Tabla_Facturas[[#All],[TIPO_CUENTA]],,0),"")</f>
        <v>Corriente</v>
      </c>
      <c r="R183" cm="1">
        <f t="array" ref="R183">+IFERROR(_xlfn.XLOOKUP(Cesion_credito[[#This Row],[SUMINISTRADOR_ACTUAL]]&amp;Cesion_credito[[#This Row],[Razón Social Beneficiario del Pago]],Tabla_Facturas[[#All],[ID]],Tabla_Facturas[[#All],[NUMERO_CUENTA]],,0),"")</f>
        <v>111972052</v>
      </c>
      <c r="S1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7797901</v>
      </c>
      <c r="T183" t="str">
        <f>+_xlfn.XLOOKUP(Cesion_credito[[#This Row],[DISTRIBUIDOR_ACTUAL]],Distribuidor[DISTRIBUIDOR_ACTUAL],Distribuidor[RAZON_SOCIAL_DISTRIBUIDOR_ACTUAL],,0)</f>
        <v>Enel Distribución Chile S.A.</v>
      </c>
      <c r="U183" t="str">
        <f>+_xlfn.XLOOKUP(Cesion_credito[[#This Row],[DISTRIBUIDOR_ACTUAL]],Distribuidor[DISTRIBUIDOR_ACTUAL],Distribuidor[RUT_DISTRIBUIDOR_ACTUAL],,0)</f>
        <v>96.800.570-7</v>
      </c>
    </row>
    <row r="184" spans="1:21" x14ac:dyDescent="0.25">
      <c r="A184" s="22">
        <f t="shared" si="11"/>
        <v>2025</v>
      </c>
      <c r="B184" s="22">
        <f t="shared" si="8"/>
        <v>1</v>
      </c>
      <c r="C184" s="22">
        <f t="shared" si="9"/>
        <v>6</v>
      </c>
      <c r="D184" s="23" t="s">
        <v>1136</v>
      </c>
      <c r="E184" s="6" t="s">
        <v>1097</v>
      </c>
      <c r="F184" s="5" t="s">
        <v>569</v>
      </c>
      <c r="G184" s="24" t="str" cm="1">
        <f t="array" ref="G184">+IFERROR(_xlfn.XLOOKUP(Cesion_credito[[#This Row],[Distribuidor_CNE]]&amp;"_"&amp;Cesion_credito[[#This Row],[Bloque_Contrato_CNE]],Contrato[[#All],[Id]],Contrato[[#All],[Suministrador_CNE]],,0),"")</f>
        <v>San Juan SpA.</v>
      </c>
      <c r="H184" s="24" t="str" cm="1">
        <f t="array" ref="H184">+IFERROR(_xlfn.XLOOKUP(Cesion_credito[[#This Row],[Distribuidor_CNE]]&amp;"_"&amp;Cesion_credito[[#This Row],[Bloque_Contrato_CNE]],Contrato[[#All],[Id]],Contrato[[#All],[SUMINISTRADOR_ACTUAL]],,0),"")</f>
        <v>SAN_JUAN_LAP</v>
      </c>
      <c r="I184" s="24" t="str" cm="1">
        <f t="array" ref="I184">+IFERROR(_xlfn.XLOOKUP(Cesion_credito[[#This Row],[Distribuidor_CNE]]&amp;"_"&amp;Cesion_credito[[#This Row],[Bloque_Contrato_CNE]],Contrato[[#All],[Id]],Contrato[[#All],[DISTRIBUIDOR_ACTUAL]],,0),"")</f>
        <v>ENEL_DISTRIBUCION</v>
      </c>
      <c r="J184" s="5" t="s">
        <v>1224</v>
      </c>
      <c r="K184" s="22" t="str" cm="1">
        <f t="array" ref="K18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4" s="8">
        <v>1</v>
      </c>
      <c r="N184" s="36">
        <f>+Cesion_credito[[#This Row],[Prorrata_Semestral (%)]]*SUMIFS(Contrato[Pago_Semestral_US$],Contrato[Distribuidor_CNE],Cesion_credito[[#This Row],[Distribuidor_CNE]],Contrato[Contrato],Cesion_credito[[#This Row],[Bloque_Contrato_CNE]])</f>
        <v>32577.121999999999</v>
      </c>
      <c r="O184" s="28">
        <f t="shared" si="10"/>
        <v>1</v>
      </c>
      <c r="P184" t="str" cm="1">
        <f t="array" ref="P184">+IFERROR(_xlfn.XLOOKUP(Cesion_credito[[#This Row],[SUMINISTRADOR_ACTUAL]]&amp;Cesion_credito[[#This Row],[Razón Social Beneficiario del Pago]],Tabla_Facturas[[#All],[ID]],Tabla_Facturas[[#All],[BANCO]],,0),"")</f>
        <v>Banco Chile</v>
      </c>
      <c r="Q184" t="str" cm="1">
        <f t="array" ref="Q184">+IFERROR(_xlfn.XLOOKUP(Cesion_credito[[#This Row],[SUMINISTRADOR_ACTUAL]]&amp;Cesion_credito[[#This Row],[Razón Social Beneficiario del Pago]],Tabla_Facturas[[#All],[ID]],Tabla_Facturas[[#All],[TIPO_CUENTA]],,0),"")</f>
        <v>Corriente</v>
      </c>
      <c r="R184" cm="1">
        <f t="array" ref="R184">+IFERROR(_xlfn.XLOOKUP(Cesion_credito[[#This Row],[SUMINISTRADOR_ACTUAL]]&amp;Cesion_credito[[#This Row],[Razón Social Beneficiario del Pago]],Tabla_Facturas[[#All],[ID]],Tabla_Facturas[[#All],[NUMERO_CUENTA]],,0),"")</f>
        <v>111972052</v>
      </c>
      <c r="S1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5070683</v>
      </c>
      <c r="T184" t="str">
        <f>+_xlfn.XLOOKUP(Cesion_credito[[#This Row],[DISTRIBUIDOR_ACTUAL]],Distribuidor[DISTRIBUIDOR_ACTUAL],Distribuidor[RAZON_SOCIAL_DISTRIBUIDOR_ACTUAL],,0)</f>
        <v>Enel Distribución Chile S.A.</v>
      </c>
      <c r="U184" t="str">
        <f>+_xlfn.XLOOKUP(Cesion_credito[[#This Row],[DISTRIBUIDOR_ACTUAL]],Distribuidor[DISTRIBUIDOR_ACTUAL],Distribuidor[RUT_DISTRIBUIDOR_ACTUAL],,0)</f>
        <v>96.800.570-7</v>
      </c>
    </row>
    <row r="185" spans="1:21" x14ac:dyDescent="0.25">
      <c r="A185" s="22">
        <f t="shared" si="11"/>
        <v>2025</v>
      </c>
      <c r="B185" s="22">
        <f t="shared" si="8"/>
        <v>1</v>
      </c>
      <c r="C185" s="22">
        <f t="shared" si="9"/>
        <v>6</v>
      </c>
      <c r="D185" s="23" t="s">
        <v>1136</v>
      </c>
      <c r="E185" s="6" t="s">
        <v>1097</v>
      </c>
      <c r="F185" s="5" t="s">
        <v>570</v>
      </c>
      <c r="G185" s="24" t="str" cm="1">
        <f t="array" ref="G185">+IFERROR(_xlfn.XLOOKUP(Cesion_credito[[#This Row],[Distribuidor_CNE]]&amp;"_"&amp;Cesion_credito[[#This Row],[Bloque_Contrato_CNE]],Contrato[[#All],[Id]],Contrato[[#All],[Suministrador_CNE]],,0),"")</f>
        <v>San Juan SpA.</v>
      </c>
      <c r="H185" s="24" t="str" cm="1">
        <f t="array" ref="H185">+IFERROR(_xlfn.XLOOKUP(Cesion_credito[[#This Row],[Distribuidor_CNE]]&amp;"_"&amp;Cesion_credito[[#This Row],[Bloque_Contrato_CNE]],Contrato[[#All],[Id]],Contrato[[#All],[SUMINISTRADOR_ACTUAL]],,0),"")</f>
        <v>SAN_JUAN_LAP</v>
      </c>
      <c r="I185" s="24" t="str" cm="1">
        <f t="array" ref="I185">+IFERROR(_xlfn.XLOOKUP(Cesion_credito[[#This Row],[Distribuidor_CNE]]&amp;"_"&amp;Cesion_credito[[#This Row],[Bloque_Contrato_CNE]],Contrato[[#All],[Id]],Contrato[[#All],[DISTRIBUIDOR_ACTUAL]],,0),"")</f>
        <v>ENEL_DISTRIBUCION</v>
      </c>
      <c r="J185" s="5" t="s">
        <v>1224</v>
      </c>
      <c r="K185" s="22" t="str" cm="1">
        <f t="array" ref="K18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5" s="8">
        <v>1</v>
      </c>
      <c r="N185" s="36">
        <f>+Cesion_credito[[#This Row],[Prorrata_Semestral (%)]]*SUMIFS(Contrato[Pago_Semestral_US$],Contrato[Distribuidor_CNE],Cesion_credito[[#This Row],[Distribuidor_CNE]],Contrato[Contrato],Cesion_credito[[#This Row],[Bloque_Contrato_CNE]])</f>
        <v>173505.253</v>
      </c>
      <c r="O185" s="28">
        <f t="shared" si="10"/>
        <v>1</v>
      </c>
      <c r="P185" t="str" cm="1">
        <f t="array" ref="P185">+IFERROR(_xlfn.XLOOKUP(Cesion_credito[[#This Row],[SUMINISTRADOR_ACTUAL]]&amp;Cesion_credito[[#This Row],[Razón Social Beneficiario del Pago]],Tabla_Facturas[[#All],[ID]],Tabla_Facturas[[#All],[BANCO]],,0),"")</f>
        <v>Banco Chile</v>
      </c>
      <c r="Q185" t="str" cm="1">
        <f t="array" ref="Q185">+IFERROR(_xlfn.XLOOKUP(Cesion_credito[[#This Row],[SUMINISTRADOR_ACTUAL]]&amp;Cesion_credito[[#This Row],[Razón Social Beneficiario del Pago]],Tabla_Facturas[[#All],[ID]],Tabla_Facturas[[#All],[TIPO_CUENTA]],,0),"")</f>
        <v>Corriente</v>
      </c>
      <c r="R185" cm="1">
        <f t="array" ref="R185">+IFERROR(_xlfn.XLOOKUP(Cesion_credito[[#This Row],[SUMINISTRADOR_ACTUAL]]&amp;Cesion_credito[[#This Row],[Razón Social Beneficiario del Pago]],Tabla_Facturas[[#All],[ID]],Tabla_Facturas[[#All],[NUMERO_CUENTA]],,0),"")</f>
        <v>111972052</v>
      </c>
      <c r="S1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27006382</v>
      </c>
      <c r="T185" t="str">
        <f>+_xlfn.XLOOKUP(Cesion_credito[[#This Row],[DISTRIBUIDOR_ACTUAL]],Distribuidor[DISTRIBUIDOR_ACTUAL],Distribuidor[RAZON_SOCIAL_DISTRIBUIDOR_ACTUAL],,0)</f>
        <v>Enel Distribución Chile S.A.</v>
      </c>
      <c r="U185" t="str">
        <f>+_xlfn.XLOOKUP(Cesion_credito[[#This Row],[DISTRIBUIDOR_ACTUAL]],Distribuidor[DISTRIBUIDOR_ACTUAL],Distribuidor[RUT_DISTRIBUIDOR_ACTUAL],,0)</f>
        <v>96.800.570-7</v>
      </c>
    </row>
    <row r="186" spans="1:21" x14ac:dyDescent="0.25">
      <c r="A186" s="22">
        <f t="shared" si="11"/>
        <v>2025</v>
      </c>
      <c r="B186" s="22">
        <f t="shared" si="8"/>
        <v>1</v>
      </c>
      <c r="C186" s="22">
        <f t="shared" si="9"/>
        <v>6</v>
      </c>
      <c r="D186" s="23" t="s">
        <v>1136</v>
      </c>
      <c r="E186" s="6" t="s">
        <v>1098</v>
      </c>
      <c r="F186" s="5" t="s">
        <v>774</v>
      </c>
      <c r="G186" s="24" t="str" cm="1">
        <f t="array" ref="G186">+IFERROR(_xlfn.XLOOKUP(Cesion_credito[[#This Row],[Distribuidor_CNE]]&amp;"_"&amp;Cesion_credito[[#This Row],[Bloque_Contrato_CNE]],Contrato[[#All],[Id]],Contrato[[#All],[Suministrador_CNE]],,0),"")</f>
        <v>San Juan SpA.</v>
      </c>
      <c r="H186" s="24" t="str" cm="1">
        <f t="array" ref="H186">+IFERROR(_xlfn.XLOOKUP(Cesion_credito[[#This Row],[Distribuidor_CNE]]&amp;"_"&amp;Cesion_credito[[#This Row],[Bloque_Contrato_CNE]],Contrato[[#All],[Id]],Contrato[[#All],[SUMINISTRADOR_ACTUAL]],,0),"")</f>
        <v>SAN_JUAN_LAP</v>
      </c>
      <c r="I186" s="24" t="str" cm="1">
        <f t="array" ref="I186">+IFERROR(_xlfn.XLOOKUP(Cesion_credito[[#This Row],[Distribuidor_CNE]]&amp;"_"&amp;Cesion_credito[[#This Row],[Bloque_Contrato_CNE]],Contrato[[#All],[Id]],Contrato[[#All],[DISTRIBUIDOR_ACTUAL]],,0),"")</f>
        <v>FRONTEL</v>
      </c>
      <c r="J186" s="5" t="s">
        <v>1224</v>
      </c>
      <c r="K186" s="22" t="str" cm="1">
        <f t="array" ref="K18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6" s="8">
        <v>1</v>
      </c>
      <c r="N186" s="36">
        <f>+Cesion_credito[[#This Row],[Prorrata_Semestral (%)]]*SUMIFS(Contrato[Pago_Semestral_US$],Contrato[Distribuidor_CNE],Cesion_credito[[#This Row],[Distribuidor_CNE]],Contrato[Contrato],Cesion_credito[[#This Row],[Bloque_Contrato_CNE]])</f>
        <v>5141.308</v>
      </c>
      <c r="O186" s="28">
        <f t="shared" si="10"/>
        <v>1</v>
      </c>
      <c r="P186" t="str" cm="1">
        <f t="array" ref="P186">+IFERROR(_xlfn.XLOOKUP(Cesion_credito[[#This Row],[SUMINISTRADOR_ACTUAL]]&amp;Cesion_credito[[#This Row],[Razón Social Beneficiario del Pago]],Tabla_Facturas[[#All],[ID]],Tabla_Facturas[[#All],[BANCO]],,0),"")</f>
        <v>Banco Chile</v>
      </c>
      <c r="Q186" t="str" cm="1">
        <f t="array" ref="Q186">+IFERROR(_xlfn.XLOOKUP(Cesion_credito[[#This Row],[SUMINISTRADOR_ACTUAL]]&amp;Cesion_credito[[#This Row],[Razón Social Beneficiario del Pago]],Tabla_Facturas[[#All],[ID]],Tabla_Facturas[[#All],[TIPO_CUENTA]],,0),"")</f>
        <v>Corriente</v>
      </c>
      <c r="R186" cm="1">
        <f t="array" ref="R186">+IFERROR(_xlfn.XLOOKUP(Cesion_credito[[#This Row],[SUMINISTRADOR_ACTUAL]]&amp;Cesion_credito[[#This Row],[Razón Social Beneficiario del Pago]],Tabla_Facturas[[#All],[ID]],Tabla_Facturas[[#All],[NUMERO_CUENTA]],,0),"")</f>
        <v>111972052</v>
      </c>
      <c r="S1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800253</v>
      </c>
      <c r="T186" t="str">
        <f>+_xlfn.XLOOKUP(Cesion_credito[[#This Row],[DISTRIBUIDOR_ACTUAL]],Distribuidor[DISTRIBUIDOR_ACTUAL],Distribuidor[RAZON_SOCIAL_DISTRIBUIDOR_ACTUAL],,0)</f>
        <v>Empresa Eléctrica de la Frontera S.A.</v>
      </c>
      <c r="U186" t="str">
        <f>+_xlfn.XLOOKUP(Cesion_credito[[#This Row],[DISTRIBUIDOR_ACTUAL]],Distribuidor[DISTRIBUIDOR_ACTUAL],Distribuidor[RUT_DISTRIBUIDOR_ACTUAL],,0)</f>
        <v>76.073.164-1</v>
      </c>
    </row>
    <row r="187" spans="1:21" x14ac:dyDescent="0.25">
      <c r="A187" s="22">
        <f t="shared" si="11"/>
        <v>2025</v>
      </c>
      <c r="B187" s="22">
        <f t="shared" si="8"/>
        <v>1</v>
      </c>
      <c r="C187" s="22">
        <f t="shared" si="9"/>
        <v>6</v>
      </c>
      <c r="D187" s="23" t="s">
        <v>1136</v>
      </c>
      <c r="E187" s="6" t="s">
        <v>1098</v>
      </c>
      <c r="F187" s="5" t="s">
        <v>775</v>
      </c>
      <c r="G187" s="24" t="str" cm="1">
        <f t="array" ref="G187">+IFERROR(_xlfn.XLOOKUP(Cesion_credito[[#This Row],[Distribuidor_CNE]]&amp;"_"&amp;Cesion_credito[[#This Row],[Bloque_Contrato_CNE]],Contrato[[#All],[Id]],Contrato[[#All],[Suministrador_CNE]],,0),"")</f>
        <v>San Juan SpA.</v>
      </c>
      <c r="H187" s="24" t="str" cm="1">
        <f t="array" ref="H187">+IFERROR(_xlfn.XLOOKUP(Cesion_credito[[#This Row],[Distribuidor_CNE]]&amp;"_"&amp;Cesion_credito[[#This Row],[Bloque_Contrato_CNE]],Contrato[[#All],[Id]],Contrato[[#All],[SUMINISTRADOR_ACTUAL]],,0),"")</f>
        <v>SAN_JUAN_LAP</v>
      </c>
      <c r="I187" s="24" t="str" cm="1">
        <f t="array" ref="I187">+IFERROR(_xlfn.XLOOKUP(Cesion_credito[[#This Row],[Distribuidor_CNE]]&amp;"_"&amp;Cesion_credito[[#This Row],[Bloque_Contrato_CNE]],Contrato[[#All],[Id]],Contrato[[#All],[DISTRIBUIDOR_ACTUAL]],,0),"")</f>
        <v>FRONTEL</v>
      </c>
      <c r="J187" s="5" t="s">
        <v>1224</v>
      </c>
      <c r="K187" s="22" t="str" cm="1">
        <f t="array" ref="K18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7" s="8">
        <v>1</v>
      </c>
      <c r="N187" s="36">
        <f>+Cesion_credito[[#This Row],[Prorrata_Semestral (%)]]*SUMIFS(Contrato[Pago_Semestral_US$],Contrato[Distribuidor_CNE],Cesion_credito[[#This Row],[Distribuidor_CNE]],Contrato[Contrato],Cesion_credito[[#This Row],[Bloque_Contrato_CNE]])</f>
        <v>15022.93</v>
      </c>
      <c r="O187" s="28">
        <f t="shared" si="10"/>
        <v>1</v>
      </c>
      <c r="P187" t="str" cm="1">
        <f t="array" ref="P187">+IFERROR(_xlfn.XLOOKUP(Cesion_credito[[#This Row],[SUMINISTRADOR_ACTUAL]]&amp;Cesion_credito[[#This Row],[Razón Social Beneficiario del Pago]],Tabla_Facturas[[#All],[ID]],Tabla_Facturas[[#All],[BANCO]],,0),"")</f>
        <v>Banco Chile</v>
      </c>
      <c r="Q187" t="str" cm="1">
        <f t="array" ref="Q187">+IFERROR(_xlfn.XLOOKUP(Cesion_credito[[#This Row],[SUMINISTRADOR_ACTUAL]]&amp;Cesion_credito[[#This Row],[Razón Social Beneficiario del Pago]],Tabla_Facturas[[#All],[ID]],Tabla_Facturas[[#All],[TIPO_CUENTA]],,0),"")</f>
        <v>Corriente</v>
      </c>
      <c r="R187" cm="1">
        <f t="array" ref="R187">+IFERROR(_xlfn.XLOOKUP(Cesion_credito[[#This Row],[SUMINISTRADOR_ACTUAL]]&amp;Cesion_credito[[#This Row],[Razón Social Beneficiario del Pago]],Tabla_Facturas[[#All],[ID]],Tabla_Facturas[[#All],[NUMERO_CUENTA]],,0),"")</f>
        <v>111972052</v>
      </c>
      <c r="S1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2338344</v>
      </c>
      <c r="T187" t="str">
        <f>+_xlfn.XLOOKUP(Cesion_credito[[#This Row],[DISTRIBUIDOR_ACTUAL]],Distribuidor[DISTRIBUIDOR_ACTUAL],Distribuidor[RAZON_SOCIAL_DISTRIBUIDOR_ACTUAL],,0)</f>
        <v>Empresa Eléctrica de la Frontera S.A.</v>
      </c>
      <c r="U187" t="str">
        <f>+_xlfn.XLOOKUP(Cesion_credito[[#This Row],[DISTRIBUIDOR_ACTUAL]],Distribuidor[DISTRIBUIDOR_ACTUAL],Distribuidor[RUT_DISTRIBUIDOR_ACTUAL],,0)</f>
        <v>76.073.164-1</v>
      </c>
    </row>
    <row r="188" spans="1:21" x14ac:dyDescent="0.25">
      <c r="A188" s="22">
        <f t="shared" si="11"/>
        <v>2025</v>
      </c>
      <c r="B188" s="22">
        <f t="shared" si="8"/>
        <v>1</v>
      </c>
      <c r="C188" s="22">
        <f t="shared" si="9"/>
        <v>6</v>
      </c>
      <c r="D188" s="23" t="s">
        <v>1136</v>
      </c>
      <c r="E188" s="6" t="s">
        <v>1098</v>
      </c>
      <c r="F188" s="5" t="s">
        <v>776</v>
      </c>
      <c r="G188" s="24" t="str" cm="1">
        <f t="array" ref="G188">+IFERROR(_xlfn.XLOOKUP(Cesion_credito[[#This Row],[Distribuidor_CNE]]&amp;"_"&amp;Cesion_credito[[#This Row],[Bloque_Contrato_CNE]],Contrato[[#All],[Id]],Contrato[[#All],[Suministrador_CNE]],,0),"")</f>
        <v>San Juan SpA.</v>
      </c>
      <c r="H188" s="24" t="str" cm="1">
        <f t="array" ref="H188">+IFERROR(_xlfn.XLOOKUP(Cesion_credito[[#This Row],[Distribuidor_CNE]]&amp;"_"&amp;Cesion_credito[[#This Row],[Bloque_Contrato_CNE]],Contrato[[#All],[Id]],Contrato[[#All],[SUMINISTRADOR_ACTUAL]],,0),"")</f>
        <v>SAN_JUAN_LAP</v>
      </c>
      <c r="I188" s="24" t="str" cm="1">
        <f t="array" ref="I188">+IFERROR(_xlfn.XLOOKUP(Cesion_credito[[#This Row],[Distribuidor_CNE]]&amp;"_"&amp;Cesion_credito[[#This Row],[Bloque_Contrato_CNE]],Contrato[[#All],[Id]],Contrato[[#All],[DISTRIBUIDOR_ACTUAL]],,0),"")</f>
        <v>FRONTEL</v>
      </c>
      <c r="J188" s="5" t="s">
        <v>1224</v>
      </c>
      <c r="K188" s="22" t="str" cm="1">
        <f t="array" ref="K18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8" s="8">
        <v>1</v>
      </c>
      <c r="N188" s="36">
        <f>+Cesion_credito[[#This Row],[Prorrata_Semestral (%)]]*SUMIFS(Contrato[Pago_Semestral_US$],Contrato[Distribuidor_CNE],Cesion_credito[[#This Row],[Distribuidor_CNE]],Contrato[Contrato],Cesion_credito[[#This Row],[Bloque_Contrato_CNE]])</f>
        <v>17290.830000000002</v>
      </c>
      <c r="O188" s="28">
        <f t="shared" si="10"/>
        <v>1</v>
      </c>
      <c r="P188" t="str" cm="1">
        <f t="array" ref="P188">+IFERROR(_xlfn.XLOOKUP(Cesion_credito[[#This Row],[SUMINISTRADOR_ACTUAL]]&amp;Cesion_credito[[#This Row],[Razón Social Beneficiario del Pago]],Tabla_Facturas[[#All],[ID]],Tabla_Facturas[[#All],[BANCO]],,0),"")</f>
        <v>Banco Chile</v>
      </c>
      <c r="Q188" t="str" cm="1">
        <f t="array" ref="Q188">+IFERROR(_xlfn.XLOOKUP(Cesion_credito[[#This Row],[SUMINISTRADOR_ACTUAL]]&amp;Cesion_credito[[#This Row],[Razón Social Beneficiario del Pago]],Tabla_Facturas[[#All],[ID]],Tabla_Facturas[[#All],[TIPO_CUENTA]],,0),"")</f>
        <v>Corriente</v>
      </c>
      <c r="R188" cm="1">
        <f t="array" ref="R188">+IFERROR(_xlfn.XLOOKUP(Cesion_credito[[#This Row],[SUMINISTRADOR_ACTUAL]]&amp;Cesion_credito[[#This Row],[Razón Social Beneficiario del Pago]],Tabla_Facturas[[#All],[ID]],Tabla_Facturas[[#All],[NUMERO_CUENTA]],,0),"")</f>
        <v>111972052</v>
      </c>
      <c r="S1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2691347</v>
      </c>
      <c r="T188" t="str">
        <f>+_xlfn.XLOOKUP(Cesion_credito[[#This Row],[DISTRIBUIDOR_ACTUAL]],Distribuidor[DISTRIBUIDOR_ACTUAL],Distribuidor[RAZON_SOCIAL_DISTRIBUIDOR_ACTUAL],,0)</f>
        <v>Empresa Eléctrica de la Frontera S.A.</v>
      </c>
      <c r="U188" t="str">
        <f>+_xlfn.XLOOKUP(Cesion_credito[[#This Row],[DISTRIBUIDOR_ACTUAL]],Distribuidor[DISTRIBUIDOR_ACTUAL],Distribuidor[RUT_DISTRIBUIDOR_ACTUAL],,0)</f>
        <v>76.073.164-1</v>
      </c>
    </row>
    <row r="189" spans="1:21" x14ac:dyDescent="0.25">
      <c r="A189" s="22">
        <f t="shared" si="11"/>
        <v>2025</v>
      </c>
      <c r="B189" s="22">
        <f t="shared" si="8"/>
        <v>1</v>
      </c>
      <c r="C189" s="22">
        <f t="shared" si="9"/>
        <v>6</v>
      </c>
      <c r="D189" s="23" t="s">
        <v>1136</v>
      </c>
      <c r="E189" s="6" t="s">
        <v>1099</v>
      </c>
      <c r="F189" s="5" t="s">
        <v>819</v>
      </c>
      <c r="G189" s="24" t="str" cm="1">
        <f t="array" ref="G189">+IFERROR(_xlfn.XLOOKUP(Cesion_credito[[#This Row],[Distribuidor_CNE]]&amp;"_"&amp;Cesion_credito[[#This Row],[Bloque_Contrato_CNE]],Contrato[[#All],[Id]],Contrato[[#All],[Suministrador_CNE]],,0),"")</f>
        <v>San Juan SpA.</v>
      </c>
      <c r="H189" s="24" t="str" cm="1">
        <f t="array" ref="H189">+IFERROR(_xlfn.XLOOKUP(Cesion_credito[[#This Row],[Distribuidor_CNE]]&amp;"_"&amp;Cesion_credito[[#This Row],[Bloque_Contrato_CNE]],Contrato[[#All],[Id]],Contrato[[#All],[SUMINISTRADOR_ACTUAL]],,0),"")</f>
        <v>SAN_JUAN_LAP</v>
      </c>
      <c r="I189" s="24" t="str" cm="1">
        <f t="array" ref="I189">+IFERROR(_xlfn.XLOOKUP(Cesion_credito[[#This Row],[Distribuidor_CNE]]&amp;"_"&amp;Cesion_credito[[#This Row],[Bloque_Contrato_CNE]],Contrato[[#All],[Id]],Contrato[[#All],[DISTRIBUIDOR_ACTUAL]],,0),"")</f>
        <v>LITORAL</v>
      </c>
      <c r="J189" s="5" t="s">
        <v>1224</v>
      </c>
      <c r="K189" s="22" t="str" cm="1">
        <f t="array" ref="K18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89" s="8">
        <v>1</v>
      </c>
      <c r="N189" s="36">
        <f>+Cesion_credito[[#This Row],[Prorrata_Semestral (%)]]*SUMIFS(Contrato[Pago_Semestral_US$],Contrato[Distribuidor_CNE],Cesion_credito[[#This Row],[Distribuidor_CNE]],Contrato[Contrato],Cesion_credito[[#This Row],[Bloque_Contrato_CNE]])</f>
        <v>384.35700000000003</v>
      </c>
      <c r="O189" s="28">
        <f t="shared" si="10"/>
        <v>1</v>
      </c>
      <c r="P189" t="str" cm="1">
        <f t="array" ref="P189">+IFERROR(_xlfn.XLOOKUP(Cesion_credito[[#This Row],[SUMINISTRADOR_ACTUAL]]&amp;Cesion_credito[[#This Row],[Razón Social Beneficiario del Pago]],Tabla_Facturas[[#All],[ID]],Tabla_Facturas[[#All],[BANCO]],,0),"")</f>
        <v>Banco Chile</v>
      </c>
      <c r="Q189" t="str" cm="1">
        <f t="array" ref="Q189">+IFERROR(_xlfn.XLOOKUP(Cesion_credito[[#This Row],[SUMINISTRADOR_ACTUAL]]&amp;Cesion_credito[[#This Row],[Razón Social Beneficiario del Pago]],Tabla_Facturas[[#All],[ID]],Tabla_Facturas[[#All],[TIPO_CUENTA]],,0),"")</f>
        <v>Corriente</v>
      </c>
      <c r="R189" cm="1">
        <f t="array" ref="R189">+IFERROR(_xlfn.XLOOKUP(Cesion_credito[[#This Row],[SUMINISTRADOR_ACTUAL]]&amp;Cesion_credito[[#This Row],[Razón Social Beneficiario del Pago]],Tabla_Facturas[[#All],[ID]],Tabla_Facturas[[#All],[NUMERO_CUENTA]],,0),"")</f>
        <v>111972052</v>
      </c>
      <c r="S1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59826</v>
      </c>
      <c r="T189" t="str">
        <f>+_xlfn.XLOOKUP(Cesion_credito[[#This Row],[DISTRIBUIDOR_ACTUAL]],Distribuidor[DISTRIBUIDOR_ACTUAL],Distribuidor[RAZON_SOCIAL_DISTRIBUIDOR_ACTUAL],,0)</f>
        <v>Compañía Eléctrica del Litoral S.A.</v>
      </c>
      <c r="U189" t="str">
        <f>+_xlfn.XLOOKUP(Cesion_credito[[#This Row],[DISTRIBUIDOR_ACTUAL]],Distribuidor[DISTRIBUIDOR_ACTUAL],Distribuidor[RUT_DISTRIBUIDOR_ACTUAL],,0)</f>
        <v>91.344.000-5</v>
      </c>
    </row>
    <row r="190" spans="1:21" x14ac:dyDescent="0.25">
      <c r="A190" s="22">
        <f t="shared" si="11"/>
        <v>2025</v>
      </c>
      <c r="B190" s="22">
        <f t="shared" si="8"/>
        <v>1</v>
      </c>
      <c r="C190" s="22">
        <f t="shared" si="9"/>
        <v>6</v>
      </c>
      <c r="D190" s="23" t="s">
        <v>1136</v>
      </c>
      <c r="E190" s="6" t="s">
        <v>1099</v>
      </c>
      <c r="F190" s="5" t="s">
        <v>820</v>
      </c>
      <c r="G190" s="24" t="str" cm="1">
        <f t="array" ref="G190">+IFERROR(_xlfn.XLOOKUP(Cesion_credito[[#This Row],[Distribuidor_CNE]]&amp;"_"&amp;Cesion_credito[[#This Row],[Bloque_Contrato_CNE]],Contrato[[#All],[Id]],Contrato[[#All],[Suministrador_CNE]],,0),"")</f>
        <v>San Juan SpA.</v>
      </c>
      <c r="H190" s="24" t="str" cm="1">
        <f t="array" ref="H190">+IFERROR(_xlfn.XLOOKUP(Cesion_credito[[#This Row],[Distribuidor_CNE]]&amp;"_"&amp;Cesion_credito[[#This Row],[Bloque_Contrato_CNE]],Contrato[[#All],[Id]],Contrato[[#All],[SUMINISTRADOR_ACTUAL]],,0),"")</f>
        <v>SAN_JUAN_LAP</v>
      </c>
      <c r="I190" s="24" t="str" cm="1">
        <f t="array" ref="I190">+IFERROR(_xlfn.XLOOKUP(Cesion_credito[[#This Row],[Distribuidor_CNE]]&amp;"_"&amp;Cesion_credito[[#This Row],[Bloque_Contrato_CNE]],Contrato[[#All],[Id]],Contrato[[#All],[DISTRIBUIDOR_ACTUAL]],,0),"")</f>
        <v>LITORAL</v>
      </c>
      <c r="J190" s="5" t="s">
        <v>1224</v>
      </c>
      <c r="K190" s="22" t="str" cm="1">
        <f t="array" ref="K19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0" s="8">
        <v>1</v>
      </c>
      <c r="N190" s="36">
        <f>+Cesion_credito[[#This Row],[Prorrata_Semestral (%)]]*SUMIFS(Contrato[Pago_Semestral_US$],Contrato[Distribuidor_CNE],Cesion_credito[[#This Row],[Distribuidor_CNE]],Contrato[Contrato],Cesion_credito[[#This Row],[Bloque_Contrato_CNE]])</f>
        <v>271.63799999999998</v>
      </c>
      <c r="O190" s="28">
        <f t="shared" si="10"/>
        <v>1</v>
      </c>
      <c r="P190" t="str" cm="1">
        <f t="array" ref="P190">+IFERROR(_xlfn.XLOOKUP(Cesion_credito[[#This Row],[SUMINISTRADOR_ACTUAL]]&amp;Cesion_credito[[#This Row],[Razón Social Beneficiario del Pago]],Tabla_Facturas[[#All],[ID]],Tabla_Facturas[[#All],[BANCO]],,0),"")</f>
        <v>Banco Chile</v>
      </c>
      <c r="Q190" t="str" cm="1">
        <f t="array" ref="Q190">+IFERROR(_xlfn.XLOOKUP(Cesion_credito[[#This Row],[SUMINISTRADOR_ACTUAL]]&amp;Cesion_credito[[#This Row],[Razón Social Beneficiario del Pago]],Tabla_Facturas[[#All],[ID]],Tabla_Facturas[[#All],[TIPO_CUENTA]],,0),"")</f>
        <v>Corriente</v>
      </c>
      <c r="R190" cm="1">
        <f t="array" ref="R190">+IFERROR(_xlfn.XLOOKUP(Cesion_credito[[#This Row],[SUMINISTRADOR_ACTUAL]]&amp;Cesion_credito[[#This Row],[Razón Social Beneficiario del Pago]],Tabla_Facturas[[#All],[ID]],Tabla_Facturas[[#All],[NUMERO_CUENTA]],,0),"")</f>
        <v>111972052</v>
      </c>
      <c r="S1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42281</v>
      </c>
      <c r="T190" t="str">
        <f>+_xlfn.XLOOKUP(Cesion_credito[[#This Row],[DISTRIBUIDOR_ACTUAL]],Distribuidor[DISTRIBUIDOR_ACTUAL],Distribuidor[RAZON_SOCIAL_DISTRIBUIDOR_ACTUAL],,0)</f>
        <v>Compañía Eléctrica del Litoral S.A.</v>
      </c>
      <c r="U190" t="str">
        <f>+_xlfn.XLOOKUP(Cesion_credito[[#This Row],[DISTRIBUIDOR_ACTUAL]],Distribuidor[DISTRIBUIDOR_ACTUAL],Distribuidor[RUT_DISTRIBUIDOR_ACTUAL],,0)</f>
        <v>91.344.000-5</v>
      </c>
    </row>
    <row r="191" spans="1:21" x14ac:dyDescent="0.25">
      <c r="A191" s="22">
        <f t="shared" si="11"/>
        <v>2025</v>
      </c>
      <c r="B191" s="22">
        <f t="shared" si="8"/>
        <v>1</v>
      </c>
      <c r="C191" s="22">
        <f t="shared" si="9"/>
        <v>6</v>
      </c>
      <c r="D191" s="23" t="s">
        <v>1136</v>
      </c>
      <c r="E191" s="6" t="s">
        <v>1099</v>
      </c>
      <c r="F191" s="5" t="s">
        <v>821</v>
      </c>
      <c r="G191" s="24" t="str" cm="1">
        <f t="array" ref="G191">+IFERROR(_xlfn.XLOOKUP(Cesion_credito[[#This Row],[Distribuidor_CNE]]&amp;"_"&amp;Cesion_credito[[#This Row],[Bloque_Contrato_CNE]],Contrato[[#All],[Id]],Contrato[[#All],[Suministrador_CNE]],,0),"")</f>
        <v>San Juan SpA.</v>
      </c>
      <c r="H191" s="24" t="str" cm="1">
        <f t="array" ref="H191">+IFERROR(_xlfn.XLOOKUP(Cesion_credito[[#This Row],[Distribuidor_CNE]]&amp;"_"&amp;Cesion_credito[[#This Row],[Bloque_Contrato_CNE]],Contrato[[#All],[Id]],Contrato[[#All],[SUMINISTRADOR_ACTUAL]],,0),"")</f>
        <v>SAN_JUAN_LAP</v>
      </c>
      <c r="I191" s="24" t="str" cm="1">
        <f t="array" ref="I191">+IFERROR(_xlfn.XLOOKUP(Cesion_credito[[#This Row],[Distribuidor_CNE]]&amp;"_"&amp;Cesion_credito[[#This Row],[Bloque_Contrato_CNE]],Contrato[[#All],[Id]],Contrato[[#All],[DISTRIBUIDOR_ACTUAL]],,0),"")</f>
        <v>LITORAL</v>
      </c>
      <c r="J191" s="5" t="s">
        <v>1224</v>
      </c>
      <c r="K191" s="22" t="str" cm="1">
        <f t="array" ref="K19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1" s="8">
        <v>1</v>
      </c>
      <c r="N191" s="36">
        <f>+Cesion_credito[[#This Row],[Prorrata_Semestral (%)]]*SUMIFS(Contrato[Pago_Semestral_US$],Contrato[Distribuidor_CNE],Cesion_credito[[#This Row],[Distribuidor_CNE]],Contrato[Contrato],Cesion_credito[[#This Row],[Bloque_Contrato_CNE]])</f>
        <v>1479.4179999999999</v>
      </c>
      <c r="O191" s="28">
        <f t="shared" si="10"/>
        <v>1</v>
      </c>
      <c r="P191" t="str" cm="1">
        <f t="array" ref="P191">+IFERROR(_xlfn.XLOOKUP(Cesion_credito[[#This Row],[SUMINISTRADOR_ACTUAL]]&amp;Cesion_credito[[#This Row],[Razón Social Beneficiario del Pago]],Tabla_Facturas[[#All],[ID]],Tabla_Facturas[[#All],[BANCO]],,0),"")</f>
        <v>Banco Chile</v>
      </c>
      <c r="Q191" t="str" cm="1">
        <f t="array" ref="Q191">+IFERROR(_xlfn.XLOOKUP(Cesion_credito[[#This Row],[SUMINISTRADOR_ACTUAL]]&amp;Cesion_credito[[#This Row],[Razón Social Beneficiario del Pago]],Tabla_Facturas[[#All],[ID]],Tabla_Facturas[[#All],[TIPO_CUENTA]],,0),"")</f>
        <v>Corriente</v>
      </c>
      <c r="R191" cm="1">
        <f t="array" ref="R191">+IFERROR(_xlfn.XLOOKUP(Cesion_credito[[#This Row],[SUMINISTRADOR_ACTUAL]]&amp;Cesion_credito[[#This Row],[Razón Social Beneficiario del Pago]],Tabla_Facturas[[#All],[ID]],Tabla_Facturas[[#All],[NUMERO_CUENTA]],,0),"")</f>
        <v>111972052</v>
      </c>
      <c r="S1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230274</v>
      </c>
      <c r="T191" t="str">
        <f>+_xlfn.XLOOKUP(Cesion_credito[[#This Row],[DISTRIBUIDOR_ACTUAL]],Distribuidor[DISTRIBUIDOR_ACTUAL],Distribuidor[RAZON_SOCIAL_DISTRIBUIDOR_ACTUAL],,0)</f>
        <v>Compañía Eléctrica del Litoral S.A.</v>
      </c>
      <c r="U191" t="str">
        <f>+_xlfn.XLOOKUP(Cesion_credito[[#This Row],[DISTRIBUIDOR_ACTUAL]],Distribuidor[DISTRIBUIDOR_ACTUAL],Distribuidor[RUT_DISTRIBUIDOR_ACTUAL],,0)</f>
        <v>91.344.000-5</v>
      </c>
    </row>
    <row r="192" spans="1:21" x14ac:dyDescent="0.25">
      <c r="A192" s="22">
        <f t="shared" si="11"/>
        <v>2025</v>
      </c>
      <c r="B192" s="22">
        <f t="shared" si="8"/>
        <v>1</v>
      </c>
      <c r="C192" s="22">
        <f t="shared" si="9"/>
        <v>6</v>
      </c>
      <c r="D192" s="23" t="s">
        <v>1136</v>
      </c>
      <c r="E192" s="6" t="s">
        <v>1100</v>
      </c>
      <c r="F192" s="5" t="s">
        <v>856</v>
      </c>
      <c r="G192" s="24" t="str" cm="1">
        <f t="array" ref="G192">+IFERROR(_xlfn.XLOOKUP(Cesion_credito[[#This Row],[Distribuidor_CNE]]&amp;"_"&amp;Cesion_credito[[#This Row],[Bloque_Contrato_CNE]],Contrato[[#All],[Id]],Contrato[[#All],[Suministrador_CNE]],,0),"")</f>
        <v>San Juan SpA.</v>
      </c>
      <c r="H192" s="24" t="str" cm="1">
        <f t="array" ref="H192">+IFERROR(_xlfn.XLOOKUP(Cesion_credito[[#This Row],[Distribuidor_CNE]]&amp;"_"&amp;Cesion_credito[[#This Row],[Bloque_Contrato_CNE]],Contrato[[#All],[Id]],Contrato[[#All],[SUMINISTRADOR_ACTUAL]],,0),"")</f>
        <v>SAN_JUAN_LAP</v>
      </c>
      <c r="I192" s="24" t="str" cm="1">
        <f t="array" ref="I192">+IFERROR(_xlfn.XLOOKUP(Cesion_credito[[#This Row],[Distribuidor_CNE]]&amp;"_"&amp;Cesion_credito[[#This Row],[Bloque_Contrato_CNE]],Contrato[[#All],[Id]],Contrato[[#All],[DISTRIBUIDOR_ACTUAL]],,0),"")</f>
        <v>LUZOSORNO</v>
      </c>
      <c r="J192" s="5" t="s">
        <v>1224</v>
      </c>
      <c r="K192" s="22" t="str" cm="1">
        <f t="array" ref="K19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2" s="8">
        <v>1</v>
      </c>
      <c r="N192" s="36">
        <f>+Cesion_credito[[#This Row],[Prorrata_Semestral (%)]]*SUMIFS(Contrato[Pago_Semestral_US$],Contrato[Distribuidor_CNE],Cesion_credito[[#This Row],[Distribuidor_CNE]],Contrato[Contrato],Cesion_credito[[#This Row],[Bloque_Contrato_CNE]])</f>
        <v>492.14100000000002</v>
      </c>
      <c r="O192" s="28">
        <f t="shared" si="10"/>
        <v>1</v>
      </c>
      <c r="P192" t="str" cm="1">
        <f t="array" ref="P192">+IFERROR(_xlfn.XLOOKUP(Cesion_credito[[#This Row],[SUMINISTRADOR_ACTUAL]]&amp;Cesion_credito[[#This Row],[Razón Social Beneficiario del Pago]],Tabla_Facturas[[#All],[ID]],Tabla_Facturas[[#All],[BANCO]],,0),"")</f>
        <v>Banco Chile</v>
      </c>
      <c r="Q192" t="str" cm="1">
        <f t="array" ref="Q192">+IFERROR(_xlfn.XLOOKUP(Cesion_credito[[#This Row],[SUMINISTRADOR_ACTUAL]]&amp;Cesion_credito[[#This Row],[Razón Social Beneficiario del Pago]],Tabla_Facturas[[#All],[ID]],Tabla_Facturas[[#All],[TIPO_CUENTA]],,0),"")</f>
        <v>Corriente</v>
      </c>
      <c r="R192" cm="1">
        <f t="array" ref="R192">+IFERROR(_xlfn.XLOOKUP(Cesion_credito[[#This Row],[SUMINISTRADOR_ACTUAL]]&amp;Cesion_credito[[#This Row],[Razón Social Beneficiario del Pago]],Tabla_Facturas[[#All],[ID]],Tabla_Facturas[[#All],[NUMERO_CUENTA]],,0),"")</f>
        <v>111972052</v>
      </c>
      <c r="S1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76603</v>
      </c>
      <c r="T192" t="str">
        <f>+_xlfn.XLOOKUP(Cesion_credito[[#This Row],[DISTRIBUIDOR_ACTUAL]],Distribuidor[DISTRIBUIDOR_ACTUAL],Distribuidor[RAZON_SOCIAL_DISTRIBUIDOR_ACTUAL],,0)</f>
        <v>Compañía Eléctrica de Osorno S.A</v>
      </c>
      <c r="U192" t="str">
        <f>+_xlfn.XLOOKUP(Cesion_credito[[#This Row],[DISTRIBUIDOR_ACTUAL]],Distribuidor[DISTRIBUIDOR_ACTUAL],Distribuidor[RUT_DISTRIBUIDOR_ACTUAL],,0)</f>
        <v>96.531.500-4</v>
      </c>
    </row>
    <row r="193" spans="1:21" x14ac:dyDescent="0.25">
      <c r="A193" s="22">
        <f t="shared" si="11"/>
        <v>2025</v>
      </c>
      <c r="B193" s="22">
        <f t="shared" si="8"/>
        <v>1</v>
      </c>
      <c r="C193" s="22">
        <f t="shared" si="9"/>
        <v>6</v>
      </c>
      <c r="D193" s="23" t="s">
        <v>1136</v>
      </c>
      <c r="E193" s="6" t="s">
        <v>1100</v>
      </c>
      <c r="F193" s="5" t="s">
        <v>857</v>
      </c>
      <c r="G193" s="24" t="str" cm="1">
        <f t="array" ref="G193">+IFERROR(_xlfn.XLOOKUP(Cesion_credito[[#This Row],[Distribuidor_CNE]]&amp;"_"&amp;Cesion_credito[[#This Row],[Bloque_Contrato_CNE]],Contrato[[#All],[Id]],Contrato[[#All],[Suministrador_CNE]],,0),"")</f>
        <v>San Juan SpA.</v>
      </c>
      <c r="H193" s="24" t="str" cm="1">
        <f t="array" ref="H193">+IFERROR(_xlfn.XLOOKUP(Cesion_credito[[#This Row],[Distribuidor_CNE]]&amp;"_"&amp;Cesion_credito[[#This Row],[Bloque_Contrato_CNE]],Contrato[[#All],[Id]],Contrato[[#All],[SUMINISTRADOR_ACTUAL]],,0),"")</f>
        <v>SAN_JUAN_LAP</v>
      </c>
      <c r="I193" s="24" t="str" cm="1">
        <f t="array" ref="I193">+IFERROR(_xlfn.XLOOKUP(Cesion_credito[[#This Row],[Distribuidor_CNE]]&amp;"_"&amp;Cesion_credito[[#This Row],[Bloque_Contrato_CNE]],Contrato[[#All],[Id]],Contrato[[#All],[DISTRIBUIDOR_ACTUAL]],,0),"")</f>
        <v>LUZOSORNO</v>
      </c>
      <c r="J193" s="5" t="s">
        <v>1224</v>
      </c>
      <c r="K193" s="22" t="str" cm="1">
        <f t="array" ref="K19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3" s="8">
        <v>1</v>
      </c>
      <c r="N193" s="36">
        <f>+Cesion_credito[[#This Row],[Prorrata_Semestral (%)]]*SUMIFS(Contrato[Pago_Semestral_US$],Contrato[Distribuidor_CNE],Cesion_credito[[#This Row],[Distribuidor_CNE]],Contrato[Contrato],Cesion_credito[[#This Row],[Bloque_Contrato_CNE]])</f>
        <v>1111.434</v>
      </c>
      <c r="O193" s="28">
        <f t="shared" si="10"/>
        <v>1</v>
      </c>
      <c r="P193" t="str" cm="1">
        <f t="array" ref="P193">+IFERROR(_xlfn.XLOOKUP(Cesion_credito[[#This Row],[SUMINISTRADOR_ACTUAL]]&amp;Cesion_credito[[#This Row],[Razón Social Beneficiario del Pago]],Tabla_Facturas[[#All],[ID]],Tabla_Facturas[[#All],[BANCO]],,0),"")</f>
        <v>Banco Chile</v>
      </c>
      <c r="Q193" t="str" cm="1">
        <f t="array" ref="Q193">+IFERROR(_xlfn.XLOOKUP(Cesion_credito[[#This Row],[SUMINISTRADOR_ACTUAL]]&amp;Cesion_credito[[#This Row],[Razón Social Beneficiario del Pago]],Tabla_Facturas[[#All],[ID]],Tabla_Facturas[[#All],[TIPO_CUENTA]],,0),"")</f>
        <v>Corriente</v>
      </c>
      <c r="R193" cm="1">
        <f t="array" ref="R193">+IFERROR(_xlfn.XLOOKUP(Cesion_credito[[#This Row],[SUMINISTRADOR_ACTUAL]]&amp;Cesion_credito[[#This Row],[Razón Social Beneficiario del Pago]],Tabla_Facturas[[#All],[ID]],Tabla_Facturas[[#All],[NUMERO_CUENTA]],,0),"")</f>
        <v>111972052</v>
      </c>
      <c r="S1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172997</v>
      </c>
      <c r="T193" t="str">
        <f>+_xlfn.XLOOKUP(Cesion_credito[[#This Row],[DISTRIBUIDOR_ACTUAL]],Distribuidor[DISTRIBUIDOR_ACTUAL],Distribuidor[RAZON_SOCIAL_DISTRIBUIDOR_ACTUAL],,0)</f>
        <v>Compañía Eléctrica de Osorno S.A</v>
      </c>
      <c r="U193" t="str">
        <f>+_xlfn.XLOOKUP(Cesion_credito[[#This Row],[DISTRIBUIDOR_ACTUAL]],Distribuidor[DISTRIBUIDOR_ACTUAL],Distribuidor[RUT_DISTRIBUIDOR_ACTUAL],,0)</f>
        <v>96.531.500-4</v>
      </c>
    </row>
    <row r="194" spans="1:21" x14ac:dyDescent="0.25">
      <c r="A194" s="22">
        <f t="shared" si="11"/>
        <v>2025</v>
      </c>
      <c r="B194" s="22">
        <f t="shared" si="8"/>
        <v>1</v>
      </c>
      <c r="C194" s="22">
        <f t="shared" si="9"/>
        <v>6</v>
      </c>
      <c r="D194" s="23" t="s">
        <v>1136</v>
      </c>
      <c r="E194" s="6" t="s">
        <v>1100</v>
      </c>
      <c r="F194" s="5" t="s">
        <v>858</v>
      </c>
      <c r="G194" s="24" t="str" cm="1">
        <f t="array" ref="G194">+IFERROR(_xlfn.XLOOKUP(Cesion_credito[[#This Row],[Distribuidor_CNE]]&amp;"_"&amp;Cesion_credito[[#This Row],[Bloque_Contrato_CNE]],Contrato[[#All],[Id]],Contrato[[#All],[Suministrador_CNE]],,0),"")</f>
        <v>San Juan SpA.</v>
      </c>
      <c r="H194" s="24" t="str" cm="1">
        <f t="array" ref="H194">+IFERROR(_xlfn.XLOOKUP(Cesion_credito[[#This Row],[Distribuidor_CNE]]&amp;"_"&amp;Cesion_credito[[#This Row],[Bloque_Contrato_CNE]],Contrato[[#All],[Id]],Contrato[[#All],[SUMINISTRADOR_ACTUAL]],,0),"")</f>
        <v>SAN_JUAN_LAP</v>
      </c>
      <c r="I194" s="24" t="str" cm="1">
        <f t="array" ref="I194">+IFERROR(_xlfn.XLOOKUP(Cesion_credito[[#This Row],[Distribuidor_CNE]]&amp;"_"&amp;Cesion_credito[[#This Row],[Bloque_Contrato_CNE]],Contrato[[#All],[Id]],Contrato[[#All],[DISTRIBUIDOR_ACTUAL]],,0),"")</f>
        <v>LUZOSORNO</v>
      </c>
      <c r="J194" s="5" t="s">
        <v>1224</v>
      </c>
      <c r="K194" s="22" t="str" cm="1">
        <f t="array" ref="K19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4" s="8">
        <v>1</v>
      </c>
      <c r="N194" s="36">
        <f>+Cesion_credito[[#This Row],[Prorrata_Semestral (%)]]*SUMIFS(Contrato[Pago_Semestral_US$],Contrato[Distribuidor_CNE],Cesion_credito[[#This Row],[Distribuidor_CNE]],Contrato[Contrato],Cesion_credito[[#This Row],[Bloque_Contrato_CNE]])</f>
        <v>619.55200000000002</v>
      </c>
      <c r="O194" s="28">
        <f t="shared" si="10"/>
        <v>1</v>
      </c>
      <c r="P194" t="str" cm="1">
        <f t="array" ref="P194">+IFERROR(_xlfn.XLOOKUP(Cesion_credito[[#This Row],[SUMINISTRADOR_ACTUAL]]&amp;Cesion_credito[[#This Row],[Razón Social Beneficiario del Pago]],Tabla_Facturas[[#All],[ID]],Tabla_Facturas[[#All],[BANCO]],,0),"")</f>
        <v>Banco Chile</v>
      </c>
      <c r="Q194" t="str" cm="1">
        <f t="array" ref="Q194">+IFERROR(_xlfn.XLOOKUP(Cesion_credito[[#This Row],[SUMINISTRADOR_ACTUAL]]&amp;Cesion_credito[[#This Row],[Razón Social Beneficiario del Pago]],Tabla_Facturas[[#All],[ID]],Tabla_Facturas[[#All],[TIPO_CUENTA]],,0),"")</f>
        <v>Corriente</v>
      </c>
      <c r="R194" cm="1">
        <f t="array" ref="R194">+IFERROR(_xlfn.XLOOKUP(Cesion_credito[[#This Row],[SUMINISTRADOR_ACTUAL]]&amp;Cesion_credito[[#This Row],[Razón Social Beneficiario del Pago]],Tabla_Facturas[[#All],[ID]],Tabla_Facturas[[#All],[NUMERO_CUENTA]],,0),"")</f>
        <v>111972052</v>
      </c>
      <c r="S1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96434</v>
      </c>
      <c r="T194" t="str">
        <f>+_xlfn.XLOOKUP(Cesion_credito[[#This Row],[DISTRIBUIDOR_ACTUAL]],Distribuidor[DISTRIBUIDOR_ACTUAL],Distribuidor[RAZON_SOCIAL_DISTRIBUIDOR_ACTUAL],,0)</f>
        <v>Compañía Eléctrica de Osorno S.A</v>
      </c>
      <c r="U194" t="str">
        <f>+_xlfn.XLOOKUP(Cesion_credito[[#This Row],[DISTRIBUIDOR_ACTUAL]],Distribuidor[DISTRIBUIDOR_ACTUAL],Distribuidor[RUT_DISTRIBUIDOR_ACTUAL],,0)</f>
        <v>96.531.500-4</v>
      </c>
    </row>
    <row r="195" spans="1:21" x14ac:dyDescent="0.25">
      <c r="A195" s="22">
        <f t="shared" si="11"/>
        <v>2025</v>
      </c>
      <c r="B195" s="22">
        <f t="shared" si="8"/>
        <v>1</v>
      </c>
      <c r="C195" s="22">
        <f t="shared" si="9"/>
        <v>6</v>
      </c>
      <c r="D195" s="23" t="s">
        <v>1136</v>
      </c>
      <c r="E195" s="6" t="s">
        <v>1101</v>
      </c>
      <c r="F195" s="5" t="s">
        <v>893</v>
      </c>
      <c r="G195" s="24" t="str" cm="1">
        <f t="array" ref="G195">+IFERROR(_xlfn.XLOOKUP(Cesion_credito[[#This Row],[Distribuidor_CNE]]&amp;"_"&amp;Cesion_credito[[#This Row],[Bloque_Contrato_CNE]],Contrato[[#All],[Id]],Contrato[[#All],[Suministrador_CNE]],,0),"")</f>
        <v>San Juan SpA.</v>
      </c>
      <c r="H195" s="24" t="str" cm="1">
        <f t="array" ref="H195">+IFERROR(_xlfn.XLOOKUP(Cesion_credito[[#This Row],[Distribuidor_CNE]]&amp;"_"&amp;Cesion_credito[[#This Row],[Bloque_Contrato_CNE]],Contrato[[#All],[Id]],Contrato[[#All],[SUMINISTRADOR_ACTUAL]],,0),"")</f>
        <v>SAN_JUAN_LAP</v>
      </c>
      <c r="I195" s="24" t="str" cm="1">
        <f t="array" ref="I195">+IFERROR(_xlfn.XLOOKUP(Cesion_credito[[#This Row],[Distribuidor_CNE]]&amp;"_"&amp;Cesion_credito[[#This Row],[Bloque_Contrato_CNE]],Contrato[[#All],[Id]],Contrato[[#All],[DISTRIBUIDOR_ACTUAL]],,0),"")</f>
        <v>LUZLINARES</v>
      </c>
      <c r="J195" s="5" t="s">
        <v>1224</v>
      </c>
      <c r="K195" s="22" t="str" cm="1">
        <f t="array" ref="K19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5" s="8">
        <v>1</v>
      </c>
      <c r="N195" s="36">
        <f>+Cesion_credito[[#This Row],[Prorrata_Semestral (%)]]*SUMIFS(Contrato[Pago_Semestral_US$],Contrato[Distribuidor_CNE],Cesion_credito[[#This Row],[Distribuidor_CNE]],Contrato[Contrato],Cesion_credito[[#This Row],[Bloque_Contrato_CNE]])</f>
        <v>684.26700000000005</v>
      </c>
      <c r="O195" s="28">
        <f t="shared" si="10"/>
        <v>1</v>
      </c>
      <c r="P195" t="str" cm="1">
        <f t="array" ref="P195">+IFERROR(_xlfn.XLOOKUP(Cesion_credito[[#This Row],[SUMINISTRADOR_ACTUAL]]&amp;Cesion_credito[[#This Row],[Razón Social Beneficiario del Pago]],Tabla_Facturas[[#All],[ID]],Tabla_Facturas[[#All],[BANCO]],,0),"")</f>
        <v>Banco Chile</v>
      </c>
      <c r="Q195" t="str" cm="1">
        <f t="array" ref="Q195">+IFERROR(_xlfn.XLOOKUP(Cesion_credito[[#This Row],[SUMINISTRADOR_ACTUAL]]&amp;Cesion_credito[[#This Row],[Razón Social Beneficiario del Pago]],Tabla_Facturas[[#All],[ID]],Tabla_Facturas[[#All],[TIPO_CUENTA]],,0),"")</f>
        <v>Corriente</v>
      </c>
      <c r="R195" cm="1">
        <f t="array" ref="R195">+IFERROR(_xlfn.XLOOKUP(Cesion_credito[[#This Row],[SUMINISTRADOR_ACTUAL]]&amp;Cesion_credito[[#This Row],[Razón Social Beneficiario del Pago]],Tabla_Facturas[[#All],[ID]],Tabla_Facturas[[#All],[NUMERO_CUENTA]],,0),"")</f>
        <v>111972052</v>
      </c>
      <c r="S1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106507</v>
      </c>
      <c r="T195" t="str">
        <f>+_xlfn.XLOOKUP(Cesion_credito[[#This Row],[DISTRIBUIDOR_ACTUAL]],Distribuidor[DISTRIBUIDOR_ACTUAL],Distribuidor[RAZON_SOCIAL_DISTRIBUIDOR_ACTUAL],,0)</f>
        <v>Luzlinares S.A.</v>
      </c>
      <c r="U195" t="str">
        <f>+_xlfn.XLOOKUP(Cesion_credito[[#This Row],[DISTRIBUIDOR_ACTUAL]],Distribuidor[DISTRIBUIDOR_ACTUAL],Distribuidor[RUT_DISTRIBUIDOR_ACTUAL],,0)</f>
        <v>96.884.450-4</v>
      </c>
    </row>
    <row r="196" spans="1:21" x14ac:dyDescent="0.25">
      <c r="A196" s="22">
        <f t="shared" si="11"/>
        <v>2025</v>
      </c>
      <c r="B196" s="22">
        <f t="shared" si="8"/>
        <v>1</v>
      </c>
      <c r="C196" s="22">
        <f t="shared" si="9"/>
        <v>6</v>
      </c>
      <c r="D196" s="23" t="s">
        <v>1136</v>
      </c>
      <c r="E196" s="6" t="s">
        <v>1101</v>
      </c>
      <c r="F196" s="5" t="s">
        <v>894</v>
      </c>
      <c r="G196" s="24" t="str" cm="1">
        <f t="array" ref="G196">+IFERROR(_xlfn.XLOOKUP(Cesion_credito[[#This Row],[Distribuidor_CNE]]&amp;"_"&amp;Cesion_credito[[#This Row],[Bloque_Contrato_CNE]],Contrato[[#All],[Id]],Contrato[[#All],[Suministrador_CNE]],,0),"")</f>
        <v>San Juan SpA.</v>
      </c>
      <c r="H196" s="24" t="str" cm="1">
        <f t="array" ref="H196">+IFERROR(_xlfn.XLOOKUP(Cesion_credito[[#This Row],[Distribuidor_CNE]]&amp;"_"&amp;Cesion_credito[[#This Row],[Bloque_Contrato_CNE]],Contrato[[#All],[Id]],Contrato[[#All],[SUMINISTRADOR_ACTUAL]],,0),"")</f>
        <v>SAN_JUAN_LAP</v>
      </c>
      <c r="I196" s="24" t="str" cm="1">
        <f t="array" ref="I196">+IFERROR(_xlfn.XLOOKUP(Cesion_credito[[#This Row],[Distribuidor_CNE]]&amp;"_"&amp;Cesion_credito[[#This Row],[Bloque_Contrato_CNE]],Contrato[[#All],[Id]],Contrato[[#All],[DISTRIBUIDOR_ACTUAL]],,0),"")</f>
        <v>LUZLINARES</v>
      </c>
      <c r="J196" s="5" t="s">
        <v>1224</v>
      </c>
      <c r="K196" s="22" t="str" cm="1">
        <f t="array" ref="K19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6" s="8">
        <v>1</v>
      </c>
      <c r="N196" s="36">
        <f>+Cesion_credito[[#This Row],[Prorrata_Semestral (%)]]*SUMIFS(Contrato[Pago_Semestral_US$],Contrato[Distribuidor_CNE],Cesion_credito[[#This Row],[Distribuidor_CNE]],Contrato[Contrato],Cesion_credito[[#This Row],[Bloque_Contrato_CNE]])</f>
        <v>514.04100000000005</v>
      </c>
      <c r="O196" s="28">
        <f t="shared" si="10"/>
        <v>1</v>
      </c>
      <c r="P196" t="str" cm="1">
        <f t="array" ref="P196">+IFERROR(_xlfn.XLOOKUP(Cesion_credito[[#This Row],[SUMINISTRADOR_ACTUAL]]&amp;Cesion_credito[[#This Row],[Razón Social Beneficiario del Pago]],Tabla_Facturas[[#All],[ID]],Tabla_Facturas[[#All],[BANCO]],,0),"")</f>
        <v>Banco Chile</v>
      </c>
      <c r="Q196" t="str" cm="1">
        <f t="array" ref="Q196">+IFERROR(_xlfn.XLOOKUP(Cesion_credito[[#This Row],[SUMINISTRADOR_ACTUAL]]&amp;Cesion_credito[[#This Row],[Razón Social Beneficiario del Pago]],Tabla_Facturas[[#All],[ID]],Tabla_Facturas[[#All],[TIPO_CUENTA]],,0),"")</f>
        <v>Corriente</v>
      </c>
      <c r="R196" cm="1">
        <f t="array" ref="R196">+IFERROR(_xlfn.XLOOKUP(Cesion_credito[[#This Row],[SUMINISTRADOR_ACTUAL]]&amp;Cesion_credito[[#This Row],[Razón Social Beneficiario del Pago]],Tabla_Facturas[[#All],[ID]],Tabla_Facturas[[#All],[NUMERO_CUENTA]],,0),"")</f>
        <v>111972052</v>
      </c>
      <c r="S1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80011</v>
      </c>
      <c r="T196" t="str">
        <f>+_xlfn.XLOOKUP(Cesion_credito[[#This Row],[DISTRIBUIDOR_ACTUAL]],Distribuidor[DISTRIBUIDOR_ACTUAL],Distribuidor[RAZON_SOCIAL_DISTRIBUIDOR_ACTUAL],,0)</f>
        <v>Luzlinares S.A.</v>
      </c>
      <c r="U196" t="str">
        <f>+_xlfn.XLOOKUP(Cesion_credito[[#This Row],[DISTRIBUIDOR_ACTUAL]],Distribuidor[DISTRIBUIDOR_ACTUAL],Distribuidor[RUT_DISTRIBUIDOR_ACTUAL],,0)</f>
        <v>96.884.450-4</v>
      </c>
    </row>
    <row r="197" spans="1:21" x14ac:dyDescent="0.25">
      <c r="A197" s="22">
        <f t="shared" si="11"/>
        <v>2025</v>
      </c>
      <c r="B197" s="22">
        <f t="shared" si="8"/>
        <v>1</v>
      </c>
      <c r="C197" s="22">
        <f t="shared" si="9"/>
        <v>6</v>
      </c>
      <c r="D197" s="23" t="s">
        <v>1136</v>
      </c>
      <c r="E197" s="6" t="s">
        <v>1101</v>
      </c>
      <c r="F197" s="5" t="s">
        <v>895</v>
      </c>
      <c r="G197" s="24" t="str" cm="1">
        <f t="array" ref="G197">+IFERROR(_xlfn.XLOOKUP(Cesion_credito[[#This Row],[Distribuidor_CNE]]&amp;"_"&amp;Cesion_credito[[#This Row],[Bloque_Contrato_CNE]],Contrato[[#All],[Id]],Contrato[[#All],[Suministrador_CNE]],,0),"")</f>
        <v>San Juan SpA.</v>
      </c>
      <c r="H197" s="24" t="str" cm="1">
        <f t="array" ref="H197">+IFERROR(_xlfn.XLOOKUP(Cesion_credito[[#This Row],[Distribuidor_CNE]]&amp;"_"&amp;Cesion_credito[[#This Row],[Bloque_Contrato_CNE]],Contrato[[#All],[Id]],Contrato[[#All],[SUMINISTRADOR_ACTUAL]],,0),"")</f>
        <v>SAN_JUAN_LAP</v>
      </c>
      <c r="I197" s="24" t="str" cm="1">
        <f t="array" ref="I197">+IFERROR(_xlfn.XLOOKUP(Cesion_credito[[#This Row],[Distribuidor_CNE]]&amp;"_"&amp;Cesion_credito[[#This Row],[Bloque_Contrato_CNE]],Contrato[[#All],[Id]],Contrato[[#All],[DISTRIBUIDOR_ACTUAL]],,0),"")</f>
        <v>LUZLINARES</v>
      </c>
      <c r="J197" s="5" t="s">
        <v>1224</v>
      </c>
      <c r="K197" s="22" t="str" cm="1">
        <f t="array" ref="K19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7" s="8">
        <v>1</v>
      </c>
      <c r="N197" s="36">
        <f>+Cesion_credito[[#This Row],[Prorrata_Semestral (%)]]*SUMIFS(Contrato[Pago_Semestral_US$],Contrato[Distribuidor_CNE],Cesion_credito[[#This Row],[Distribuidor_CNE]],Contrato[Contrato],Cesion_credito[[#This Row],[Bloque_Contrato_CNE]])</f>
        <v>2588.4369999999999</v>
      </c>
      <c r="O197" s="28">
        <f t="shared" si="10"/>
        <v>1</v>
      </c>
      <c r="P197" t="str" cm="1">
        <f t="array" ref="P197">+IFERROR(_xlfn.XLOOKUP(Cesion_credito[[#This Row],[SUMINISTRADOR_ACTUAL]]&amp;Cesion_credito[[#This Row],[Razón Social Beneficiario del Pago]],Tabla_Facturas[[#All],[ID]],Tabla_Facturas[[#All],[BANCO]],,0),"")</f>
        <v>Banco Chile</v>
      </c>
      <c r="Q197" t="str" cm="1">
        <f t="array" ref="Q197">+IFERROR(_xlfn.XLOOKUP(Cesion_credito[[#This Row],[SUMINISTRADOR_ACTUAL]]&amp;Cesion_credito[[#This Row],[Razón Social Beneficiario del Pago]],Tabla_Facturas[[#All],[ID]],Tabla_Facturas[[#All],[TIPO_CUENTA]],,0),"")</f>
        <v>Corriente</v>
      </c>
      <c r="R197" cm="1">
        <f t="array" ref="R197">+IFERROR(_xlfn.XLOOKUP(Cesion_credito[[#This Row],[SUMINISTRADOR_ACTUAL]]&amp;Cesion_credito[[#This Row],[Razón Social Beneficiario del Pago]],Tabla_Facturas[[#All],[ID]],Tabla_Facturas[[#All],[NUMERO_CUENTA]],,0),"")</f>
        <v>111972052</v>
      </c>
      <c r="S1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402895</v>
      </c>
      <c r="T197" t="str">
        <f>+_xlfn.XLOOKUP(Cesion_credito[[#This Row],[DISTRIBUIDOR_ACTUAL]],Distribuidor[DISTRIBUIDOR_ACTUAL],Distribuidor[RAZON_SOCIAL_DISTRIBUIDOR_ACTUAL],,0)</f>
        <v>Luzlinares S.A.</v>
      </c>
      <c r="U197" t="str">
        <f>+_xlfn.XLOOKUP(Cesion_credito[[#This Row],[DISTRIBUIDOR_ACTUAL]],Distribuidor[DISTRIBUIDOR_ACTUAL],Distribuidor[RUT_DISTRIBUIDOR_ACTUAL],,0)</f>
        <v>96.884.450-4</v>
      </c>
    </row>
    <row r="198" spans="1:21" x14ac:dyDescent="0.25">
      <c r="A198" s="22">
        <f t="shared" si="11"/>
        <v>2025</v>
      </c>
      <c r="B198" s="22">
        <f t="shared" si="8"/>
        <v>1</v>
      </c>
      <c r="C198" s="22">
        <f t="shared" si="9"/>
        <v>6</v>
      </c>
      <c r="D198" s="23" t="s">
        <v>1136</v>
      </c>
      <c r="E198" s="6" t="s">
        <v>1102</v>
      </c>
      <c r="F198" s="5" t="s">
        <v>930</v>
      </c>
      <c r="G198" s="24" t="str" cm="1">
        <f t="array" ref="G198">+IFERROR(_xlfn.XLOOKUP(Cesion_credito[[#This Row],[Distribuidor_CNE]]&amp;"_"&amp;Cesion_credito[[#This Row],[Bloque_Contrato_CNE]],Contrato[[#All],[Id]],Contrato[[#All],[Suministrador_CNE]],,0),"")</f>
        <v>San Juan SpA.</v>
      </c>
      <c r="H198" s="24" t="str" cm="1">
        <f t="array" ref="H198">+IFERROR(_xlfn.XLOOKUP(Cesion_credito[[#This Row],[Distribuidor_CNE]]&amp;"_"&amp;Cesion_credito[[#This Row],[Bloque_Contrato_CNE]],Contrato[[#All],[Id]],Contrato[[#All],[SUMINISTRADOR_ACTUAL]],,0),"")</f>
        <v>SAN_JUAN_LAP</v>
      </c>
      <c r="I198" s="24" t="str" cm="1">
        <f t="array" ref="I198">+IFERROR(_xlfn.XLOOKUP(Cesion_credito[[#This Row],[Distribuidor_CNE]]&amp;"_"&amp;Cesion_credito[[#This Row],[Bloque_Contrato_CNE]],Contrato[[#All],[Id]],Contrato[[#All],[DISTRIBUIDOR_ACTUAL]],,0),"")</f>
        <v>LUZPARRAL</v>
      </c>
      <c r="J198" s="5" t="s">
        <v>1224</v>
      </c>
      <c r="K198" s="22" t="str" cm="1">
        <f t="array" ref="K198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8" s="8">
        <v>1</v>
      </c>
      <c r="N198" s="36">
        <f>+Cesion_credito[[#This Row],[Prorrata_Semestral (%)]]*SUMIFS(Contrato[Pago_Semestral_US$],Contrato[Distribuidor_CNE],Cesion_credito[[#This Row],[Distribuidor_CNE]],Contrato[Contrato],Cesion_credito[[#This Row],[Bloque_Contrato_CNE]])</f>
        <v>156.29599999999999</v>
      </c>
      <c r="O198" s="28">
        <f t="shared" si="10"/>
        <v>1</v>
      </c>
      <c r="P198" t="str" cm="1">
        <f t="array" ref="P198">+IFERROR(_xlfn.XLOOKUP(Cesion_credito[[#This Row],[SUMINISTRADOR_ACTUAL]]&amp;Cesion_credito[[#This Row],[Razón Social Beneficiario del Pago]],Tabla_Facturas[[#All],[ID]],Tabla_Facturas[[#All],[BANCO]],,0),"")</f>
        <v>Banco Chile</v>
      </c>
      <c r="Q198" t="str" cm="1">
        <f t="array" ref="Q198">+IFERROR(_xlfn.XLOOKUP(Cesion_credito[[#This Row],[SUMINISTRADOR_ACTUAL]]&amp;Cesion_credito[[#This Row],[Razón Social Beneficiario del Pago]],Tabla_Facturas[[#All],[ID]],Tabla_Facturas[[#All],[TIPO_CUENTA]],,0),"")</f>
        <v>Corriente</v>
      </c>
      <c r="R198" cm="1">
        <f t="array" ref="R198">+IFERROR(_xlfn.XLOOKUP(Cesion_credito[[#This Row],[SUMINISTRADOR_ACTUAL]]&amp;Cesion_credito[[#This Row],[Razón Social Beneficiario del Pago]],Tabla_Facturas[[#All],[ID]],Tabla_Facturas[[#All],[NUMERO_CUENTA]],,0),"")</f>
        <v>111972052</v>
      </c>
      <c r="S1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24328</v>
      </c>
      <c r="T198" t="str">
        <f>+_xlfn.XLOOKUP(Cesion_credito[[#This Row],[DISTRIBUIDOR_ACTUAL]],Distribuidor[DISTRIBUIDOR_ACTUAL],Distribuidor[RAZON_SOCIAL_DISTRIBUIDOR_ACTUAL],,0)</f>
        <v>Luzparral S.A.</v>
      </c>
      <c r="U198" t="str">
        <f>+_xlfn.XLOOKUP(Cesion_credito[[#This Row],[DISTRIBUIDOR_ACTUAL]],Distribuidor[DISTRIBUIDOR_ACTUAL],Distribuidor[RUT_DISTRIBUIDOR_ACTUAL],,0)</f>
        <v>96.866.680-0</v>
      </c>
    </row>
    <row r="199" spans="1:21" x14ac:dyDescent="0.25">
      <c r="A199" s="22">
        <f t="shared" si="11"/>
        <v>2025</v>
      </c>
      <c r="B199" s="22">
        <f t="shared" si="8"/>
        <v>1</v>
      </c>
      <c r="C199" s="22">
        <f t="shared" si="9"/>
        <v>6</v>
      </c>
      <c r="D199" s="23" t="s">
        <v>1136</v>
      </c>
      <c r="E199" s="6" t="s">
        <v>1102</v>
      </c>
      <c r="F199" s="5" t="s">
        <v>931</v>
      </c>
      <c r="G199" s="24" t="str" cm="1">
        <f t="array" ref="G199">+IFERROR(_xlfn.XLOOKUP(Cesion_credito[[#This Row],[Distribuidor_CNE]]&amp;"_"&amp;Cesion_credito[[#This Row],[Bloque_Contrato_CNE]],Contrato[[#All],[Id]],Contrato[[#All],[Suministrador_CNE]],,0),"")</f>
        <v>San Juan SpA.</v>
      </c>
      <c r="H199" s="24" t="str" cm="1">
        <f t="array" ref="H199">+IFERROR(_xlfn.XLOOKUP(Cesion_credito[[#This Row],[Distribuidor_CNE]]&amp;"_"&amp;Cesion_credito[[#This Row],[Bloque_Contrato_CNE]],Contrato[[#All],[Id]],Contrato[[#All],[SUMINISTRADOR_ACTUAL]],,0),"")</f>
        <v>SAN_JUAN_LAP</v>
      </c>
      <c r="I199" s="24" t="str" cm="1">
        <f t="array" ref="I199">+IFERROR(_xlfn.XLOOKUP(Cesion_credito[[#This Row],[Distribuidor_CNE]]&amp;"_"&amp;Cesion_credito[[#This Row],[Bloque_Contrato_CNE]],Contrato[[#All],[Id]],Contrato[[#All],[DISTRIBUIDOR_ACTUAL]],,0),"")</f>
        <v>LUZPARRAL</v>
      </c>
      <c r="J199" s="5" t="s">
        <v>1224</v>
      </c>
      <c r="K199" s="22" t="str" cm="1">
        <f t="array" ref="K199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1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199" s="8">
        <v>1</v>
      </c>
      <c r="N199" s="36">
        <f>+Cesion_credito[[#This Row],[Prorrata_Semestral (%)]]*SUMIFS(Contrato[Pago_Semestral_US$],Contrato[Distribuidor_CNE],Cesion_credito[[#This Row],[Distribuidor_CNE]],Contrato[Contrato],Cesion_credito[[#This Row],[Bloque_Contrato_CNE]])</f>
        <v>125.19</v>
      </c>
      <c r="O199" s="28">
        <f t="shared" si="10"/>
        <v>1</v>
      </c>
      <c r="P199" t="str" cm="1">
        <f t="array" ref="P199">+IFERROR(_xlfn.XLOOKUP(Cesion_credito[[#This Row],[SUMINISTRADOR_ACTUAL]]&amp;Cesion_credito[[#This Row],[Razón Social Beneficiario del Pago]],Tabla_Facturas[[#All],[ID]],Tabla_Facturas[[#All],[BANCO]],,0),"")</f>
        <v>Banco Chile</v>
      </c>
      <c r="Q199" t="str" cm="1">
        <f t="array" ref="Q199">+IFERROR(_xlfn.XLOOKUP(Cesion_credito[[#This Row],[SUMINISTRADOR_ACTUAL]]&amp;Cesion_credito[[#This Row],[Razón Social Beneficiario del Pago]],Tabla_Facturas[[#All],[ID]],Tabla_Facturas[[#All],[TIPO_CUENTA]],,0),"")</f>
        <v>Corriente</v>
      </c>
      <c r="R199" cm="1">
        <f t="array" ref="R199">+IFERROR(_xlfn.XLOOKUP(Cesion_credito[[#This Row],[SUMINISTRADOR_ACTUAL]]&amp;Cesion_credito[[#This Row],[Razón Social Beneficiario del Pago]],Tabla_Facturas[[#All],[ID]],Tabla_Facturas[[#All],[NUMERO_CUENTA]],,0),"")</f>
        <v>111972052</v>
      </c>
      <c r="S1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19486</v>
      </c>
      <c r="T199" t="str">
        <f>+_xlfn.XLOOKUP(Cesion_credito[[#This Row],[DISTRIBUIDOR_ACTUAL]],Distribuidor[DISTRIBUIDOR_ACTUAL],Distribuidor[RAZON_SOCIAL_DISTRIBUIDOR_ACTUAL],,0)</f>
        <v>Luzparral S.A.</v>
      </c>
      <c r="U199" t="str">
        <f>+_xlfn.XLOOKUP(Cesion_credito[[#This Row],[DISTRIBUIDOR_ACTUAL]],Distribuidor[DISTRIBUIDOR_ACTUAL],Distribuidor[RUT_DISTRIBUIDOR_ACTUAL],,0)</f>
        <v>96.866.680-0</v>
      </c>
    </row>
    <row r="200" spans="1:21" x14ac:dyDescent="0.25">
      <c r="A200" s="22">
        <f t="shared" si="11"/>
        <v>2025</v>
      </c>
      <c r="B200" s="22">
        <f t="shared" ref="B200:B263" si="12">+$B$4</f>
        <v>1</v>
      </c>
      <c r="C200" s="22">
        <f t="shared" ref="C200:C263" si="13">+$B$5</f>
        <v>6</v>
      </c>
      <c r="D200" s="23" t="s">
        <v>1136</v>
      </c>
      <c r="E200" s="6" t="s">
        <v>1102</v>
      </c>
      <c r="F200" s="5" t="s">
        <v>932</v>
      </c>
      <c r="G200" s="24" t="str" cm="1">
        <f t="array" ref="G200">+IFERROR(_xlfn.XLOOKUP(Cesion_credito[[#This Row],[Distribuidor_CNE]]&amp;"_"&amp;Cesion_credito[[#This Row],[Bloque_Contrato_CNE]],Contrato[[#All],[Id]],Contrato[[#All],[Suministrador_CNE]],,0),"")</f>
        <v>San Juan SpA.</v>
      </c>
      <c r="H200" s="24" t="str" cm="1">
        <f t="array" ref="H200">+IFERROR(_xlfn.XLOOKUP(Cesion_credito[[#This Row],[Distribuidor_CNE]]&amp;"_"&amp;Cesion_credito[[#This Row],[Bloque_Contrato_CNE]],Contrato[[#All],[Id]],Contrato[[#All],[SUMINISTRADOR_ACTUAL]],,0),"")</f>
        <v>SAN_JUAN_LAP</v>
      </c>
      <c r="I200" s="24" t="str" cm="1">
        <f t="array" ref="I200">+IFERROR(_xlfn.XLOOKUP(Cesion_credito[[#This Row],[Distribuidor_CNE]]&amp;"_"&amp;Cesion_credito[[#This Row],[Bloque_Contrato_CNE]],Contrato[[#All],[Id]],Contrato[[#All],[DISTRIBUIDOR_ACTUAL]],,0),"")</f>
        <v>LUZPARRAL</v>
      </c>
      <c r="J200" s="5" t="s">
        <v>1224</v>
      </c>
      <c r="K200" s="22" t="str" cm="1">
        <f t="array" ref="K200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0" s="8">
        <v>1</v>
      </c>
      <c r="N200" s="36">
        <f>+Cesion_credito[[#This Row],[Prorrata_Semestral (%)]]*SUMIFS(Contrato[Pago_Semestral_US$],Contrato[Distribuidor_CNE],Cesion_credito[[#This Row],[Distribuidor_CNE]],Contrato[Contrato],Cesion_credito[[#This Row],[Bloque_Contrato_CNE]])</f>
        <v>703.88199999999995</v>
      </c>
      <c r="O200" s="28">
        <f t="shared" ref="O200:O263" si="14">+SUMIFS(M:M,E:E,E200,F:F,F200)</f>
        <v>1</v>
      </c>
      <c r="P200" t="str" cm="1">
        <f t="array" ref="P200">+IFERROR(_xlfn.XLOOKUP(Cesion_credito[[#This Row],[SUMINISTRADOR_ACTUAL]]&amp;Cesion_credito[[#This Row],[Razón Social Beneficiario del Pago]],Tabla_Facturas[[#All],[ID]],Tabla_Facturas[[#All],[BANCO]],,0),"")</f>
        <v>Banco Chile</v>
      </c>
      <c r="Q200" t="str" cm="1">
        <f t="array" ref="Q200">+IFERROR(_xlfn.XLOOKUP(Cesion_credito[[#This Row],[SUMINISTRADOR_ACTUAL]]&amp;Cesion_credito[[#This Row],[Razón Social Beneficiario del Pago]],Tabla_Facturas[[#All],[ID]],Tabla_Facturas[[#All],[TIPO_CUENTA]],,0),"")</f>
        <v>Corriente</v>
      </c>
      <c r="R200" cm="1">
        <f t="array" ref="R200">+IFERROR(_xlfn.XLOOKUP(Cesion_credito[[#This Row],[SUMINISTRADOR_ACTUAL]]&amp;Cesion_credito[[#This Row],[Razón Social Beneficiario del Pago]],Tabla_Facturas[[#All],[ID]],Tabla_Facturas[[#All],[NUMERO_CUENTA]],,0),"")</f>
        <v>111972052</v>
      </c>
      <c r="S2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109560</v>
      </c>
      <c r="T200" t="str">
        <f>+_xlfn.XLOOKUP(Cesion_credito[[#This Row],[DISTRIBUIDOR_ACTUAL]],Distribuidor[DISTRIBUIDOR_ACTUAL],Distribuidor[RAZON_SOCIAL_DISTRIBUIDOR_ACTUAL],,0)</f>
        <v>Luzparral S.A.</v>
      </c>
      <c r="U200" t="str">
        <f>+_xlfn.XLOOKUP(Cesion_credito[[#This Row],[DISTRIBUIDOR_ACTUAL]],Distribuidor[DISTRIBUIDOR_ACTUAL],Distribuidor[RUT_DISTRIBUIDOR_ACTUAL],,0)</f>
        <v>96.866.680-0</v>
      </c>
    </row>
    <row r="201" spans="1:21" x14ac:dyDescent="0.25">
      <c r="A201" s="22">
        <f t="shared" ref="A201:A264" si="15">+$B$3</f>
        <v>2025</v>
      </c>
      <c r="B201" s="22">
        <f t="shared" si="12"/>
        <v>1</v>
      </c>
      <c r="C201" s="22">
        <f t="shared" si="13"/>
        <v>6</v>
      </c>
      <c r="D201" s="23" t="s">
        <v>1136</v>
      </c>
      <c r="E201" s="6" t="s">
        <v>43</v>
      </c>
      <c r="F201" s="5" t="s">
        <v>293</v>
      </c>
      <c r="G201" s="24" t="str" cm="1">
        <f t="array" ref="G201">+IFERROR(_xlfn.XLOOKUP(Cesion_credito[[#This Row],[Distribuidor_CNE]]&amp;"_"&amp;Cesion_credito[[#This Row],[Bloque_Contrato_CNE]],Contrato[[#All],[Id]],Contrato[[#All],[Suministrador_CNE]],,0),"")</f>
        <v>San Juan SpA.</v>
      </c>
      <c r="H201" s="24" t="str" cm="1">
        <f t="array" ref="H201">+IFERROR(_xlfn.XLOOKUP(Cesion_credito[[#This Row],[Distribuidor_CNE]]&amp;"_"&amp;Cesion_credito[[#This Row],[Bloque_Contrato_CNE]],Contrato[[#All],[Id]],Contrato[[#All],[SUMINISTRADOR_ACTUAL]],,0),"")</f>
        <v>SAN_JUAN_LAP</v>
      </c>
      <c r="I201" s="24" t="str" cm="1">
        <f t="array" ref="I201">+IFERROR(_xlfn.XLOOKUP(Cesion_credito[[#This Row],[Distribuidor_CNE]]&amp;"_"&amp;Cesion_credito[[#This Row],[Bloque_Contrato_CNE]],Contrato[[#All],[Id]],Contrato[[#All],[DISTRIBUIDOR_ACTUAL]],,0),"")</f>
        <v>MATAQUITO</v>
      </c>
      <c r="J201" s="5" t="s">
        <v>1224</v>
      </c>
      <c r="K201" s="22" t="str" cm="1">
        <f t="array" ref="K201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1" s="8">
        <v>1</v>
      </c>
      <c r="N2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01" s="28">
        <f t="shared" si="14"/>
        <v>1</v>
      </c>
      <c r="P201" t="str" cm="1">
        <f t="array" ref="P201">+IFERROR(_xlfn.XLOOKUP(Cesion_credito[[#This Row],[SUMINISTRADOR_ACTUAL]]&amp;Cesion_credito[[#This Row],[Razón Social Beneficiario del Pago]],Tabla_Facturas[[#All],[ID]],Tabla_Facturas[[#All],[BANCO]],,0),"")</f>
        <v>Banco Chile</v>
      </c>
      <c r="Q201" t="str" cm="1">
        <f t="array" ref="Q201">+IFERROR(_xlfn.XLOOKUP(Cesion_credito[[#This Row],[SUMINISTRADOR_ACTUAL]]&amp;Cesion_credito[[#This Row],[Razón Social Beneficiario del Pago]],Tabla_Facturas[[#All],[ID]],Tabla_Facturas[[#All],[TIPO_CUENTA]],,0),"")</f>
        <v>Corriente</v>
      </c>
      <c r="R201" cm="1">
        <f t="array" ref="R201">+IFERROR(_xlfn.XLOOKUP(Cesion_credito[[#This Row],[SUMINISTRADOR_ACTUAL]]&amp;Cesion_credito[[#This Row],[Razón Social Beneficiario del Pago]],Tabla_Facturas[[#All],[ID]],Tabla_Facturas[[#All],[NUMERO_CUENTA]],,0),"")</f>
        <v>111972052</v>
      </c>
      <c r="S2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01" t="str">
        <f>+_xlfn.XLOOKUP(Cesion_credito[[#This Row],[DISTRIBUIDOR_ACTUAL]],Distribuidor[DISTRIBUIDOR_ACTUAL],Distribuidor[RAZON_SOCIAL_DISTRIBUIDOR_ACTUAL],,0)</f>
        <v>Distribuidora de Energia Electrica Mataquito S.A.</v>
      </c>
      <c r="U201" t="str">
        <f>+_xlfn.XLOOKUP(Cesion_credito[[#This Row],[DISTRIBUIDOR_ACTUAL]],Distribuidor[DISTRIBUIDOR_ACTUAL],Distribuidor[RUT_DISTRIBUIDOR_ACTUAL],,0)</f>
        <v>76.808.157-3</v>
      </c>
    </row>
    <row r="202" spans="1:21" x14ac:dyDescent="0.25">
      <c r="A202" s="22">
        <f t="shared" si="15"/>
        <v>2025</v>
      </c>
      <c r="B202" s="22">
        <f t="shared" si="12"/>
        <v>1</v>
      </c>
      <c r="C202" s="22">
        <f t="shared" si="13"/>
        <v>6</v>
      </c>
      <c r="D202" s="23" t="s">
        <v>1136</v>
      </c>
      <c r="E202" s="6" t="s">
        <v>1103</v>
      </c>
      <c r="F202" s="5" t="s">
        <v>966</v>
      </c>
      <c r="G202" s="24" t="str" cm="1">
        <f t="array" ref="G202">+IFERROR(_xlfn.XLOOKUP(Cesion_credito[[#This Row],[Distribuidor_CNE]]&amp;"_"&amp;Cesion_credito[[#This Row],[Bloque_Contrato_CNE]],Contrato[[#All],[Id]],Contrato[[#All],[Suministrador_CNE]],,0),"")</f>
        <v>San Juan SpA.</v>
      </c>
      <c r="H202" s="24" t="str" cm="1">
        <f t="array" ref="H202">+IFERROR(_xlfn.XLOOKUP(Cesion_credito[[#This Row],[Distribuidor_CNE]]&amp;"_"&amp;Cesion_credito[[#This Row],[Bloque_Contrato_CNE]],Contrato[[#All],[Id]],Contrato[[#All],[SUMINISTRADOR_ACTUAL]],,0),"")</f>
        <v>SAN_JUAN_LAP</v>
      </c>
      <c r="I202" s="24" t="str" cm="1">
        <f t="array" ref="I202">+IFERROR(_xlfn.XLOOKUP(Cesion_credito[[#This Row],[Distribuidor_CNE]]&amp;"_"&amp;Cesion_credito[[#This Row],[Bloque_Contrato_CNE]],Contrato[[#All],[Id]],Contrato[[#All],[DISTRIBUIDOR_ACTUAL]],,0),"")</f>
        <v>SAESA</v>
      </c>
      <c r="J202" s="5" t="s">
        <v>1224</v>
      </c>
      <c r="K202" s="22" t="str" cm="1">
        <f t="array" ref="K202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2" s="8">
        <v>1</v>
      </c>
      <c r="N202" s="36">
        <f>+Cesion_credito[[#This Row],[Prorrata_Semestral (%)]]*SUMIFS(Contrato[Pago_Semestral_US$],Contrato[Distribuidor_CNE],Cesion_credito[[#This Row],[Distribuidor_CNE]],Contrato[Contrato],Cesion_credito[[#This Row],[Bloque_Contrato_CNE]])</f>
        <v>2152.0610000000001</v>
      </c>
      <c r="O202" s="28">
        <f t="shared" si="14"/>
        <v>1</v>
      </c>
      <c r="P202" t="str" cm="1">
        <f t="array" ref="P202">+IFERROR(_xlfn.XLOOKUP(Cesion_credito[[#This Row],[SUMINISTRADOR_ACTUAL]]&amp;Cesion_credito[[#This Row],[Razón Social Beneficiario del Pago]],Tabla_Facturas[[#All],[ID]],Tabla_Facturas[[#All],[BANCO]],,0),"")</f>
        <v>Banco Chile</v>
      </c>
      <c r="Q202" t="str" cm="1">
        <f t="array" ref="Q202">+IFERROR(_xlfn.XLOOKUP(Cesion_credito[[#This Row],[SUMINISTRADOR_ACTUAL]]&amp;Cesion_credito[[#This Row],[Razón Social Beneficiario del Pago]],Tabla_Facturas[[#All],[ID]],Tabla_Facturas[[#All],[TIPO_CUENTA]],,0),"")</f>
        <v>Corriente</v>
      </c>
      <c r="R202" cm="1">
        <f t="array" ref="R202">+IFERROR(_xlfn.XLOOKUP(Cesion_credito[[#This Row],[SUMINISTRADOR_ACTUAL]]&amp;Cesion_credito[[#This Row],[Razón Social Beneficiario del Pago]],Tabla_Facturas[[#All],[ID]],Tabla_Facturas[[#All],[NUMERO_CUENTA]],,0),"")</f>
        <v>111972052</v>
      </c>
      <c r="S2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334972</v>
      </c>
      <c r="T202" t="str">
        <f>+_xlfn.XLOOKUP(Cesion_credito[[#This Row],[DISTRIBUIDOR_ACTUAL]],Distribuidor[DISTRIBUIDOR_ACTUAL],Distribuidor[RAZON_SOCIAL_DISTRIBUIDOR_ACTUAL],,0)</f>
        <v>Sociedad Austral de Electricidad S.A.</v>
      </c>
      <c r="U202" t="str">
        <f>+_xlfn.XLOOKUP(Cesion_credito[[#This Row],[DISTRIBUIDOR_ACTUAL]],Distribuidor[DISTRIBUIDOR_ACTUAL],Distribuidor[RUT_DISTRIBUIDOR_ACTUAL],,0)</f>
        <v>76.073.162-5</v>
      </c>
    </row>
    <row r="203" spans="1:21" x14ac:dyDescent="0.25">
      <c r="A203" s="22">
        <f t="shared" si="15"/>
        <v>2025</v>
      </c>
      <c r="B203" s="22">
        <f t="shared" si="12"/>
        <v>1</v>
      </c>
      <c r="C203" s="22">
        <f t="shared" si="13"/>
        <v>6</v>
      </c>
      <c r="D203" s="23" t="s">
        <v>1136</v>
      </c>
      <c r="E203" s="6" t="s">
        <v>1103</v>
      </c>
      <c r="F203" s="5" t="s">
        <v>967</v>
      </c>
      <c r="G203" s="24" t="str" cm="1">
        <f t="array" ref="G203">+IFERROR(_xlfn.XLOOKUP(Cesion_credito[[#This Row],[Distribuidor_CNE]]&amp;"_"&amp;Cesion_credito[[#This Row],[Bloque_Contrato_CNE]],Contrato[[#All],[Id]],Contrato[[#All],[Suministrador_CNE]],,0),"")</f>
        <v>San Juan SpA.</v>
      </c>
      <c r="H203" s="24" t="str" cm="1">
        <f t="array" ref="H203">+IFERROR(_xlfn.XLOOKUP(Cesion_credito[[#This Row],[Distribuidor_CNE]]&amp;"_"&amp;Cesion_credito[[#This Row],[Bloque_Contrato_CNE]],Contrato[[#All],[Id]],Contrato[[#All],[SUMINISTRADOR_ACTUAL]],,0),"")</f>
        <v>SAN_JUAN_LAP</v>
      </c>
      <c r="I203" s="24" t="str" cm="1">
        <f t="array" ref="I203">+IFERROR(_xlfn.XLOOKUP(Cesion_credito[[#This Row],[Distribuidor_CNE]]&amp;"_"&amp;Cesion_credito[[#This Row],[Bloque_Contrato_CNE]],Contrato[[#All],[Id]],Contrato[[#All],[DISTRIBUIDOR_ACTUAL]],,0),"")</f>
        <v>SAESA</v>
      </c>
      <c r="J203" s="5" t="s">
        <v>1224</v>
      </c>
      <c r="K203" s="22" t="str" cm="1">
        <f t="array" ref="K203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3" s="8">
        <v>1</v>
      </c>
      <c r="N203" s="36">
        <f>+Cesion_credito[[#This Row],[Prorrata_Semestral (%)]]*SUMIFS(Contrato[Pago_Semestral_US$],Contrato[Distribuidor_CNE],Cesion_credito[[#This Row],[Distribuidor_CNE]],Contrato[Contrato],Cesion_credito[[#This Row],[Bloque_Contrato_CNE]])</f>
        <v>17074.816999999999</v>
      </c>
      <c r="O203" s="28">
        <f t="shared" si="14"/>
        <v>1</v>
      </c>
      <c r="P203" t="str" cm="1">
        <f t="array" ref="P203">+IFERROR(_xlfn.XLOOKUP(Cesion_credito[[#This Row],[SUMINISTRADOR_ACTUAL]]&amp;Cesion_credito[[#This Row],[Razón Social Beneficiario del Pago]],Tabla_Facturas[[#All],[ID]],Tabla_Facturas[[#All],[BANCO]],,0),"")</f>
        <v>Banco Chile</v>
      </c>
      <c r="Q203" t="str" cm="1">
        <f t="array" ref="Q203">+IFERROR(_xlfn.XLOOKUP(Cesion_credito[[#This Row],[SUMINISTRADOR_ACTUAL]]&amp;Cesion_credito[[#This Row],[Razón Social Beneficiario del Pago]],Tabla_Facturas[[#All],[ID]],Tabla_Facturas[[#All],[TIPO_CUENTA]],,0),"")</f>
        <v>Corriente</v>
      </c>
      <c r="R203" cm="1">
        <f t="array" ref="R203">+IFERROR(_xlfn.XLOOKUP(Cesion_credito[[#This Row],[SUMINISTRADOR_ACTUAL]]&amp;Cesion_credito[[#This Row],[Razón Social Beneficiario del Pago]],Tabla_Facturas[[#All],[ID]],Tabla_Facturas[[#All],[NUMERO_CUENTA]],,0),"")</f>
        <v>111972052</v>
      </c>
      <c r="S2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2657724</v>
      </c>
      <c r="T203" t="str">
        <f>+_xlfn.XLOOKUP(Cesion_credito[[#This Row],[DISTRIBUIDOR_ACTUAL]],Distribuidor[DISTRIBUIDOR_ACTUAL],Distribuidor[RAZON_SOCIAL_DISTRIBUIDOR_ACTUAL],,0)</f>
        <v>Sociedad Austral de Electricidad S.A.</v>
      </c>
      <c r="U203" t="str">
        <f>+_xlfn.XLOOKUP(Cesion_credito[[#This Row],[DISTRIBUIDOR_ACTUAL]],Distribuidor[DISTRIBUIDOR_ACTUAL],Distribuidor[RUT_DISTRIBUIDOR_ACTUAL],,0)</f>
        <v>76.073.162-5</v>
      </c>
    </row>
    <row r="204" spans="1:21" x14ac:dyDescent="0.25">
      <c r="A204" s="22">
        <f t="shared" si="15"/>
        <v>2025</v>
      </c>
      <c r="B204" s="22">
        <f t="shared" si="12"/>
        <v>1</v>
      </c>
      <c r="C204" s="22">
        <f t="shared" si="13"/>
        <v>6</v>
      </c>
      <c r="D204" s="23" t="s">
        <v>1136</v>
      </c>
      <c r="E204" s="6" t="s">
        <v>1103</v>
      </c>
      <c r="F204" s="5" t="s">
        <v>968</v>
      </c>
      <c r="G204" s="24" t="str" cm="1">
        <f t="array" ref="G204">+IFERROR(_xlfn.XLOOKUP(Cesion_credito[[#This Row],[Distribuidor_CNE]]&amp;"_"&amp;Cesion_credito[[#This Row],[Bloque_Contrato_CNE]],Contrato[[#All],[Id]],Contrato[[#All],[Suministrador_CNE]],,0),"")</f>
        <v>San Juan SpA.</v>
      </c>
      <c r="H204" s="24" t="str" cm="1">
        <f t="array" ref="H204">+IFERROR(_xlfn.XLOOKUP(Cesion_credito[[#This Row],[Distribuidor_CNE]]&amp;"_"&amp;Cesion_credito[[#This Row],[Bloque_Contrato_CNE]],Contrato[[#All],[Id]],Contrato[[#All],[SUMINISTRADOR_ACTUAL]],,0),"")</f>
        <v>SAN_JUAN_LAP</v>
      </c>
      <c r="I204" s="24" t="str" cm="1">
        <f t="array" ref="I204">+IFERROR(_xlfn.XLOOKUP(Cesion_credito[[#This Row],[Distribuidor_CNE]]&amp;"_"&amp;Cesion_credito[[#This Row],[Bloque_Contrato_CNE]],Contrato[[#All],[Id]],Contrato[[#All],[DISTRIBUIDOR_ACTUAL]],,0),"")</f>
        <v>SAESA</v>
      </c>
      <c r="J204" s="5" t="s">
        <v>1224</v>
      </c>
      <c r="K204" s="22" t="str" cm="1">
        <f t="array" ref="K204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4" s="8">
        <v>1</v>
      </c>
      <c r="N204" s="36">
        <f>+Cesion_credito[[#This Row],[Prorrata_Semestral (%)]]*SUMIFS(Contrato[Pago_Semestral_US$],Contrato[Distribuidor_CNE],Cesion_credito[[#This Row],[Distribuidor_CNE]],Contrato[Contrato],Cesion_credito[[#This Row],[Bloque_Contrato_CNE]])</f>
        <v>7904.6610000000001</v>
      </c>
      <c r="O204" s="28">
        <f t="shared" si="14"/>
        <v>1</v>
      </c>
      <c r="P204" t="str" cm="1">
        <f t="array" ref="P204">+IFERROR(_xlfn.XLOOKUP(Cesion_credito[[#This Row],[SUMINISTRADOR_ACTUAL]]&amp;Cesion_credito[[#This Row],[Razón Social Beneficiario del Pago]],Tabla_Facturas[[#All],[ID]],Tabla_Facturas[[#All],[BANCO]],,0),"")</f>
        <v>Banco Chile</v>
      </c>
      <c r="Q204" t="str" cm="1">
        <f t="array" ref="Q204">+IFERROR(_xlfn.XLOOKUP(Cesion_credito[[#This Row],[SUMINISTRADOR_ACTUAL]]&amp;Cesion_credito[[#This Row],[Razón Social Beneficiario del Pago]],Tabla_Facturas[[#All],[ID]],Tabla_Facturas[[#All],[TIPO_CUENTA]],,0),"")</f>
        <v>Corriente</v>
      </c>
      <c r="R204" cm="1">
        <f t="array" ref="R204">+IFERROR(_xlfn.XLOOKUP(Cesion_credito[[#This Row],[SUMINISTRADOR_ACTUAL]]&amp;Cesion_credito[[#This Row],[Razón Social Beneficiario del Pago]],Tabla_Facturas[[#All],[ID]],Tabla_Facturas[[#All],[NUMERO_CUENTA]],,0),"")</f>
        <v>111972052</v>
      </c>
      <c r="S2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1230374</v>
      </c>
      <c r="T204" t="str">
        <f>+_xlfn.XLOOKUP(Cesion_credito[[#This Row],[DISTRIBUIDOR_ACTUAL]],Distribuidor[DISTRIBUIDOR_ACTUAL],Distribuidor[RAZON_SOCIAL_DISTRIBUIDOR_ACTUAL],,0)</f>
        <v>Sociedad Austral de Electricidad S.A.</v>
      </c>
      <c r="U204" t="str">
        <f>+_xlfn.XLOOKUP(Cesion_credito[[#This Row],[DISTRIBUIDOR_ACTUAL]],Distribuidor[DISTRIBUIDOR_ACTUAL],Distribuidor[RUT_DISTRIBUIDOR_ACTUAL],,0)</f>
        <v>76.073.162-5</v>
      </c>
    </row>
    <row r="205" spans="1:21" x14ac:dyDescent="0.25">
      <c r="A205" s="22">
        <f t="shared" si="15"/>
        <v>2025</v>
      </c>
      <c r="B205" s="22">
        <f t="shared" si="12"/>
        <v>1</v>
      </c>
      <c r="C205" s="22">
        <f t="shared" si="13"/>
        <v>6</v>
      </c>
      <c r="D205" s="23" t="s">
        <v>1136</v>
      </c>
      <c r="E205" s="6" t="s">
        <v>1104</v>
      </c>
      <c r="F205" s="5" t="s">
        <v>999</v>
      </c>
      <c r="G205" s="24" t="str" cm="1">
        <f t="array" ref="G205">+IFERROR(_xlfn.XLOOKUP(Cesion_credito[[#This Row],[Distribuidor_CNE]]&amp;"_"&amp;Cesion_credito[[#This Row],[Bloque_Contrato_CNE]],Contrato[[#All],[Id]],Contrato[[#All],[Suministrador_CNE]],,0),"")</f>
        <v>San Juan SpA.</v>
      </c>
      <c r="H205" s="24" t="str" cm="1">
        <f t="array" ref="H205">+IFERROR(_xlfn.XLOOKUP(Cesion_credito[[#This Row],[Distribuidor_CNE]]&amp;"_"&amp;Cesion_credito[[#This Row],[Bloque_Contrato_CNE]],Contrato[[#All],[Id]],Contrato[[#All],[SUMINISTRADOR_ACTUAL]],,0),"")</f>
        <v>SAN_JUAN_LAP</v>
      </c>
      <c r="I205" s="24" t="str" cm="1">
        <f t="array" ref="I205">+IFERROR(_xlfn.XLOOKUP(Cesion_credito[[#This Row],[Distribuidor_CNE]]&amp;"_"&amp;Cesion_credito[[#This Row],[Bloque_Contrato_CNE]],Contrato[[#All],[Id]],Contrato[[#All],[DISTRIBUIDOR_ACTUAL]],,0),"")</f>
        <v>SOCOEPA</v>
      </c>
      <c r="J205" s="5" t="s">
        <v>1224</v>
      </c>
      <c r="K205" s="22" t="str" cm="1">
        <f t="array" ref="K205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5" s="8">
        <v>1</v>
      </c>
      <c r="N205" s="36">
        <f>+Cesion_credito[[#This Row],[Prorrata_Semestral (%)]]*SUMIFS(Contrato[Pago_Semestral_US$],Contrato[Distribuidor_CNE],Cesion_credito[[#This Row],[Distribuidor_CNE]],Contrato[Contrato],Cesion_credito[[#This Row],[Bloque_Contrato_CNE]])</f>
        <v>182.04400000000001</v>
      </c>
      <c r="O205" s="28">
        <f t="shared" si="14"/>
        <v>1</v>
      </c>
      <c r="P205" t="str" cm="1">
        <f t="array" ref="P205">+IFERROR(_xlfn.XLOOKUP(Cesion_credito[[#This Row],[SUMINISTRADOR_ACTUAL]]&amp;Cesion_credito[[#This Row],[Razón Social Beneficiario del Pago]],Tabla_Facturas[[#All],[ID]],Tabla_Facturas[[#All],[BANCO]],,0),"")</f>
        <v>Banco Chile</v>
      </c>
      <c r="Q205" t="str" cm="1">
        <f t="array" ref="Q205">+IFERROR(_xlfn.XLOOKUP(Cesion_credito[[#This Row],[SUMINISTRADOR_ACTUAL]]&amp;Cesion_credito[[#This Row],[Razón Social Beneficiario del Pago]],Tabla_Facturas[[#All],[ID]],Tabla_Facturas[[#All],[TIPO_CUENTA]],,0),"")</f>
        <v>Corriente</v>
      </c>
      <c r="R205" cm="1">
        <f t="array" ref="R205">+IFERROR(_xlfn.XLOOKUP(Cesion_credito[[#This Row],[SUMINISTRADOR_ACTUAL]]&amp;Cesion_credito[[#This Row],[Razón Social Beneficiario del Pago]],Tabla_Facturas[[#All],[ID]],Tabla_Facturas[[#All],[NUMERO_CUENTA]],,0),"")</f>
        <v>111972052</v>
      </c>
      <c r="S2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28335</v>
      </c>
      <c r="T205" t="str">
        <f>+_xlfn.XLOOKUP(Cesion_credito[[#This Row],[DISTRIBUIDOR_ACTUAL]],Distribuidor[DISTRIBUIDOR_ACTUAL],Distribuidor[RAZON_SOCIAL_DISTRIBUIDOR_ACTUAL],,0)</f>
        <v>Cooperativa Eléctrica Paillaco Ltda</v>
      </c>
      <c r="U205" t="str">
        <f>+_xlfn.XLOOKUP(Cesion_credito[[#This Row],[DISTRIBUIDOR_ACTUAL]],Distribuidor[DISTRIBUIDOR_ACTUAL],Distribuidor[RUT_DISTRIBUIDOR_ACTUAL],,0)</f>
        <v>81.629.800-8</v>
      </c>
    </row>
    <row r="206" spans="1:21" x14ac:dyDescent="0.25">
      <c r="A206" s="22">
        <f t="shared" si="15"/>
        <v>2025</v>
      </c>
      <c r="B206" s="22">
        <f t="shared" si="12"/>
        <v>1</v>
      </c>
      <c r="C206" s="22">
        <f t="shared" si="13"/>
        <v>6</v>
      </c>
      <c r="D206" s="23" t="s">
        <v>1136</v>
      </c>
      <c r="E206" s="6" t="s">
        <v>1104</v>
      </c>
      <c r="F206" s="5" t="s">
        <v>1000</v>
      </c>
      <c r="G206" s="24" t="str" cm="1">
        <f t="array" ref="G206">+IFERROR(_xlfn.XLOOKUP(Cesion_credito[[#This Row],[Distribuidor_CNE]]&amp;"_"&amp;Cesion_credito[[#This Row],[Bloque_Contrato_CNE]],Contrato[[#All],[Id]],Contrato[[#All],[Suministrador_CNE]],,0),"")</f>
        <v>San Juan SpA.</v>
      </c>
      <c r="H206" s="24" t="str" cm="1">
        <f t="array" ref="H206">+IFERROR(_xlfn.XLOOKUP(Cesion_credito[[#This Row],[Distribuidor_CNE]]&amp;"_"&amp;Cesion_credito[[#This Row],[Bloque_Contrato_CNE]],Contrato[[#All],[Id]],Contrato[[#All],[SUMINISTRADOR_ACTUAL]],,0),"")</f>
        <v>SAN_JUAN_LAP</v>
      </c>
      <c r="I206" s="24" t="str" cm="1">
        <f t="array" ref="I206">+IFERROR(_xlfn.XLOOKUP(Cesion_credito[[#This Row],[Distribuidor_CNE]]&amp;"_"&amp;Cesion_credito[[#This Row],[Bloque_Contrato_CNE]],Contrato[[#All],[Id]],Contrato[[#All],[DISTRIBUIDOR_ACTUAL]],,0),"")</f>
        <v>SOCOEPA</v>
      </c>
      <c r="J206" s="5" t="s">
        <v>1224</v>
      </c>
      <c r="K206" s="22" t="str" cm="1">
        <f t="array" ref="K206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6" s="8">
        <v>1</v>
      </c>
      <c r="N206" s="36">
        <f>+Cesion_credito[[#This Row],[Prorrata_Semestral (%)]]*SUMIFS(Contrato[Pago_Semestral_US$],Contrato[Distribuidor_CNE],Cesion_credito[[#This Row],[Distribuidor_CNE]],Contrato[Contrato],Cesion_credito[[#This Row],[Bloque_Contrato_CNE]])</f>
        <v>1239.501</v>
      </c>
      <c r="O206" s="28">
        <f t="shared" si="14"/>
        <v>1</v>
      </c>
      <c r="P206" t="str" cm="1">
        <f t="array" ref="P206">+IFERROR(_xlfn.XLOOKUP(Cesion_credito[[#This Row],[SUMINISTRADOR_ACTUAL]]&amp;Cesion_credito[[#This Row],[Razón Social Beneficiario del Pago]],Tabla_Facturas[[#All],[ID]],Tabla_Facturas[[#All],[BANCO]],,0),"")</f>
        <v>Banco Chile</v>
      </c>
      <c r="Q206" t="str" cm="1">
        <f t="array" ref="Q206">+IFERROR(_xlfn.XLOOKUP(Cesion_credito[[#This Row],[SUMINISTRADOR_ACTUAL]]&amp;Cesion_credito[[#This Row],[Razón Social Beneficiario del Pago]],Tabla_Facturas[[#All],[ID]],Tabla_Facturas[[#All],[TIPO_CUENTA]],,0),"")</f>
        <v>Corriente</v>
      </c>
      <c r="R206" cm="1">
        <f t="array" ref="R206">+IFERROR(_xlfn.XLOOKUP(Cesion_credito[[#This Row],[SUMINISTRADOR_ACTUAL]]&amp;Cesion_credito[[#This Row],[Razón Social Beneficiario del Pago]],Tabla_Facturas[[#All],[ID]],Tabla_Facturas[[#All],[NUMERO_CUENTA]],,0),"")</f>
        <v>111972052</v>
      </c>
      <c r="S2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192930</v>
      </c>
      <c r="T206" t="str">
        <f>+_xlfn.XLOOKUP(Cesion_credito[[#This Row],[DISTRIBUIDOR_ACTUAL]],Distribuidor[DISTRIBUIDOR_ACTUAL],Distribuidor[RAZON_SOCIAL_DISTRIBUIDOR_ACTUAL],,0)</f>
        <v>Cooperativa Eléctrica Paillaco Ltda</v>
      </c>
      <c r="U206" t="str">
        <f>+_xlfn.XLOOKUP(Cesion_credito[[#This Row],[DISTRIBUIDOR_ACTUAL]],Distribuidor[DISTRIBUIDOR_ACTUAL],Distribuidor[RUT_DISTRIBUIDOR_ACTUAL],,0)</f>
        <v>81.629.800-8</v>
      </c>
    </row>
    <row r="207" spans="1:21" x14ac:dyDescent="0.25">
      <c r="A207" s="22">
        <f t="shared" si="15"/>
        <v>2025</v>
      </c>
      <c r="B207" s="22">
        <f t="shared" si="12"/>
        <v>1</v>
      </c>
      <c r="C207" s="22">
        <f t="shared" si="13"/>
        <v>6</v>
      </c>
      <c r="D207" s="23" t="s">
        <v>1136</v>
      </c>
      <c r="E207" s="6" t="s">
        <v>1104</v>
      </c>
      <c r="F207" s="5" t="s">
        <v>1001</v>
      </c>
      <c r="G207" s="24" t="str" cm="1">
        <f t="array" ref="G207">+IFERROR(_xlfn.XLOOKUP(Cesion_credito[[#This Row],[Distribuidor_CNE]]&amp;"_"&amp;Cesion_credito[[#This Row],[Bloque_Contrato_CNE]],Contrato[[#All],[Id]],Contrato[[#All],[Suministrador_CNE]],,0),"")</f>
        <v>San Juan SpA.</v>
      </c>
      <c r="H207" s="24" t="str" cm="1">
        <f t="array" ref="H207">+IFERROR(_xlfn.XLOOKUP(Cesion_credito[[#This Row],[Distribuidor_CNE]]&amp;"_"&amp;Cesion_credito[[#This Row],[Bloque_Contrato_CNE]],Contrato[[#All],[Id]],Contrato[[#All],[SUMINISTRADOR_ACTUAL]],,0),"")</f>
        <v>SAN_JUAN_LAP</v>
      </c>
      <c r="I207" s="24" t="str" cm="1">
        <f t="array" ref="I207">+IFERROR(_xlfn.XLOOKUP(Cesion_credito[[#This Row],[Distribuidor_CNE]]&amp;"_"&amp;Cesion_credito[[#This Row],[Bloque_Contrato_CNE]],Contrato[[#All],[Id]],Contrato[[#All],[DISTRIBUIDOR_ACTUAL]],,0),"")</f>
        <v>SOCOEPA</v>
      </c>
      <c r="J207" s="5" t="s">
        <v>1224</v>
      </c>
      <c r="K207" s="22" t="str" cm="1">
        <f t="array" ref="K207">+IFERROR(_xlfn.XLOOKUP(Cesion_credito[[#This Row],[SUMINISTRADOR_ACTUAL]]&amp;Cesion_credito[[#This Row],[Razón Social Beneficiario del Pago]],Tabla_Facturas[[#All],[ID]],Tabla_Facturas[[#All],[RUT BENEFICIARIO]],,0),"")</f>
        <v>76.319.883-9</v>
      </c>
      <c r="L2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7" s="8">
        <v>1</v>
      </c>
      <c r="N207" s="36">
        <f>+Cesion_credito[[#This Row],[Prorrata_Semestral (%)]]*SUMIFS(Contrato[Pago_Semestral_US$],Contrato[Distribuidor_CNE],Cesion_credito[[#This Row],[Distribuidor_CNE]],Contrato[Contrato],Cesion_credito[[#This Row],[Bloque_Contrato_CNE]])</f>
        <v>930.16700000000003</v>
      </c>
      <c r="O207" s="28">
        <f t="shared" si="14"/>
        <v>1</v>
      </c>
      <c r="P207" t="str" cm="1">
        <f t="array" ref="P207">+IFERROR(_xlfn.XLOOKUP(Cesion_credito[[#This Row],[SUMINISTRADOR_ACTUAL]]&amp;Cesion_credito[[#This Row],[Razón Social Beneficiario del Pago]],Tabla_Facturas[[#All],[ID]],Tabla_Facturas[[#All],[BANCO]],,0),"")</f>
        <v>Banco Chile</v>
      </c>
      <c r="Q207" t="str" cm="1">
        <f t="array" ref="Q207">+IFERROR(_xlfn.XLOOKUP(Cesion_credito[[#This Row],[SUMINISTRADOR_ACTUAL]]&amp;Cesion_credito[[#This Row],[Razón Social Beneficiario del Pago]],Tabla_Facturas[[#All],[ID]],Tabla_Facturas[[#All],[TIPO_CUENTA]],,0),"")</f>
        <v>Corriente</v>
      </c>
      <c r="R207" cm="1">
        <f t="array" ref="R207">+IFERROR(_xlfn.XLOOKUP(Cesion_credito[[#This Row],[SUMINISTRADOR_ACTUAL]]&amp;Cesion_credito[[#This Row],[Razón Social Beneficiario del Pago]],Tabla_Facturas[[#All],[ID]],Tabla_Facturas[[#All],[NUMERO_CUENTA]],,0),"")</f>
        <v>111972052</v>
      </c>
      <c r="S2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144782</v>
      </c>
      <c r="T207" t="str">
        <f>+_xlfn.XLOOKUP(Cesion_credito[[#This Row],[DISTRIBUIDOR_ACTUAL]],Distribuidor[DISTRIBUIDOR_ACTUAL],Distribuidor[RAZON_SOCIAL_DISTRIBUIDOR_ACTUAL],,0)</f>
        <v>Cooperativa Eléctrica Paillaco Ltda</v>
      </c>
      <c r="U207" t="str">
        <f>+_xlfn.XLOOKUP(Cesion_credito[[#This Row],[DISTRIBUIDOR_ACTUAL]],Distribuidor[DISTRIBUIDOR_ACTUAL],Distribuidor[RUT_DISTRIBUIDOR_ACTUAL],,0)</f>
        <v>81.629.800-8</v>
      </c>
    </row>
    <row r="208" spans="1:21" x14ac:dyDescent="0.25">
      <c r="A208" s="22">
        <f t="shared" si="15"/>
        <v>2025</v>
      </c>
      <c r="B208" s="22">
        <f t="shared" si="12"/>
        <v>1</v>
      </c>
      <c r="C208" s="22">
        <f t="shared" si="13"/>
        <v>6</v>
      </c>
      <c r="D208" s="23" t="s">
        <v>1123</v>
      </c>
      <c r="E208" s="6" t="s">
        <v>21</v>
      </c>
      <c r="F208" s="5" t="s">
        <v>55</v>
      </c>
      <c r="G208" s="24" t="str" cm="1">
        <f t="array" ref="G208">+IFERROR(_xlfn.XLOOKUP(Cesion_credito[[#This Row],[Distribuidor_CNE]]&amp;"_"&amp;Cesion_credito[[#This Row],[Bloque_Contrato_CNE]],Contrato[[#All],[Id]],Contrato[[#All],[Suministrador_CNE]],,0),"")</f>
        <v>Amunche Solar SpA</v>
      </c>
      <c r="H208" s="24" t="str" cm="1">
        <f t="array" ref="H208">+IFERROR(_xlfn.XLOOKUP(Cesion_credito[[#This Row],[Distribuidor_CNE]]&amp;"_"&amp;Cesion_credito[[#This Row],[Bloque_Contrato_CNE]],Contrato[[#All],[Id]],Contrato[[#All],[SUMINISTRADOR_ACTUAL]],,0),"")</f>
        <v>LUZ_DEL_NORTE</v>
      </c>
      <c r="I208" s="24" t="str" cm="1">
        <f t="array" ref="I208">+IFERROR(_xlfn.XLOOKUP(Cesion_credito[[#This Row],[Distribuidor_CNE]]&amp;"_"&amp;Cesion_credito[[#This Row],[Bloque_Contrato_CNE]],Contrato[[#All],[Id]],Contrato[[#All],[DISTRIBUIDOR_ACTUAL]],,0),"")</f>
        <v>CEC</v>
      </c>
      <c r="J208" s="5" t="s">
        <v>1210</v>
      </c>
      <c r="K208" s="22" t="str" cm="1">
        <f t="array" ref="K20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8" s="8">
        <v>1</v>
      </c>
      <c r="N20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08" s="28">
        <f t="shared" si="14"/>
        <v>1</v>
      </c>
      <c r="P208" t="str" cm="1">
        <f t="array" ref="P20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08" t="str" cm="1">
        <f t="array" ref="Q2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08" cm="1">
        <f t="array" ref="R208">+IFERROR(_xlfn.XLOOKUP(Cesion_credito[[#This Row],[SUMINISTRADOR_ACTUAL]]&amp;Cesion_credito[[#This Row],[Razón Social Beneficiario del Pago]],Tabla_Facturas[[#All],[ID]],Tabla_Facturas[[#All],[NUMERO_CUENTA]],,0),"")</f>
        <v>10717510</v>
      </c>
      <c r="S2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0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08" t="str">
        <f>+_xlfn.XLOOKUP(Cesion_credito[[#This Row],[DISTRIBUIDOR_ACTUAL]],Distribuidor[DISTRIBUIDOR_ACTUAL],Distribuidor[RUT_DISTRIBUIDOR_ACTUAL],,0)</f>
        <v>70.287.900-0</v>
      </c>
    </row>
    <row r="209" spans="1:21" x14ac:dyDescent="0.25">
      <c r="A209" s="22">
        <f t="shared" si="15"/>
        <v>2025</v>
      </c>
      <c r="B209" s="22">
        <f t="shared" si="12"/>
        <v>1</v>
      </c>
      <c r="C209" s="22">
        <f t="shared" si="13"/>
        <v>6</v>
      </c>
      <c r="D209" s="23" t="s">
        <v>1123</v>
      </c>
      <c r="E209" s="6" t="s">
        <v>1075</v>
      </c>
      <c r="F209" s="5" t="s">
        <v>96</v>
      </c>
      <c r="G209" s="24" t="str" cm="1">
        <f t="array" ref="G209">+IFERROR(_xlfn.XLOOKUP(Cesion_credito[[#This Row],[Distribuidor_CNE]]&amp;"_"&amp;Cesion_credito[[#This Row],[Bloque_Contrato_CNE]],Contrato[[#All],[Id]],Contrato[[#All],[Suministrador_CNE]],,0),"")</f>
        <v>Amunche Solar SpA</v>
      </c>
      <c r="H209" s="24" t="str" cm="1">
        <f t="array" ref="H209">+IFERROR(_xlfn.XLOOKUP(Cesion_credito[[#This Row],[Distribuidor_CNE]]&amp;"_"&amp;Cesion_credito[[#This Row],[Bloque_Contrato_CNE]],Contrato[[#All],[Id]],Contrato[[#All],[SUMINISTRADOR_ACTUAL]],,0),"")</f>
        <v>LUZ_DEL_NORTE</v>
      </c>
      <c r="I209" s="24" t="str" cm="1">
        <f t="array" ref="I209">+IFERROR(_xlfn.XLOOKUP(Cesion_credito[[#This Row],[Distribuidor_CNE]]&amp;"_"&amp;Cesion_credito[[#This Row],[Bloque_Contrato_CNE]],Contrato[[#All],[Id]],Contrato[[#All],[DISTRIBUIDOR_ACTUAL]],,0),"")</f>
        <v>CGE</v>
      </c>
      <c r="J209" s="5" t="s">
        <v>1210</v>
      </c>
      <c r="K209" s="22" t="str" cm="1">
        <f t="array" ref="K20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09" s="8">
        <v>1</v>
      </c>
      <c r="N209" s="36">
        <f>+Cesion_credito[[#This Row],[Prorrata_Semestral (%)]]*SUMIFS(Contrato[Pago_Semestral_US$],Contrato[Distribuidor_CNE],Cesion_credito[[#This Row],[Distribuidor_CNE]],Contrato[Contrato],Cesion_credito[[#This Row],[Bloque_Contrato_CNE]])</f>
        <v>25339.061000000002</v>
      </c>
      <c r="O209" s="28">
        <f t="shared" si="14"/>
        <v>1</v>
      </c>
      <c r="P209" t="str" cm="1">
        <f t="array" ref="P20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09" t="str" cm="1">
        <f t="array" ref="Q2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09" cm="1">
        <f t="array" ref="R209">+IFERROR(_xlfn.XLOOKUP(Cesion_credito[[#This Row],[SUMINISTRADOR_ACTUAL]]&amp;Cesion_credito[[#This Row],[Razón Social Beneficiario del Pago]],Tabla_Facturas[[#All],[ID]],Tabla_Facturas[[#All],[NUMERO_CUENTA]],,0),"")</f>
        <v>10717510</v>
      </c>
      <c r="S2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3944067</v>
      </c>
      <c r="T209" t="str">
        <f>+_xlfn.XLOOKUP(Cesion_credito[[#This Row],[DISTRIBUIDOR_ACTUAL]],Distribuidor[DISTRIBUIDOR_ACTUAL],Distribuidor[RAZON_SOCIAL_DISTRIBUIDOR_ACTUAL],,0)</f>
        <v>Compañía General de Electricidad S.A.</v>
      </c>
      <c r="U209" t="str">
        <f>+_xlfn.XLOOKUP(Cesion_credito[[#This Row],[DISTRIBUIDOR_ACTUAL]],Distribuidor[DISTRIBUIDOR_ACTUAL],Distribuidor[RUT_DISTRIBUIDOR_ACTUAL],,0)</f>
        <v>76.411.321-7</v>
      </c>
    </row>
    <row r="210" spans="1:21" x14ac:dyDescent="0.25">
      <c r="A210" s="22">
        <f t="shared" si="15"/>
        <v>2025</v>
      </c>
      <c r="B210" s="22">
        <f t="shared" si="12"/>
        <v>1</v>
      </c>
      <c r="C210" s="22">
        <f t="shared" si="13"/>
        <v>6</v>
      </c>
      <c r="D210" s="23" t="s">
        <v>1123</v>
      </c>
      <c r="E210" s="6" t="s">
        <v>1080</v>
      </c>
      <c r="F210" s="5" t="s">
        <v>190</v>
      </c>
      <c r="G210" s="24" t="str" cm="1">
        <f t="array" ref="G210">+IFERROR(_xlfn.XLOOKUP(Cesion_credito[[#This Row],[Distribuidor_CNE]]&amp;"_"&amp;Cesion_credito[[#This Row],[Bloque_Contrato_CNE]],Contrato[[#All],[Id]],Contrato[[#All],[Suministrador_CNE]],,0),"")</f>
        <v>Amunche Solar SpA</v>
      </c>
      <c r="H210" s="24" t="str" cm="1">
        <f t="array" ref="H210">+IFERROR(_xlfn.XLOOKUP(Cesion_credito[[#This Row],[Distribuidor_CNE]]&amp;"_"&amp;Cesion_credito[[#This Row],[Bloque_Contrato_CNE]],Contrato[[#All],[Id]],Contrato[[#All],[SUMINISTRADOR_ACTUAL]],,0),"")</f>
        <v>LUZ_DEL_NORTE</v>
      </c>
      <c r="I210" s="24" t="str" cm="1">
        <f t="array" ref="I210">+IFERROR(_xlfn.XLOOKUP(Cesion_credito[[#This Row],[Distribuidor_CNE]]&amp;"_"&amp;Cesion_credito[[#This Row],[Bloque_Contrato_CNE]],Contrato[[#All],[Id]],Contrato[[#All],[DISTRIBUIDOR_ACTUAL]],,0),"")</f>
        <v>CHILQUINTA</v>
      </c>
      <c r="J210" s="5" t="s">
        <v>1210</v>
      </c>
      <c r="K210" s="22" t="str" cm="1">
        <f t="array" ref="K21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0" s="8">
        <v>1</v>
      </c>
      <c r="N210" s="36">
        <f>+Cesion_credito[[#This Row],[Prorrata_Semestral (%)]]*SUMIFS(Contrato[Pago_Semestral_US$],Contrato[Distribuidor_CNE],Cesion_credito[[#This Row],[Distribuidor_CNE]],Contrato[Contrato],Cesion_credito[[#This Row],[Bloque_Contrato_CNE]])</f>
        <v>10963.468999999999</v>
      </c>
      <c r="O210" s="28">
        <f t="shared" si="14"/>
        <v>1</v>
      </c>
      <c r="P210" t="str" cm="1">
        <f t="array" ref="P21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0" t="str" cm="1">
        <f t="array" ref="Q2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0" cm="1">
        <f t="array" ref="R210">+IFERROR(_xlfn.XLOOKUP(Cesion_credito[[#This Row],[SUMINISTRADOR_ACTUAL]]&amp;Cesion_credito[[#This Row],[Razón Social Beneficiario del Pago]],Tabla_Facturas[[#All],[ID]],Tabla_Facturas[[#All],[NUMERO_CUENTA]],,0),"")</f>
        <v>10717510</v>
      </c>
      <c r="S2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1706482</v>
      </c>
      <c r="T210" t="str">
        <f>+_xlfn.XLOOKUP(Cesion_credito[[#This Row],[DISTRIBUIDOR_ACTUAL]],Distribuidor[DISTRIBUIDOR_ACTUAL],Distribuidor[RAZON_SOCIAL_DISTRIBUIDOR_ACTUAL],,0)</f>
        <v>Chilquinta Distribución S.A.</v>
      </c>
      <c r="U210" t="str">
        <f>+_xlfn.XLOOKUP(Cesion_credito[[#This Row],[DISTRIBUIDOR_ACTUAL]],Distribuidor[DISTRIBUIDOR_ACTUAL],Distribuidor[RUT_DISTRIBUIDOR_ACTUAL],,0)</f>
        <v>96.813.520-1</v>
      </c>
    </row>
    <row r="211" spans="1:21" x14ac:dyDescent="0.25">
      <c r="A211" s="22">
        <f t="shared" si="15"/>
        <v>2025</v>
      </c>
      <c r="B211" s="22">
        <f t="shared" si="12"/>
        <v>1</v>
      </c>
      <c r="C211" s="22">
        <f t="shared" si="13"/>
        <v>6</v>
      </c>
      <c r="D211" s="23" t="s">
        <v>1123</v>
      </c>
      <c r="E211" s="6" t="s">
        <v>1082</v>
      </c>
      <c r="F211" s="5" t="s">
        <v>233</v>
      </c>
      <c r="G211" s="24" t="str" cm="1">
        <f t="array" ref="G211">+IFERROR(_xlfn.XLOOKUP(Cesion_credito[[#This Row],[Distribuidor_CNE]]&amp;"_"&amp;Cesion_credito[[#This Row],[Bloque_Contrato_CNE]],Contrato[[#All],[Id]],Contrato[[#All],[Suministrador_CNE]],,0),"")</f>
        <v>Amunche Solar SpA</v>
      </c>
      <c r="H211" s="24" t="str" cm="1">
        <f t="array" ref="H211">+IFERROR(_xlfn.XLOOKUP(Cesion_credito[[#This Row],[Distribuidor_CNE]]&amp;"_"&amp;Cesion_credito[[#This Row],[Bloque_Contrato_CNE]],Contrato[[#All],[Id]],Contrato[[#All],[SUMINISTRADOR_ACTUAL]],,0),"")</f>
        <v>LUZ_DEL_NORTE</v>
      </c>
      <c r="I211" s="24" t="str" cm="1">
        <f t="array" ref="I211">+IFERROR(_xlfn.XLOOKUP(Cesion_credito[[#This Row],[Distribuidor_CNE]]&amp;"_"&amp;Cesion_credito[[#This Row],[Bloque_Contrato_CNE]],Contrato[[#All],[Id]],Contrato[[#All],[DISTRIBUIDOR_ACTUAL]],,0),"")</f>
        <v>CODINER</v>
      </c>
      <c r="J211" s="5" t="s">
        <v>1210</v>
      </c>
      <c r="K211" s="22" t="str" cm="1">
        <f t="array" ref="K21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1" s="8">
        <v>1</v>
      </c>
      <c r="N211" s="36">
        <f>+Cesion_credito[[#This Row],[Prorrata_Semestral (%)]]*SUMIFS(Contrato[Pago_Semestral_US$],Contrato[Distribuidor_CNE],Cesion_credito[[#This Row],[Distribuidor_CNE]],Contrato[Contrato],Cesion_credito[[#This Row],[Bloque_Contrato_CNE]])</f>
        <v>128.34800000000001</v>
      </c>
      <c r="O211" s="28">
        <f t="shared" si="14"/>
        <v>1</v>
      </c>
      <c r="P211" t="str" cm="1">
        <f t="array" ref="P21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1" t="str" cm="1">
        <f t="array" ref="Q2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1" cm="1">
        <f t="array" ref="R211">+IFERROR(_xlfn.XLOOKUP(Cesion_credito[[#This Row],[SUMINISTRADOR_ACTUAL]]&amp;Cesion_credito[[#This Row],[Razón Social Beneficiario del Pago]],Tabla_Facturas[[#All],[ID]],Tabla_Facturas[[#All],[NUMERO_CUENTA]],,0),"")</f>
        <v>10717510</v>
      </c>
      <c r="S2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19978</v>
      </c>
      <c r="T211" t="str">
        <f>+_xlfn.XLOOKUP(Cesion_credito[[#This Row],[DISTRIBUIDOR_ACTUAL]],Distribuidor[DISTRIBUIDOR_ACTUAL],Distribuidor[RAZON_SOCIAL_DISTRIBUIDOR_ACTUAL],,0)</f>
        <v>Compañía Distribuidora de Energía Eléctrica CODINER S.A.</v>
      </c>
      <c r="U211" t="str">
        <f>+_xlfn.XLOOKUP(Cesion_credito[[#This Row],[DISTRIBUIDOR_ACTUAL]],Distribuidor[DISTRIBUIDOR_ACTUAL],Distribuidor[RUT_DISTRIBUIDOR_ACTUAL],,0)</f>
        <v>78.397.530-0</v>
      </c>
    </row>
    <row r="212" spans="1:21" x14ac:dyDescent="0.25">
      <c r="A212" s="22">
        <f t="shared" si="15"/>
        <v>2025</v>
      </c>
      <c r="B212" s="22">
        <f t="shared" si="12"/>
        <v>1</v>
      </c>
      <c r="C212" s="22">
        <f t="shared" si="13"/>
        <v>6</v>
      </c>
      <c r="D212" s="23" t="s">
        <v>1123</v>
      </c>
      <c r="E212" s="6" t="s">
        <v>1083</v>
      </c>
      <c r="F212" s="5" t="s">
        <v>268</v>
      </c>
      <c r="G212" s="24" t="str" cm="1">
        <f t="array" ref="G212">+IFERROR(_xlfn.XLOOKUP(Cesion_credito[[#This Row],[Distribuidor_CNE]]&amp;"_"&amp;Cesion_credito[[#This Row],[Bloque_Contrato_CNE]],Contrato[[#All],[Id]],Contrato[[#All],[Suministrador_CNE]],,0),"")</f>
        <v>Amunche Solar SpA</v>
      </c>
      <c r="H212" s="24" t="str" cm="1">
        <f t="array" ref="H212">+IFERROR(_xlfn.XLOOKUP(Cesion_credito[[#This Row],[Distribuidor_CNE]]&amp;"_"&amp;Cesion_credito[[#This Row],[Bloque_Contrato_CNE]],Contrato[[#All],[Id]],Contrato[[#All],[SUMINISTRADOR_ACTUAL]],,0),"")</f>
        <v>LUZ_DEL_NORTE</v>
      </c>
      <c r="I212" s="24" t="str" cm="1">
        <f t="array" ref="I212">+IFERROR(_xlfn.XLOOKUP(Cesion_credito[[#This Row],[Distribuidor_CNE]]&amp;"_"&amp;Cesion_credito[[#This Row],[Bloque_Contrato_CNE]],Contrato[[#All],[Id]],Contrato[[#All],[DISTRIBUIDOR_ACTUAL]],,0),"")</f>
        <v>COELCHA</v>
      </c>
      <c r="J212" s="5" t="s">
        <v>1210</v>
      </c>
      <c r="K212" s="22" t="str" cm="1">
        <f t="array" ref="K21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2" s="8">
        <v>1</v>
      </c>
      <c r="N2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2" s="28">
        <f t="shared" si="14"/>
        <v>1</v>
      </c>
      <c r="P212" t="str" cm="1">
        <f t="array" ref="P21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2" t="str" cm="1">
        <f t="array" ref="Q2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2" cm="1">
        <f t="array" ref="R212">+IFERROR(_xlfn.XLOOKUP(Cesion_credito[[#This Row],[SUMINISTRADOR_ACTUAL]]&amp;Cesion_credito[[#This Row],[Razón Social Beneficiario del Pago]],Tabla_Facturas[[#All],[ID]],Tabla_Facturas[[#All],[NUMERO_CUENTA]],,0),"")</f>
        <v>10717510</v>
      </c>
      <c r="S2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2" t="str">
        <f>+_xlfn.XLOOKUP(Cesion_credito[[#This Row],[DISTRIBUIDOR_ACTUAL]],Distribuidor[DISTRIBUIDOR_ACTUAL],Distribuidor[RAZON_SOCIAL_DISTRIBUIDOR_ACTUAL],,0)</f>
        <v>Cooperativa Eléctrica Charrúa Ltda.</v>
      </c>
      <c r="U212" t="str">
        <f>+_xlfn.XLOOKUP(Cesion_credito[[#This Row],[DISTRIBUIDOR_ACTUAL]],Distribuidor[DISTRIBUIDOR_ACTUAL],Distribuidor[RUT_DISTRIBUIDOR_ACTUAL],,0)</f>
        <v>80.238.000-3</v>
      </c>
    </row>
    <row r="213" spans="1:21" x14ac:dyDescent="0.25">
      <c r="A213" s="22">
        <f t="shared" si="15"/>
        <v>2025</v>
      </c>
      <c r="B213" s="22">
        <f t="shared" si="12"/>
        <v>1</v>
      </c>
      <c r="C213" s="22">
        <f t="shared" si="13"/>
        <v>6</v>
      </c>
      <c r="D213" s="23" t="s">
        <v>1123</v>
      </c>
      <c r="E213" s="6" t="s">
        <v>1084</v>
      </c>
      <c r="F213" s="5" t="s">
        <v>306</v>
      </c>
      <c r="G213" s="24" t="str" cm="1">
        <f t="array" ref="G213">+IFERROR(_xlfn.XLOOKUP(Cesion_credito[[#This Row],[Distribuidor_CNE]]&amp;"_"&amp;Cesion_credito[[#This Row],[Bloque_Contrato_CNE]],Contrato[[#All],[Id]],Contrato[[#All],[Suministrador_CNE]],,0),"")</f>
        <v>Amunche Solar SpA</v>
      </c>
      <c r="H213" s="24" t="str" cm="1">
        <f t="array" ref="H213">+IFERROR(_xlfn.XLOOKUP(Cesion_credito[[#This Row],[Distribuidor_CNE]]&amp;"_"&amp;Cesion_credito[[#This Row],[Bloque_Contrato_CNE]],Contrato[[#All],[Id]],Contrato[[#All],[SUMINISTRADOR_ACTUAL]],,0),"")</f>
        <v>LUZ_DEL_NORTE</v>
      </c>
      <c r="I213" s="24" t="str" cm="1">
        <f t="array" ref="I213">+IFERROR(_xlfn.XLOOKUP(Cesion_credito[[#This Row],[Distribuidor_CNE]]&amp;"_"&amp;Cesion_credito[[#This Row],[Bloque_Contrato_CNE]],Contrato[[#All],[Id]],Contrato[[#All],[DISTRIBUIDOR_ACTUAL]],,0),"")</f>
        <v>CGE</v>
      </c>
      <c r="J213" s="5" t="s">
        <v>1210</v>
      </c>
      <c r="K213" s="22" t="str" cm="1">
        <f t="array" ref="K21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3" s="8">
        <v>1</v>
      </c>
      <c r="N213" s="36">
        <f>+Cesion_credito[[#This Row],[Prorrata_Semestral (%)]]*SUMIFS(Contrato[Pago_Semestral_US$],Contrato[Distribuidor_CNE],Cesion_credito[[#This Row],[Distribuidor_CNE]],Contrato[Contrato],Cesion_credito[[#This Row],[Bloque_Contrato_CNE]])</f>
        <v>90004.956000000006</v>
      </c>
      <c r="O213" s="28">
        <f t="shared" si="14"/>
        <v>1</v>
      </c>
      <c r="P213" t="str" cm="1">
        <f t="array" ref="P21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3" t="str" cm="1">
        <f t="array" ref="Q2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3" cm="1">
        <f t="array" ref="R213">+IFERROR(_xlfn.XLOOKUP(Cesion_credito[[#This Row],[SUMINISTRADOR_ACTUAL]]&amp;Cesion_credito[[#This Row],[Razón Social Beneficiario del Pago]],Tabla_Facturas[[#All],[ID]],Tabla_Facturas[[#All],[NUMERO_CUENTA]],,0),"")</f>
        <v>10717510</v>
      </c>
      <c r="S2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14009421</v>
      </c>
      <c r="T213" t="str">
        <f>+_xlfn.XLOOKUP(Cesion_credito[[#This Row],[DISTRIBUIDOR_ACTUAL]],Distribuidor[DISTRIBUIDOR_ACTUAL],Distribuidor[RAZON_SOCIAL_DISTRIBUIDOR_ACTUAL],,0)</f>
        <v>Compañía General de Electricidad S.A.</v>
      </c>
      <c r="U213" t="str">
        <f>+_xlfn.XLOOKUP(Cesion_credito[[#This Row],[DISTRIBUIDOR_ACTUAL]],Distribuidor[DISTRIBUIDOR_ACTUAL],Distribuidor[RUT_DISTRIBUIDOR_ACTUAL],,0)</f>
        <v>76.411.321-7</v>
      </c>
    </row>
    <row r="214" spans="1:21" x14ac:dyDescent="0.25">
      <c r="A214" s="22">
        <f t="shared" si="15"/>
        <v>2025</v>
      </c>
      <c r="B214" s="22">
        <f t="shared" si="12"/>
        <v>1</v>
      </c>
      <c r="C214" s="22">
        <f t="shared" si="13"/>
        <v>6</v>
      </c>
      <c r="D214" s="23" t="s">
        <v>1123</v>
      </c>
      <c r="E214" s="6" t="s">
        <v>1085</v>
      </c>
      <c r="F214" s="5" t="s">
        <v>361</v>
      </c>
      <c r="G214" s="24" t="str" cm="1">
        <f t="array" ref="G214">+IFERROR(_xlfn.XLOOKUP(Cesion_credito[[#This Row],[Distribuidor_CNE]]&amp;"_"&amp;Cesion_credito[[#This Row],[Bloque_Contrato_CNE]],Contrato[[#All],[Id]],Contrato[[#All],[Suministrador_CNE]],,0),"")</f>
        <v>Amunche Solar SpA</v>
      </c>
      <c r="H214" s="24" t="str" cm="1">
        <f t="array" ref="H214">+IFERROR(_xlfn.XLOOKUP(Cesion_credito[[#This Row],[Distribuidor_CNE]]&amp;"_"&amp;Cesion_credito[[#This Row],[Bloque_Contrato_CNE]],Contrato[[#All],[Id]],Contrato[[#All],[SUMINISTRADOR_ACTUAL]],,0),"")</f>
        <v>LUZ_DEL_NORTE</v>
      </c>
      <c r="I214" s="24" t="str" cm="1">
        <f t="array" ref="I214">+IFERROR(_xlfn.XLOOKUP(Cesion_credito[[#This Row],[Distribuidor_CNE]]&amp;"_"&amp;Cesion_credito[[#This Row],[Bloque_Contrato_CNE]],Contrato[[#All],[Id]],Contrato[[#All],[DISTRIBUIDOR_ACTUAL]],,0),"")</f>
        <v>COOPELAN</v>
      </c>
      <c r="J214" s="5" t="s">
        <v>1210</v>
      </c>
      <c r="K214" s="22" t="str" cm="1">
        <f t="array" ref="K21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4" s="8">
        <v>1</v>
      </c>
      <c r="N214" s="36">
        <f>+Cesion_credito[[#This Row],[Prorrata_Semestral (%)]]*SUMIFS(Contrato[Pago_Semestral_US$],Contrato[Distribuidor_CNE],Cesion_credito[[#This Row],[Distribuidor_CNE]],Contrato[Contrato],Cesion_credito[[#This Row],[Bloque_Contrato_CNE]])</f>
        <v>218.06800000000001</v>
      </c>
      <c r="O214" s="28">
        <f t="shared" si="14"/>
        <v>1</v>
      </c>
      <c r="P214" t="str" cm="1">
        <f t="array" ref="P21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4" t="str" cm="1">
        <f t="array" ref="Q2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4" cm="1">
        <f t="array" ref="R214">+IFERROR(_xlfn.XLOOKUP(Cesion_credito[[#This Row],[SUMINISTRADOR_ACTUAL]]&amp;Cesion_credito[[#This Row],[Razón Social Beneficiario del Pago]],Tabla_Facturas[[#All],[ID]],Tabla_Facturas[[#All],[NUMERO_CUENTA]],,0),"")</f>
        <v>10717510</v>
      </c>
      <c r="S2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33943</v>
      </c>
      <c r="T214" t="str">
        <f>+_xlfn.XLOOKUP(Cesion_credito[[#This Row],[DISTRIBUIDOR_ACTUAL]],Distribuidor[DISTRIBUIDOR_ACTUAL],Distribuidor[RAZON_SOCIAL_DISTRIBUIDOR_ACTUAL],,0)</f>
        <v>Cooperativa Eléctrica Los Angeles LTDA</v>
      </c>
      <c r="U214" t="str">
        <f>+_xlfn.XLOOKUP(Cesion_credito[[#This Row],[DISTRIBUIDOR_ACTUAL]],Distribuidor[DISTRIBUIDOR_ACTUAL],Distribuidor[RUT_DISTRIBUIDOR_ACTUAL],,0)</f>
        <v>81.585.900-6</v>
      </c>
    </row>
    <row r="215" spans="1:21" x14ac:dyDescent="0.25">
      <c r="A215" s="22">
        <f t="shared" si="15"/>
        <v>2025</v>
      </c>
      <c r="B215" s="22">
        <f t="shared" si="12"/>
        <v>1</v>
      </c>
      <c r="C215" s="22">
        <f t="shared" si="13"/>
        <v>6</v>
      </c>
      <c r="D215" s="23" t="s">
        <v>1123</v>
      </c>
      <c r="E215" s="6" t="s">
        <v>1086</v>
      </c>
      <c r="F215" s="5" t="s">
        <v>397</v>
      </c>
      <c r="G215" s="24" t="str" cm="1">
        <f t="array" ref="G215">+IFERROR(_xlfn.XLOOKUP(Cesion_credito[[#This Row],[Distribuidor_CNE]]&amp;"_"&amp;Cesion_credito[[#This Row],[Bloque_Contrato_CNE]],Contrato[[#All],[Id]],Contrato[[#All],[Suministrador_CNE]],,0),"")</f>
        <v>Amunche Solar SpA</v>
      </c>
      <c r="H215" s="24" t="str" cm="1">
        <f t="array" ref="H215">+IFERROR(_xlfn.XLOOKUP(Cesion_credito[[#This Row],[Distribuidor_CNE]]&amp;"_"&amp;Cesion_credito[[#This Row],[Bloque_Contrato_CNE]],Contrato[[#All],[Id]],Contrato[[#All],[SUMINISTRADOR_ACTUAL]],,0),"")</f>
        <v>LUZ_DEL_NORTE</v>
      </c>
      <c r="I215" s="24" t="str" cm="1">
        <f t="array" ref="I215">+IFERROR(_xlfn.XLOOKUP(Cesion_credito[[#This Row],[Distribuidor_CNE]]&amp;"_"&amp;Cesion_credito[[#This Row],[Bloque_Contrato_CNE]],Contrato[[#All],[Id]],Contrato[[#All],[DISTRIBUIDOR_ACTUAL]],,0),"")</f>
        <v>COOPREL</v>
      </c>
      <c r="J215" s="5" t="s">
        <v>1210</v>
      </c>
      <c r="K215" s="22" t="str" cm="1">
        <f t="array" ref="K21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5" s="8">
        <v>1</v>
      </c>
      <c r="N2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5" s="28">
        <f t="shared" si="14"/>
        <v>1</v>
      </c>
      <c r="P215" t="str" cm="1">
        <f t="array" ref="P21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5" t="str" cm="1">
        <f t="array" ref="Q2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5" cm="1">
        <f t="array" ref="R215">+IFERROR(_xlfn.XLOOKUP(Cesion_credito[[#This Row],[SUMINISTRADOR_ACTUAL]]&amp;Cesion_credito[[#This Row],[Razón Social Beneficiario del Pago]],Tabla_Facturas[[#All],[ID]],Tabla_Facturas[[#All],[NUMERO_CUENTA]],,0),"")</f>
        <v>10717510</v>
      </c>
      <c r="S2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5" t="str">
        <f>+_xlfn.XLOOKUP(Cesion_credito[[#This Row],[DISTRIBUIDOR_ACTUAL]],Distribuidor[DISTRIBUIDOR_ACTUAL],Distribuidor[RAZON_SOCIAL_DISTRIBUIDOR_ACTUAL],,0)</f>
        <v>Cooperativa Rural Eléctrica Río Bueno Ltda.</v>
      </c>
      <c r="U215" t="str">
        <f>+_xlfn.XLOOKUP(Cesion_credito[[#This Row],[DISTRIBUIDOR_ACTUAL]],Distribuidor[DISTRIBUIDOR_ACTUAL],Distribuidor[RUT_DISTRIBUIDOR_ACTUAL],,0)</f>
        <v>81.388.600-6</v>
      </c>
    </row>
    <row r="216" spans="1:21" x14ac:dyDescent="0.25">
      <c r="A216" s="22">
        <f t="shared" si="15"/>
        <v>2025</v>
      </c>
      <c r="B216" s="22">
        <f t="shared" si="12"/>
        <v>1</v>
      </c>
      <c r="C216" s="22">
        <f t="shared" si="13"/>
        <v>6</v>
      </c>
      <c r="D216" s="23" t="s">
        <v>1123</v>
      </c>
      <c r="E216" s="6" t="s">
        <v>1087</v>
      </c>
      <c r="F216" s="5" t="s">
        <v>432</v>
      </c>
      <c r="G216" s="24" t="str" cm="1">
        <f t="array" ref="G216">+IFERROR(_xlfn.XLOOKUP(Cesion_credito[[#This Row],[Distribuidor_CNE]]&amp;"_"&amp;Cesion_credito[[#This Row],[Bloque_Contrato_CNE]],Contrato[[#All],[Id]],Contrato[[#All],[Suministrador_CNE]],,0),"")</f>
        <v>Amunche Solar SpA</v>
      </c>
      <c r="H216" s="24" t="str" cm="1">
        <f t="array" ref="H216">+IFERROR(_xlfn.XLOOKUP(Cesion_credito[[#This Row],[Distribuidor_CNE]]&amp;"_"&amp;Cesion_credito[[#This Row],[Bloque_Contrato_CNE]],Contrato[[#All],[Id]],Contrato[[#All],[SUMINISTRADOR_ACTUAL]],,0),"")</f>
        <v>LUZ_DEL_NORTE</v>
      </c>
      <c r="I216" s="24" t="str" cm="1">
        <f t="array" ref="I216">+IFERROR(_xlfn.XLOOKUP(Cesion_credito[[#This Row],[Distribuidor_CNE]]&amp;"_"&amp;Cesion_credito[[#This Row],[Bloque_Contrato_CNE]],Contrato[[#All],[Id]],Contrato[[#All],[DISTRIBUIDOR_ACTUAL]],,0),"")</f>
        <v>COPELEC</v>
      </c>
      <c r="J216" s="5" t="s">
        <v>1210</v>
      </c>
      <c r="K216" s="22" t="str" cm="1">
        <f t="array" ref="K21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6" s="8">
        <v>1</v>
      </c>
      <c r="N216" s="36">
        <f>+Cesion_credito[[#This Row],[Prorrata_Semestral (%)]]*SUMIFS(Contrato[Pago_Semestral_US$],Contrato[Distribuidor_CNE],Cesion_credito[[#This Row],[Distribuidor_CNE]],Contrato[Contrato],Cesion_credito[[#This Row],[Bloque_Contrato_CNE]])</f>
        <v>4748.433</v>
      </c>
      <c r="O216" s="28">
        <f t="shared" si="14"/>
        <v>1</v>
      </c>
      <c r="P216" t="str" cm="1">
        <f t="array" ref="P21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6" t="str" cm="1">
        <f t="array" ref="Q2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6" cm="1">
        <f t="array" ref="R216">+IFERROR(_xlfn.XLOOKUP(Cesion_credito[[#This Row],[SUMINISTRADOR_ACTUAL]]&amp;Cesion_credito[[#This Row],[Razón Social Beneficiario del Pago]],Tabla_Facturas[[#All],[ID]],Tabla_Facturas[[#All],[NUMERO_CUENTA]],,0),"")</f>
        <v>10717510</v>
      </c>
      <c r="S2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739102</v>
      </c>
      <c r="T216" t="str">
        <f>+_xlfn.XLOOKUP(Cesion_credito[[#This Row],[DISTRIBUIDOR_ACTUAL]],Distribuidor[DISTRIBUIDOR_ACTUAL],Distribuidor[RAZON_SOCIAL_DISTRIBUIDOR_ACTUAL],,0)</f>
        <v>Cooperativa de Consumo de Energía Eléctrica Chillán Ltda.</v>
      </c>
      <c r="U216" t="str">
        <f>+_xlfn.XLOOKUP(Cesion_credito[[#This Row],[DISTRIBUIDOR_ACTUAL]],Distribuidor[DISTRIBUIDOR_ACTUAL],Distribuidor[RUT_DISTRIBUIDOR_ACTUAL],,0)</f>
        <v>80.237.700-2</v>
      </c>
    </row>
    <row r="217" spans="1:21" x14ac:dyDescent="0.25">
      <c r="A217" s="22">
        <f t="shared" si="15"/>
        <v>2025</v>
      </c>
      <c r="B217" s="22">
        <f t="shared" si="12"/>
        <v>1</v>
      </c>
      <c r="C217" s="22">
        <f t="shared" si="13"/>
        <v>6</v>
      </c>
      <c r="D217" s="23" t="s">
        <v>1123</v>
      </c>
      <c r="E217" s="6" t="s">
        <v>1088</v>
      </c>
      <c r="F217" s="5" t="s">
        <v>470</v>
      </c>
      <c r="G217" s="24" t="str" cm="1">
        <f t="array" ref="G217">+IFERROR(_xlfn.XLOOKUP(Cesion_credito[[#This Row],[Distribuidor_CNE]]&amp;"_"&amp;Cesion_credito[[#This Row],[Bloque_Contrato_CNE]],Contrato[[#All],[Id]],Contrato[[#All],[Suministrador_CNE]],,0),"")</f>
        <v>Amunche Solar SpA</v>
      </c>
      <c r="H217" s="24" t="str" cm="1">
        <f t="array" ref="H217">+IFERROR(_xlfn.XLOOKUP(Cesion_credito[[#This Row],[Distribuidor_CNE]]&amp;"_"&amp;Cesion_credito[[#This Row],[Bloque_Contrato_CNE]],Contrato[[#All],[Id]],Contrato[[#All],[SUMINISTRADOR_ACTUAL]],,0),"")</f>
        <v>LUZ_DEL_NORTE</v>
      </c>
      <c r="I217" s="24" t="str" cm="1">
        <f t="array" ref="I217">+IFERROR(_xlfn.XLOOKUP(Cesion_credito[[#This Row],[Distribuidor_CNE]]&amp;"_"&amp;Cesion_credito[[#This Row],[Bloque_Contrato_CNE]],Contrato[[#All],[Id]],Contrato[[#All],[DISTRIBUIDOR_ACTUAL]],,0),"")</f>
        <v>CRELL</v>
      </c>
      <c r="J217" s="5" t="s">
        <v>1210</v>
      </c>
      <c r="K217" s="22" t="str" cm="1">
        <f t="array" ref="K21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7" s="8">
        <v>1</v>
      </c>
      <c r="N2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7" s="28">
        <f t="shared" si="14"/>
        <v>1</v>
      </c>
      <c r="P217" t="str" cm="1">
        <f t="array" ref="P21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7" t="str" cm="1">
        <f t="array" ref="Q2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7" cm="1">
        <f t="array" ref="R217">+IFERROR(_xlfn.XLOOKUP(Cesion_credito[[#This Row],[SUMINISTRADOR_ACTUAL]]&amp;Cesion_credito[[#This Row],[Razón Social Beneficiario del Pago]],Tabla_Facturas[[#All],[ID]],Tabla_Facturas[[#All],[NUMERO_CUENTA]],,0),"")</f>
        <v>10717510</v>
      </c>
      <c r="S2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7" t="str">
        <f>+_xlfn.XLOOKUP(Cesion_credito[[#This Row],[DISTRIBUIDOR_ACTUAL]],Distribuidor[DISTRIBUIDOR_ACTUAL],Distribuidor[RAZON_SOCIAL_DISTRIBUIDOR_ACTUAL],,0)</f>
        <v>Cooperativa Regional Eléctrica Llanquihue Ltda</v>
      </c>
      <c r="U217" t="str">
        <f>+_xlfn.XLOOKUP(Cesion_credito[[#This Row],[DISTRIBUIDOR_ACTUAL]],Distribuidor[DISTRIBUIDOR_ACTUAL],Distribuidor[RUT_DISTRIBUIDOR_ACTUAL],,0)</f>
        <v>81.106.900-0</v>
      </c>
    </row>
    <row r="218" spans="1:21" x14ac:dyDescent="0.25">
      <c r="A218" s="22">
        <f t="shared" si="15"/>
        <v>2025</v>
      </c>
      <c r="B218" s="22">
        <f t="shared" si="12"/>
        <v>1</v>
      </c>
      <c r="C218" s="22">
        <f t="shared" si="13"/>
        <v>6</v>
      </c>
      <c r="D218" s="23" t="s">
        <v>1123</v>
      </c>
      <c r="E218" s="6" t="s">
        <v>1090</v>
      </c>
      <c r="F218" s="5" t="s">
        <v>538</v>
      </c>
      <c r="G218" s="24" t="str" cm="1">
        <f t="array" ref="G218">+IFERROR(_xlfn.XLOOKUP(Cesion_credito[[#This Row],[Distribuidor_CNE]]&amp;"_"&amp;Cesion_credito[[#This Row],[Bloque_Contrato_CNE]],Contrato[[#All],[Id]],Contrato[[#All],[Suministrador_CNE]],,0),"")</f>
        <v>Amunche Solar SpA</v>
      </c>
      <c r="H218" s="24" t="str" cm="1">
        <f t="array" ref="H218">+IFERROR(_xlfn.XLOOKUP(Cesion_credito[[#This Row],[Distribuidor_CNE]]&amp;"_"&amp;Cesion_credito[[#This Row],[Bloque_Contrato_CNE]],Contrato[[#All],[Id]],Contrato[[#All],[SUMINISTRADOR_ACTUAL]],,0),"")</f>
        <v>LUZ_DEL_NORTE</v>
      </c>
      <c r="I218" s="24" t="str" cm="1">
        <f t="array" ref="I218">+IFERROR(_xlfn.XLOOKUP(Cesion_credito[[#This Row],[Distribuidor_CNE]]&amp;"_"&amp;Cesion_credito[[#This Row],[Bloque_Contrato_CNE]],Contrato[[#All],[Id]],Contrato[[#All],[DISTRIBUIDOR_ACTUAL]],,0),"")</f>
        <v>EEC</v>
      </c>
      <c r="J218" s="5" t="s">
        <v>1210</v>
      </c>
      <c r="K218" s="22" t="str" cm="1">
        <f t="array" ref="K21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8" s="8">
        <v>1</v>
      </c>
      <c r="N21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8" s="28">
        <f t="shared" si="14"/>
        <v>1</v>
      </c>
      <c r="P218" t="str" cm="1">
        <f t="array" ref="P21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8" t="str" cm="1">
        <f t="array" ref="Q2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8" cm="1">
        <f t="array" ref="R218">+IFERROR(_xlfn.XLOOKUP(Cesion_credito[[#This Row],[SUMINISTRADOR_ACTUAL]]&amp;Cesion_credito[[#This Row],[Razón Social Beneficiario del Pago]],Tabla_Facturas[[#All],[ID]],Tabla_Facturas[[#All],[NUMERO_CUENTA]],,0),"")</f>
        <v>10717510</v>
      </c>
      <c r="S2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8" t="str">
        <f>+_xlfn.XLOOKUP(Cesion_credito[[#This Row],[DISTRIBUIDOR_ACTUAL]],Distribuidor[DISTRIBUIDOR_ACTUAL],Distribuidor[RAZON_SOCIAL_DISTRIBUIDOR_ACTUAL],,0)</f>
        <v>Empresa Eléctrica de Colina Ltda.</v>
      </c>
      <c r="U218" t="str">
        <f>+_xlfn.XLOOKUP(Cesion_credito[[#This Row],[DISTRIBUIDOR_ACTUAL]],Distribuidor[DISTRIBUIDOR_ACTUAL],Distribuidor[RUT_DISTRIBUIDOR_ACTUAL],,0)</f>
        <v>96.783.910-8</v>
      </c>
    </row>
    <row r="219" spans="1:21" x14ac:dyDescent="0.25">
      <c r="A219" s="22">
        <f t="shared" si="15"/>
        <v>2025</v>
      </c>
      <c r="B219" s="22">
        <f t="shared" si="12"/>
        <v>1</v>
      </c>
      <c r="C219" s="22">
        <f t="shared" si="13"/>
        <v>6</v>
      </c>
      <c r="D219" s="23" t="s">
        <v>1123</v>
      </c>
      <c r="E219" s="6" t="s">
        <v>32</v>
      </c>
      <c r="F219" s="5" t="s">
        <v>582</v>
      </c>
      <c r="G219" s="24" t="str" cm="1">
        <f t="array" ref="G219">+IFERROR(_xlfn.XLOOKUP(Cesion_credito[[#This Row],[Distribuidor_CNE]]&amp;"_"&amp;Cesion_credito[[#This Row],[Bloque_Contrato_CNE]],Contrato[[#All],[Id]],Contrato[[#All],[Suministrador_CNE]],,0),"")</f>
        <v>Amunche Solar SpA</v>
      </c>
      <c r="H219" s="24" t="str" cm="1">
        <f t="array" ref="H219">+IFERROR(_xlfn.XLOOKUP(Cesion_credito[[#This Row],[Distribuidor_CNE]]&amp;"_"&amp;Cesion_credito[[#This Row],[Bloque_Contrato_CNE]],Contrato[[#All],[Id]],Contrato[[#All],[SUMINISTRADOR_ACTUAL]],,0),"")</f>
        <v>LUZ_DEL_NORTE</v>
      </c>
      <c r="I219" s="24" t="str" cm="1">
        <f t="array" ref="I219">+IFERROR(_xlfn.XLOOKUP(Cesion_credito[[#This Row],[Distribuidor_CNE]]&amp;"_"&amp;Cesion_credito[[#This Row],[Bloque_Contrato_CNE]],Contrato[[#All],[Id]],Contrato[[#All],[DISTRIBUIDOR_ACTUAL]],,0),"")</f>
        <v>EEPA</v>
      </c>
      <c r="J219" s="5" t="s">
        <v>1210</v>
      </c>
      <c r="K219" s="22" t="str" cm="1">
        <f t="array" ref="K21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19" s="8">
        <v>1</v>
      </c>
      <c r="N21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19" s="28">
        <f t="shared" si="14"/>
        <v>1</v>
      </c>
      <c r="P219" t="str" cm="1">
        <f t="array" ref="P21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19" t="str" cm="1">
        <f t="array" ref="Q2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19" cm="1">
        <f t="array" ref="R219">+IFERROR(_xlfn.XLOOKUP(Cesion_credito[[#This Row],[SUMINISTRADOR_ACTUAL]]&amp;Cesion_credito[[#This Row],[Razón Social Beneficiario del Pago]],Tabla_Facturas[[#All],[ID]],Tabla_Facturas[[#All],[NUMERO_CUENTA]],,0),"")</f>
        <v>10717510</v>
      </c>
      <c r="S2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19" t="str">
        <f>+_xlfn.XLOOKUP(Cesion_credito[[#This Row],[DISTRIBUIDOR_ACTUAL]],Distribuidor[DISTRIBUIDOR_ACTUAL],Distribuidor[RAZON_SOCIAL_DISTRIBUIDOR_ACTUAL],,0)</f>
        <v>Empresa Eléctrica Puente Alto S.A.</v>
      </c>
      <c r="U219" t="str">
        <f>+_xlfn.XLOOKUP(Cesion_credito[[#This Row],[DISTRIBUIDOR_ACTUAL]],Distribuidor[DISTRIBUIDOR_ACTUAL],Distribuidor[RUT_DISTRIBUIDOR_ACTUAL],,0)</f>
        <v>80.313.300-k</v>
      </c>
    </row>
    <row r="220" spans="1:21" x14ac:dyDescent="0.25">
      <c r="A220" s="22">
        <f t="shared" si="15"/>
        <v>2025</v>
      </c>
      <c r="B220" s="22">
        <f t="shared" si="12"/>
        <v>1</v>
      </c>
      <c r="C220" s="22">
        <f t="shared" si="13"/>
        <v>6</v>
      </c>
      <c r="D220" s="23" t="s">
        <v>1123</v>
      </c>
      <c r="E220" s="6" t="s">
        <v>1092</v>
      </c>
      <c r="F220" s="5" t="s">
        <v>626</v>
      </c>
      <c r="G220" s="24" t="str" cm="1">
        <f t="array" ref="G220">+IFERROR(_xlfn.XLOOKUP(Cesion_credito[[#This Row],[Distribuidor_CNE]]&amp;"_"&amp;Cesion_credito[[#This Row],[Bloque_Contrato_CNE]],Contrato[[#All],[Id]],Contrato[[#All],[Suministrador_CNE]],,0),"")</f>
        <v>Amunche Solar SpA</v>
      </c>
      <c r="H220" s="24" t="str" cm="1">
        <f t="array" ref="H220">+IFERROR(_xlfn.XLOOKUP(Cesion_credito[[#This Row],[Distribuidor_CNE]]&amp;"_"&amp;Cesion_credito[[#This Row],[Bloque_Contrato_CNE]],Contrato[[#All],[Id]],Contrato[[#All],[SUMINISTRADOR_ACTUAL]],,0),"")</f>
        <v>LUZ_DEL_NORTE</v>
      </c>
      <c r="I220" s="24" t="str" cm="1">
        <f t="array" ref="I220">+IFERROR(_xlfn.XLOOKUP(Cesion_credito[[#This Row],[Distribuidor_CNE]]&amp;"_"&amp;Cesion_credito[[#This Row],[Bloque_Contrato_CNE]],Contrato[[#All],[Id]],Contrato[[#All],[DISTRIBUIDOR_ACTUAL]],,0),"")</f>
        <v>CGE</v>
      </c>
      <c r="J220" s="5" t="s">
        <v>1210</v>
      </c>
      <c r="K220" s="22" t="str" cm="1">
        <f t="array" ref="K22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0" s="8">
        <v>1</v>
      </c>
      <c r="N22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0" s="28">
        <f t="shared" si="14"/>
        <v>1</v>
      </c>
      <c r="P220" t="str" cm="1">
        <f t="array" ref="P22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0" t="str" cm="1">
        <f t="array" ref="Q2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0" cm="1">
        <f t="array" ref="R220">+IFERROR(_xlfn.XLOOKUP(Cesion_credito[[#This Row],[SUMINISTRADOR_ACTUAL]]&amp;Cesion_credito[[#This Row],[Razón Social Beneficiario del Pago]],Tabla_Facturas[[#All],[ID]],Tabla_Facturas[[#All],[NUMERO_CUENTA]],,0),"")</f>
        <v>10717510</v>
      </c>
      <c r="S2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0" t="str">
        <f>+_xlfn.XLOOKUP(Cesion_credito[[#This Row],[DISTRIBUIDOR_ACTUAL]],Distribuidor[DISTRIBUIDOR_ACTUAL],Distribuidor[RAZON_SOCIAL_DISTRIBUIDOR_ACTUAL],,0)</f>
        <v>Compañía General de Electricidad S.A.</v>
      </c>
      <c r="U220" t="str">
        <f>+_xlfn.XLOOKUP(Cesion_credito[[#This Row],[DISTRIBUIDOR_ACTUAL]],Distribuidor[DISTRIBUIDOR_ACTUAL],Distribuidor[RUT_DISTRIBUIDOR_ACTUAL],,0)</f>
        <v>76.411.321-7</v>
      </c>
    </row>
    <row r="221" spans="1:21" x14ac:dyDescent="0.25">
      <c r="A221" s="22">
        <f t="shared" si="15"/>
        <v>2025</v>
      </c>
      <c r="B221" s="22">
        <f t="shared" si="12"/>
        <v>1</v>
      </c>
      <c r="C221" s="22">
        <f t="shared" si="13"/>
        <v>6</v>
      </c>
      <c r="D221" s="23" t="s">
        <v>1123</v>
      </c>
      <c r="E221" s="6" t="s">
        <v>1092</v>
      </c>
      <c r="F221" s="5" t="s">
        <v>627</v>
      </c>
      <c r="G221" s="24" t="str" cm="1">
        <f t="array" ref="G221">+IFERROR(_xlfn.XLOOKUP(Cesion_credito[[#This Row],[Distribuidor_CNE]]&amp;"_"&amp;Cesion_credito[[#This Row],[Bloque_Contrato_CNE]],Contrato[[#All],[Id]],Contrato[[#All],[Suministrador_CNE]],,0),"")</f>
        <v>Amunche Solar SpA</v>
      </c>
      <c r="H221" s="24" t="str" cm="1">
        <f t="array" ref="H221">+IFERROR(_xlfn.XLOOKUP(Cesion_credito[[#This Row],[Distribuidor_CNE]]&amp;"_"&amp;Cesion_credito[[#This Row],[Bloque_Contrato_CNE]],Contrato[[#All],[Id]],Contrato[[#All],[SUMINISTRADOR_ACTUAL]],,0),"")</f>
        <v>LUZ_DEL_NORTE</v>
      </c>
      <c r="I221" s="24" t="str" cm="1">
        <f t="array" ref="I221">+IFERROR(_xlfn.XLOOKUP(Cesion_credito[[#This Row],[Distribuidor_CNE]]&amp;"_"&amp;Cesion_credito[[#This Row],[Bloque_Contrato_CNE]],Contrato[[#All],[Id]],Contrato[[#All],[DISTRIBUIDOR_ACTUAL]],,0),"")</f>
        <v>CGE</v>
      </c>
      <c r="J221" s="5" t="s">
        <v>1210</v>
      </c>
      <c r="K221" s="22" t="str" cm="1">
        <f t="array" ref="K22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1" s="8">
        <v>1</v>
      </c>
      <c r="N221" s="36">
        <f>+Cesion_credito[[#This Row],[Prorrata_Semestral (%)]]*SUMIFS(Contrato[Pago_Semestral_US$],Contrato[Distribuidor_CNE],Cesion_credito[[#This Row],[Distribuidor_CNE]],Contrato[Contrato],Cesion_credito[[#This Row],[Bloque_Contrato_CNE]])</f>
        <v>1012.023</v>
      </c>
      <c r="O221" s="28">
        <f t="shared" si="14"/>
        <v>1</v>
      </c>
      <c r="P221" t="str" cm="1">
        <f t="array" ref="P22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1" t="str" cm="1">
        <f t="array" ref="Q2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1" cm="1">
        <f t="array" ref="R221">+IFERROR(_xlfn.XLOOKUP(Cesion_credito[[#This Row],[SUMINISTRADOR_ACTUAL]]&amp;Cesion_credito[[#This Row],[Razón Social Beneficiario del Pago]],Tabla_Facturas[[#All],[ID]],Tabla_Facturas[[#All],[NUMERO_CUENTA]],,0),"")</f>
        <v>10717510</v>
      </c>
      <c r="S2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157523</v>
      </c>
      <c r="T221" t="str">
        <f>+_xlfn.XLOOKUP(Cesion_credito[[#This Row],[DISTRIBUIDOR_ACTUAL]],Distribuidor[DISTRIBUIDOR_ACTUAL],Distribuidor[RAZON_SOCIAL_DISTRIBUIDOR_ACTUAL],,0)</f>
        <v>Compañía General de Electricidad S.A.</v>
      </c>
      <c r="U221" t="str">
        <f>+_xlfn.XLOOKUP(Cesion_credito[[#This Row],[DISTRIBUIDOR_ACTUAL]],Distribuidor[DISTRIBUIDOR_ACTUAL],Distribuidor[RUT_DISTRIBUIDOR_ACTUAL],,0)</f>
        <v>76.411.321-7</v>
      </c>
    </row>
    <row r="222" spans="1:21" x14ac:dyDescent="0.25">
      <c r="A222" s="22">
        <f t="shared" si="15"/>
        <v>2025</v>
      </c>
      <c r="B222" s="22">
        <f t="shared" si="12"/>
        <v>1</v>
      </c>
      <c r="C222" s="22">
        <f t="shared" si="13"/>
        <v>6</v>
      </c>
      <c r="D222" s="23" t="s">
        <v>1123</v>
      </c>
      <c r="E222" s="6" t="s">
        <v>1093</v>
      </c>
      <c r="F222" s="5" t="s">
        <v>665</v>
      </c>
      <c r="G222" s="24" t="str" cm="1">
        <f t="array" ref="G222">+IFERROR(_xlfn.XLOOKUP(Cesion_credito[[#This Row],[Distribuidor_CNE]]&amp;"_"&amp;Cesion_credito[[#This Row],[Bloque_Contrato_CNE]],Contrato[[#All],[Id]],Contrato[[#All],[Suministrador_CNE]],,0),"")</f>
        <v>Amunche Solar SpA</v>
      </c>
      <c r="H222" s="24" t="str" cm="1">
        <f t="array" ref="H222">+IFERROR(_xlfn.XLOOKUP(Cesion_credito[[#This Row],[Distribuidor_CNE]]&amp;"_"&amp;Cesion_credito[[#This Row],[Bloque_Contrato_CNE]],Contrato[[#All],[Id]],Contrato[[#All],[SUMINISTRADOR_ACTUAL]],,0),"")</f>
        <v>LUZ_DEL_NORTE</v>
      </c>
      <c r="I222" s="24" t="str" cm="1">
        <f t="array" ref="I222">+IFERROR(_xlfn.XLOOKUP(Cesion_credito[[#This Row],[Distribuidor_CNE]]&amp;"_"&amp;Cesion_credito[[#This Row],[Bloque_Contrato_CNE]],Contrato[[#All],[Id]],Contrato[[#All],[DISTRIBUIDOR_ACTUAL]],,0),"")</f>
        <v>CGE</v>
      </c>
      <c r="J222" s="5" t="s">
        <v>1210</v>
      </c>
      <c r="K222" s="22" t="str" cm="1">
        <f t="array" ref="K22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2" s="8">
        <v>1</v>
      </c>
      <c r="N2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2" s="28">
        <f t="shared" si="14"/>
        <v>1</v>
      </c>
      <c r="P222" t="str" cm="1">
        <f t="array" ref="P22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2" t="str" cm="1">
        <f t="array" ref="Q2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2" cm="1">
        <f t="array" ref="R222">+IFERROR(_xlfn.XLOOKUP(Cesion_credito[[#This Row],[SUMINISTRADOR_ACTUAL]]&amp;Cesion_credito[[#This Row],[Razón Social Beneficiario del Pago]],Tabla_Facturas[[#All],[ID]],Tabla_Facturas[[#All],[NUMERO_CUENTA]],,0),"")</f>
        <v>10717510</v>
      </c>
      <c r="S2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2" t="str">
        <f>+_xlfn.XLOOKUP(Cesion_credito[[#This Row],[DISTRIBUIDOR_ACTUAL]],Distribuidor[DISTRIBUIDOR_ACTUAL],Distribuidor[RAZON_SOCIAL_DISTRIBUIDOR_ACTUAL],,0)</f>
        <v>Compañía General de Electricidad S.A.</v>
      </c>
      <c r="U222" t="str">
        <f>+_xlfn.XLOOKUP(Cesion_credito[[#This Row],[DISTRIBUIDOR_ACTUAL]],Distribuidor[DISTRIBUIDOR_ACTUAL],Distribuidor[RUT_DISTRIBUIDOR_ACTUAL],,0)</f>
        <v>76.411.321-7</v>
      </c>
    </row>
    <row r="223" spans="1:21" x14ac:dyDescent="0.25">
      <c r="A223" s="22">
        <f t="shared" si="15"/>
        <v>2025</v>
      </c>
      <c r="B223" s="22">
        <f t="shared" si="12"/>
        <v>1</v>
      </c>
      <c r="C223" s="22">
        <f t="shared" si="13"/>
        <v>6</v>
      </c>
      <c r="D223" s="23" t="s">
        <v>1123</v>
      </c>
      <c r="E223" s="6" t="s">
        <v>1094</v>
      </c>
      <c r="F223" s="5" t="s">
        <v>676</v>
      </c>
      <c r="G223" s="24" t="str" cm="1">
        <f t="array" ref="G223">+IFERROR(_xlfn.XLOOKUP(Cesion_credito[[#This Row],[Distribuidor_CNE]]&amp;"_"&amp;Cesion_credito[[#This Row],[Bloque_Contrato_CNE]],Contrato[[#All],[Id]],Contrato[[#All],[Suministrador_CNE]],,0),"")</f>
        <v>Amunche Solar SpA</v>
      </c>
      <c r="H223" s="24" t="str" cm="1">
        <f t="array" ref="H223">+IFERROR(_xlfn.XLOOKUP(Cesion_credito[[#This Row],[Distribuidor_CNE]]&amp;"_"&amp;Cesion_credito[[#This Row],[Bloque_Contrato_CNE]],Contrato[[#All],[Id]],Contrato[[#All],[SUMINISTRADOR_ACTUAL]],,0),"")</f>
        <v>LUZ_DEL_NORTE</v>
      </c>
      <c r="I223" s="24" t="str" cm="1">
        <f t="array" ref="I223">+IFERROR(_xlfn.XLOOKUP(Cesion_credito[[#This Row],[Distribuidor_CNE]]&amp;"_"&amp;Cesion_credito[[#This Row],[Bloque_Contrato_CNE]],Contrato[[#All],[Id]],Contrato[[#All],[DISTRIBUIDOR_ACTUAL]],,0),"")</f>
        <v>CGE</v>
      </c>
      <c r="J223" s="5" t="s">
        <v>1210</v>
      </c>
      <c r="K223" s="22" t="str" cm="1">
        <f t="array" ref="K22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3" s="8">
        <v>1</v>
      </c>
      <c r="N223" s="36">
        <f>+Cesion_credito[[#This Row],[Prorrata_Semestral (%)]]*SUMIFS(Contrato[Pago_Semestral_US$],Contrato[Distribuidor_CNE],Cesion_credito[[#This Row],[Distribuidor_CNE]],Contrato[Contrato],Cesion_credito[[#This Row],[Bloque_Contrato_CNE]])</f>
        <v>3546.3290000000002</v>
      </c>
      <c r="O223" s="28">
        <f t="shared" si="14"/>
        <v>1</v>
      </c>
      <c r="P223" t="str" cm="1">
        <f t="array" ref="P22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3" t="str" cm="1">
        <f t="array" ref="Q2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3" cm="1">
        <f t="array" ref="R223">+IFERROR(_xlfn.XLOOKUP(Cesion_credito[[#This Row],[SUMINISTRADOR_ACTUAL]]&amp;Cesion_credito[[#This Row],[Razón Social Beneficiario del Pago]],Tabla_Facturas[[#All],[ID]],Tabla_Facturas[[#All],[NUMERO_CUENTA]],,0),"")</f>
        <v>10717510</v>
      </c>
      <c r="S2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551992</v>
      </c>
      <c r="T223" t="str">
        <f>+_xlfn.XLOOKUP(Cesion_credito[[#This Row],[DISTRIBUIDOR_ACTUAL]],Distribuidor[DISTRIBUIDOR_ACTUAL],Distribuidor[RAZON_SOCIAL_DISTRIBUIDOR_ACTUAL],,0)</f>
        <v>Compañía General de Electricidad S.A.</v>
      </c>
      <c r="U223" t="str">
        <f>+_xlfn.XLOOKUP(Cesion_credito[[#This Row],[DISTRIBUIDOR_ACTUAL]],Distribuidor[DISTRIBUIDOR_ACTUAL],Distribuidor[RUT_DISTRIBUIDOR_ACTUAL],,0)</f>
        <v>76.411.321-7</v>
      </c>
    </row>
    <row r="224" spans="1:21" x14ac:dyDescent="0.25">
      <c r="A224" s="22">
        <f t="shared" si="15"/>
        <v>2025</v>
      </c>
      <c r="B224" s="22">
        <f t="shared" si="12"/>
        <v>1</v>
      </c>
      <c r="C224" s="22">
        <f t="shared" si="13"/>
        <v>6</v>
      </c>
      <c r="D224" s="23" t="s">
        <v>1123</v>
      </c>
      <c r="E224" s="6" t="s">
        <v>1095</v>
      </c>
      <c r="F224" s="5" t="s">
        <v>690</v>
      </c>
      <c r="G224" s="24" t="str" cm="1">
        <f t="array" ref="G224">+IFERROR(_xlfn.XLOOKUP(Cesion_credito[[#This Row],[Distribuidor_CNE]]&amp;"_"&amp;Cesion_credito[[#This Row],[Bloque_Contrato_CNE]],Contrato[[#All],[Id]],Contrato[[#All],[Suministrador_CNE]],,0),"")</f>
        <v>Amunche Solar SpA</v>
      </c>
      <c r="H224" s="24" t="str" cm="1">
        <f t="array" ref="H224">+IFERROR(_xlfn.XLOOKUP(Cesion_credito[[#This Row],[Distribuidor_CNE]]&amp;"_"&amp;Cesion_credito[[#This Row],[Bloque_Contrato_CNE]],Contrato[[#All],[Id]],Contrato[[#All],[SUMINISTRADOR_ACTUAL]],,0),"")</f>
        <v>LUZ_DEL_NORTE</v>
      </c>
      <c r="I224" s="24" t="str" cm="1">
        <f t="array" ref="I224">+IFERROR(_xlfn.XLOOKUP(Cesion_credito[[#This Row],[Distribuidor_CNE]]&amp;"_"&amp;Cesion_credito[[#This Row],[Bloque_Contrato_CNE]],Contrato[[#All],[Id]],Contrato[[#All],[DISTRIBUIDOR_ACTUAL]],,0),"")</f>
        <v>CGE</v>
      </c>
      <c r="J224" s="5" t="s">
        <v>1210</v>
      </c>
      <c r="K224" s="22" t="str" cm="1">
        <f t="array" ref="K22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4" s="8">
        <v>1</v>
      </c>
      <c r="N22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24" s="28">
        <f t="shared" si="14"/>
        <v>1</v>
      </c>
      <c r="P224" t="str" cm="1">
        <f t="array" ref="P22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4" t="str" cm="1">
        <f t="array" ref="Q2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4" cm="1">
        <f t="array" ref="R224">+IFERROR(_xlfn.XLOOKUP(Cesion_credito[[#This Row],[SUMINISTRADOR_ACTUAL]]&amp;Cesion_credito[[#This Row],[Razón Social Beneficiario del Pago]],Tabla_Facturas[[#All],[ID]],Tabla_Facturas[[#All],[NUMERO_CUENTA]],,0),"")</f>
        <v>10717510</v>
      </c>
      <c r="S2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24" t="str">
        <f>+_xlfn.XLOOKUP(Cesion_credito[[#This Row],[DISTRIBUIDOR_ACTUAL]],Distribuidor[DISTRIBUIDOR_ACTUAL],Distribuidor[RAZON_SOCIAL_DISTRIBUIDOR_ACTUAL],,0)</f>
        <v>Compañía General de Electricidad S.A.</v>
      </c>
      <c r="U224" t="str">
        <f>+_xlfn.XLOOKUP(Cesion_credito[[#This Row],[DISTRIBUIDOR_ACTUAL]],Distribuidor[DISTRIBUIDOR_ACTUAL],Distribuidor[RUT_DISTRIBUIDOR_ACTUAL],,0)</f>
        <v>76.411.321-7</v>
      </c>
    </row>
    <row r="225" spans="1:21" x14ac:dyDescent="0.25">
      <c r="A225" s="22">
        <f t="shared" si="15"/>
        <v>2025</v>
      </c>
      <c r="B225" s="22">
        <f t="shared" si="12"/>
        <v>1</v>
      </c>
      <c r="C225" s="22">
        <f t="shared" si="13"/>
        <v>6</v>
      </c>
      <c r="D225" s="23" t="s">
        <v>1123</v>
      </c>
      <c r="E225" s="6" t="s">
        <v>1097</v>
      </c>
      <c r="F225" s="5" t="s">
        <v>538</v>
      </c>
      <c r="G225" s="24" t="str" cm="1">
        <f t="array" ref="G225">+IFERROR(_xlfn.XLOOKUP(Cesion_credito[[#This Row],[Distribuidor_CNE]]&amp;"_"&amp;Cesion_credito[[#This Row],[Bloque_Contrato_CNE]],Contrato[[#All],[Id]],Contrato[[#All],[Suministrador_CNE]],,0),"")</f>
        <v>Amunche Solar SpA</v>
      </c>
      <c r="H225" s="24" t="str" cm="1">
        <f t="array" ref="H225">+IFERROR(_xlfn.XLOOKUP(Cesion_credito[[#This Row],[Distribuidor_CNE]]&amp;"_"&amp;Cesion_credito[[#This Row],[Bloque_Contrato_CNE]],Contrato[[#All],[Id]],Contrato[[#All],[SUMINISTRADOR_ACTUAL]],,0),"")</f>
        <v>LUZ_DEL_NORTE</v>
      </c>
      <c r="I225" s="24" t="str" cm="1">
        <f t="array" ref="I225">+IFERROR(_xlfn.XLOOKUP(Cesion_credito[[#This Row],[Distribuidor_CNE]]&amp;"_"&amp;Cesion_credito[[#This Row],[Bloque_Contrato_CNE]],Contrato[[#All],[Id]],Contrato[[#All],[DISTRIBUIDOR_ACTUAL]],,0),"")</f>
        <v>ENEL_DISTRIBUCION</v>
      </c>
      <c r="J225" s="5" t="s">
        <v>1210</v>
      </c>
      <c r="K225" s="22" t="str" cm="1">
        <f t="array" ref="K22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5" s="8">
        <v>1</v>
      </c>
      <c r="N225" s="36">
        <f>+Cesion_credito[[#This Row],[Prorrata_Semestral (%)]]*SUMIFS(Contrato[Pago_Semestral_US$],Contrato[Distribuidor_CNE],Cesion_credito[[#This Row],[Distribuidor_CNE]],Contrato[Contrato],Cesion_credito[[#This Row],[Bloque_Contrato_CNE]])</f>
        <v>46019.796000000002</v>
      </c>
      <c r="O225" s="28">
        <f t="shared" si="14"/>
        <v>1</v>
      </c>
      <c r="P225" t="str" cm="1">
        <f t="array" ref="P22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5" t="str" cm="1">
        <f t="array" ref="Q2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5" cm="1">
        <f t="array" ref="R225">+IFERROR(_xlfn.XLOOKUP(Cesion_credito[[#This Row],[SUMINISTRADOR_ACTUAL]]&amp;Cesion_credito[[#This Row],[Razón Social Beneficiario del Pago]],Tabla_Facturas[[#All],[ID]],Tabla_Facturas[[#All],[NUMERO_CUENTA]],,0),"")</f>
        <v>10717510</v>
      </c>
      <c r="S2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7163058</v>
      </c>
      <c r="T225" t="str">
        <f>+_xlfn.XLOOKUP(Cesion_credito[[#This Row],[DISTRIBUIDOR_ACTUAL]],Distribuidor[DISTRIBUIDOR_ACTUAL],Distribuidor[RAZON_SOCIAL_DISTRIBUIDOR_ACTUAL],,0)</f>
        <v>Enel Distribución Chile S.A.</v>
      </c>
      <c r="U225" t="str">
        <f>+_xlfn.XLOOKUP(Cesion_credito[[#This Row],[DISTRIBUIDOR_ACTUAL]],Distribuidor[DISTRIBUIDOR_ACTUAL],Distribuidor[RUT_DISTRIBUIDOR_ACTUAL],,0)</f>
        <v>96.800.570-7</v>
      </c>
    </row>
    <row r="226" spans="1:21" x14ac:dyDescent="0.25">
      <c r="A226" s="22">
        <f t="shared" si="15"/>
        <v>2025</v>
      </c>
      <c r="B226" s="22">
        <f t="shared" si="12"/>
        <v>1</v>
      </c>
      <c r="C226" s="22">
        <f t="shared" si="13"/>
        <v>6</v>
      </c>
      <c r="D226" s="23" t="s">
        <v>1123</v>
      </c>
      <c r="E226" s="6" t="s">
        <v>1098</v>
      </c>
      <c r="F226" s="5" t="s">
        <v>750</v>
      </c>
      <c r="G226" s="24" t="str" cm="1">
        <f t="array" ref="G226">+IFERROR(_xlfn.XLOOKUP(Cesion_credito[[#This Row],[Distribuidor_CNE]]&amp;"_"&amp;Cesion_credito[[#This Row],[Bloque_Contrato_CNE]],Contrato[[#All],[Id]],Contrato[[#All],[Suministrador_CNE]],,0),"")</f>
        <v>Amunche Solar SpA</v>
      </c>
      <c r="H226" s="24" t="str" cm="1">
        <f t="array" ref="H226">+IFERROR(_xlfn.XLOOKUP(Cesion_credito[[#This Row],[Distribuidor_CNE]]&amp;"_"&amp;Cesion_credito[[#This Row],[Bloque_Contrato_CNE]],Contrato[[#All],[Id]],Contrato[[#All],[SUMINISTRADOR_ACTUAL]],,0),"")</f>
        <v>LUZ_DEL_NORTE</v>
      </c>
      <c r="I226" s="24" t="str" cm="1">
        <f t="array" ref="I226">+IFERROR(_xlfn.XLOOKUP(Cesion_credito[[#This Row],[Distribuidor_CNE]]&amp;"_"&amp;Cesion_credito[[#This Row],[Bloque_Contrato_CNE]],Contrato[[#All],[Id]],Contrato[[#All],[DISTRIBUIDOR_ACTUAL]],,0),"")</f>
        <v>FRONTEL</v>
      </c>
      <c r="J226" s="5" t="s">
        <v>1210</v>
      </c>
      <c r="K226" s="22" t="str" cm="1">
        <f t="array" ref="K22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6" s="8">
        <v>1</v>
      </c>
      <c r="N226" s="36">
        <f>+Cesion_credito[[#This Row],[Prorrata_Semestral (%)]]*SUMIFS(Contrato[Pago_Semestral_US$],Contrato[Distribuidor_CNE],Cesion_credito[[#This Row],[Distribuidor_CNE]],Contrato[Contrato],Cesion_credito[[#This Row],[Bloque_Contrato_CNE]])</f>
        <v>2968.6610000000001</v>
      </c>
      <c r="O226" s="28">
        <f t="shared" si="14"/>
        <v>1</v>
      </c>
      <c r="P226" t="str" cm="1">
        <f t="array" ref="P22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6" t="str" cm="1">
        <f t="array" ref="Q2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6" cm="1">
        <f t="array" ref="R226">+IFERROR(_xlfn.XLOOKUP(Cesion_credito[[#This Row],[SUMINISTRADOR_ACTUAL]]&amp;Cesion_credito[[#This Row],[Razón Social Beneficiario del Pago]],Tabla_Facturas[[#All],[ID]],Tabla_Facturas[[#All],[NUMERO_CUENTA]],,0),"")</f>
        <v>10717510</v>
      </c>
      <c r="S2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462077</v>
      </c>
      <c r="T226" t="str">
        <f>+_xlfn.XLOOKUP(Cesion_credito[[#This Row],[DISTRIBUIDOR_ACTUAL]],Distribuidor[DISTRIBUIDOR_ACTUAL],Distribuidor[RAZON_SOCIAL_DISTRIBUIDOR_ACTUAL],,0)</f>
        <v>Empresa Eléctrica de la Frontera S.A.</v>
      </c>
      <c r="U226" t="str">
        <f>+_xlfn.XLOOKUP(Cesion_credito[[#This Row],[DISTRIBUIDOR_ACTUAL]],Distribuidor[DISTRIBUIDOR_ACTUAL],Distribuidor[RUT_DISTRIBUIDOR_ACTUAL],,0)</f>
        <v>76.073.164-1</v>
      </c>
    </row>
    <row r="227" spans="1:21" x14ac:dyDescent="0.25">
      <c r="A227" s="22">
        <f t="shared" si="15"/>
        <v>2025</v>
      </c>
      <c r="B227" s="22">
        <f t="shared" si="12"/>
        <v>1</v>
      </c>
      <c r="C227" s="22">
        <f t="shared" si="13"/>
        <v>6</v>
      </c>
      <c r="D227" s="23" t="s">
        <v>1123</v>
      </c>
      <c r="E227" s="6" t="s">
        <v>1099</v>
      </c>
      <c r="F227" s="5" t="s">
        <v>787</v>
      </c>
      <c r="G227" s="24" t="str" cm="1">
        <f t="array" ref="G227">+IFERROR(_xlfn.XLOOKUP(Cesion_credito[[#This Row],[Distribuidor_CNE]]&amp;"_"&amp;Cesion_credito[[#This Row],[Bloque_Contrato_CNE]],Contrato[[#All],[Id]],Contrato[[#All],[Suministrador_CNE]],,0),"")</f>
        <v>Amunche Solar SpA</v>
      </c>
      <c r="H227" s="24" t="str" cm="1">
        <f t="array" ref="H227">+IFERROR(_xlfn.XLOOKUP(Cesion_credito[[#This Row],[Distribuidor_CNE]]&amp;"_"&amp;Cesion_credito[[#This Row],[Bloque_Contrato_CNE]],Contrato[[#All],[Id]],Contrato[[#All],[SUMINISTRADOR_ACTUAL]],,0),"")</f>
        <v>LUZ_DEL_NORTE</v>
      </c>
      <c r="I227" s="24" t="str" cm="1">
        <f t="array" ref="I227">+IFERROR(_xlfn.XLOOKUP(Cesion_credito[[#This Row],[Distribuidor_CNE]]&amp;"_"&amp;Cesion_credito[[#This Row],[Bloque_Contrato_CNE]],Contrato[[#All],[Id]],Contrato[[#All],[DISTRIBUIDOR_ACTUAL]],,0),"")</f>
        <v>LITORAL</v>
      </c>
      <c r="J227" s="5" t="s">
        <v>1210</v>
      </c>
      <c r="K227" s="22" t="str" cm="1">
        <f t="array" ref="K22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7" s="8">
        <v>1</v>
      </c>
      <c r="N227" s="36">
        <f>+Cesion_credito[[#This Row],[Prorrata_Semestral (%)]]*SUMIFS(Contrato[Pago_Semestral_US$],Contrato[Distribuidor_CNE],Cesion_credito[[#This Row],[Distribuidor_CNE]],Contrato[Contrato],Cesion_credito[[#This Row],[Bloque_Contrato_CNE]])</f>
        <v>782.04499999999996</v>
      </c>
      <c r="O227" s="28">
        <f t="shared" si="14"/>
        <v>1</v>
      </c>
      <c r="P227" t="str" cm="1">
        <f t="array" ref="P22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7" t="str" cm="1">
        <f t="array" ref="Q2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7" cm="1">
        <f t="array" ref="R227">+IFERROR(_xlfn.XLOOKUP(Cesion_credito[[#This Row],[SUMINISTRADOR_ACTUAL]]&amp;Cesion_credito[[#This Row],[Razón Social Beneficiario del Pago]],Tabla_Facturas[[#All],[ID]],Tabla_Facturas[[#All],[NUMERO_CUENTA]],,0),"")</f>
        <v>10717510</v>
      </c>
      <c r="S2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121727</v>
      </c>
      <c r="T227" t="str">
        <f>+_xlfn.XLOOKUP(Cesion_credito[[#This Row],[DISTRIBUIDOR_ACTUAL]],Distribuidor[DISTRIBUIDOR_ACTUAL],Distribuidor[RAZON_SOCIAL_DISTRIBUIDOR_ACTUAL],,0)</f>
        <v>Compañía Eléctrica del Litoral S.A.</v>
      </c>
      <c r="U227" t="str">
        <f>+_xlfn.XLOOKUP(Cesion_credito[[#This Row],[DISTRIBUIDOR_ACTUAL]],Distribuidor[DISTRIBUIDOR_ACTUAL],Distribuidor[RUT_DISTRIBUIDOR_ACTUAL],,0)</f>
        <v>91.344.000-5</v>
      </c>
    </row>
    <row r="228" spans="1:21" x14ac:dyDescent="0.25">
      <c r="A228" s="22">
        <f t="shared" si="15"/>
        <v>2025</v>
      </c>
      <c r="B228" s="22">
        <f t="shared" si="12"/>
        <v>1</v>
      </c>
      <c r="C228" s="22">
        <f t="shared" si="13"/>
        <v>6</v>
      </c>
      <c r="D228" s="23" t="s">
        <v>1123</v>
      </c>
      <c r="E228" s="6" t="s">
        <v>1100</v>
      </c>
      <c r="F228" s="5" t="s">
        <v>830</v>
      </c>
      <c r="G228" s="24" t="str" cm="1">
        <f t="array" ref="G228">+IFERROR(_xlfn.XLOOKUP(Cesion_credito[[#This Row],[Distribuidor_CNE]]&amp;"_"&amp;Cesion_credito[[#This Row],[Bloque_Contrato_CNE]],Contrato[[#All],[Id]],Contrato[[#All],[Suministrador_CNE]],,0),"")</f>
        <v>Amunche Solar SpA</v>
      </c>
      <c r="H228" s="24" t="str" cm="1">
        <f t="array" ref="H228">+IFERROR(_xlfn.XLOOKUP(Cesion_credito[[#This Row],[Distribuidor_CNE]]&amp;"_"&amp;Cesion_credito[[#This Row],[Bloque_Contrato_CNE]],Contrato[[#All],[Id]],Contrato[[#All],[SUMINISTRADOR_ACTUAL]],,0),"")</f>
        <v>LUZ_DEL_NORTE</v>
      </c>
      <c r="I228" s="24" t="str" cm="1">
        <f t="array" ref="I228">+IFERROR(_xlfn.XLOOKUP(Cesion_credito[[#This Row],[Distribuidor_CNE]]&amp;"_"&amp;Cesion_credito[[#This Row],[Bloque_Contrato_CNE]],Contrato[[#All],[Id]],Contrato[[#All],[DISTRIBUIDOR_ACTUAL]],,0),"")</f>
        <v>LUZOSORNO</v>
      </c>
      <c r="J228" s="5" t="s">
        <v>1210</v>
      </c>
      <c r="K228" s="22" t="str" cm="1">
        <f t="array" ref="K22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8" s="8">
        <v>1</v>
      </c>
      <c r="N228" s="36">
        <f>+Cesion_credito[[#This Row],[Prorrata_Semestral (%)]]*SUMIFS(Contrato[Pago_Semestral_US$],Contrato[Distribuidor_CNE],Cesion_credito[[#This Row],[Distribuidor_CNE]],Contrato[Contrato],Cesion_credito[[#This Row],[Bloque_Contrato_CNE]])</f>
        <v>217.398</v>
      </c>
      <c r="O228" s="28">
        <f t="shared" si="14"/>
        <v>1</v>
      </c>
      <c r="P228" t="str" cm="1">
        <f t="array" ref="P22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8" t="str" cm="1">
        <f t="array" ref="Q2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8" cm="1">
        <f t="array" ref="R228">+IFERROR(_xlfn.XLOOKUP(Cesion_credito[[#This Row],[SUMINISTRADOR_ACTUAL]]&amp;Cesion_credito[[#This Row],[Razón Social Beneficiario del Pago]],Tabla_Facturas[[#All],[ID]],Tabla_Facturas[[#All],[NUMERO_CUENTA]],,0),"")</f>
        <v>10717510</v>
      </c>
      <c r="S2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33838</v>
      </c>
      <c r="T228" t="str">
        <f>+_xlfn.XLOOKUP(Cesion_credito[[#This Row],[DISTRIBUIDOR_ACTUAL]],Distribuidor[DISTRIBUIDOR_ACTUAL],Distribuidor[RAZON_SOCIAL_DISTRIBUIDOR_ACTUAL],,0)</f>
        <v>Compañía Eléctrica de Osorno S.A</v>
      </c>
      <c r="U228" t="str">
        <f>+_xlfn.XLOOKUP(Cesion_credito[[#This Row],[DISTRIBUIDOR_ACTUAL]],Distribuidor[DISTRIBUIDOR_ACTUAL],Distribuidor[RUT_DISTRIBUIDOR_ACTUAL],,0)</f>
        <v>96.531.500-4</v>
      </c>
    </row>
    <row r="229" spans="1:21" x14ac:dyDescent="0.25">
      <c r="A229" s="22">
        <f t="shared" si="15"/>
        <v>2025</v>
      </c>
      <c r="B229" s="22">
        <f t="shared" si="12"/>
        <v>1</v>
      </c>
      <c r="C229" s="22">
        <f t="shared" si="13"/>
        <v>6</v>
      </c>
      <c r="D229" s="23" t="s">
        <v>1123</v>
      </c>
      <c r="E229" s="6" t="s">
        <v>1101</v>
      </c>
      <c r="F229" s="5" t="s">
        <v>869</v>
      </c>
      <c r="G229" s="24" t="str" cm="1">
        <f t="array" ref="G229">+IFERROR(_xlfn.XLOOKUP(Cesion_credito[[#This Row],[Distribuidor_CNE]]&amp;"_"&amp;Cesion_credito[[#This Row],[Bloque_Contrato_CNE]],Contrato[[#All],[Id]],Contrato[[#All],[Suministrador_CNE]],,0),"")</f>
        <v>Amunche Solar SpA</v>
      </c>
      <c r="H229" s="24" t="str" cm="1">
        <f t="array" ref="H229">+IFERROR(_xlfn.XLOOKUP(Cesion_credito[[#This Row],[Distribuidor_CNE]]&amp;"_"&amp;Cesion_credito[[#This Row],[Bloque_Contrato_CNE]],Contrato[[#All],[Id]],Contrato[[#All],[SUMINISTRADOR_ACTUAL]],,0),"")</f>
        <v>LUZ_DEL_NORTE</v>
      </c>
      <c r="I229" s="24" t="str" cm="1">
        <f t="array" ref="I229">+IFERROR(_xlfn.XLOOKUP(Cesion_credito[[#This Row],[Distribuidor_CNE]]&amp;"_"&amp;Cesion_credito[[#This Row],[Bloque_Contrato_CNE]],Contrato[[#All],[Id]],Contrato[[#All],[DISTRIBUIDOR_ACTUAL]],,0),"")</f>
        <v>LUZLINARES</v>
      </c>
      <c r="J229" s="5" t="s">
        <v>1210</v>
      </c>
      <c r="K229" s="22" t="str" cm="1">
        <f t="array" ref="K22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29" s="8">
        <v>1</v>
      </c>
      <c r="N229" s="36">
        <f>+Cesion_credito[[#This Row],[Prorrata_Semestral (%)]]*SUMIFS(Contrato[Pago_Semestral_US$],Contrato[Distribuidor_CNE],Cesion_credito[[#This Row],[Distribuidor_CNE]],Contrato[Contrato],Cesion_credito[[#This Row],[Bloque_Contrato_CNE]])</f>
        <v>3280.7750000000001</v>
      </c>
      <c r="O229" s="28">
        <f t="shared" si="14"/>
        <v>1</v>
      </c>
      <c r="P229" t="str" cm="1">
        <f t="array" ref="P22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29" t="str" cm="1">
        <f t="array" ref="Q2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29" cm="1">
        <f t="array" ref="R229">+IFERROR(_xlfn.XLOOKUP(Cesion_credito[[#This Row],[SUMINISTRADOR_ACTUAL]]&amp;Cesion_credito[[#This Row],[Razón Social Beneficiario del Pago]],Tabla_Facturas[[#All],[ID]],Tabla_Facturas[[#All],[NUMERO_CUENTA]],,0),"")</f>
        <v>10717510</v>
      </c>
      <c r="S2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510658</v>
      </c>
      <c r="T229" t="str">
        <f>+_xlfn.XLOOKUP(Cesion_credito[[#This Row],[DISTRIBUIDOR_ACTUAL]],Distribuidor[DISTRIBUIDOR_ACTUAL],Distribuidor[RAZON_SOCIAL_DISTRIBUIDOR_ACTUAL],,0)</f>
        <v>Luzlinares S.A.</v>
      </c>
      <c r="U229" t="str">
        <f>+_xlfn.XLOOKUP(Cesion_credito[[#This Row],[DISTRIBUIDOR_ACTUAL]],Distribuidor[DISTRIBUIDOR_ACTUAL],Distribuidor[RUT_DISTRIBUIDOR_ACTUAL],,0)</f>
        <v>96.884.450-4</v>
      </c>
    </row>
    <row r="230" spans="1:21" x14ac:dyDescent="0.25">
      <c r="A230" s="22">
        <f t="shared" si="15"/>
        <v>2025</v>
      </c>
      <c r="B230" s="22">
        <f t="shared" si="12"/>
        <v>1</v>
      </c>
      <c r="C230" s="22">
        <f t="shared" si="13"/>
        <v>6</v>
      </c>
      <c r="D230" s="23" t="s">
        <v>1123</v>
      </c>
      <c r="E230" s="6" t="s">
        <v>1102</v>
      </c>
      <c r="F230" s="5" t="s">
        <v>906</v>
      </c>
      <c r="G230" s="24" t="str" cm="1">
        <f t="array" ref="G230">+IFERROR(_xlfn.XLOOKUP(Cesion_credito[[#This Row],[Distribuidor_CNE]]&amp;"_"&amp;Cesion_credito[[#This Row],[Bloque_Contrato_CNE]],Contrato[[#All],[Id]],Contrato[[#All],[Suministrador_CNE]],,0),"")</f>
        <v>Amunche Solar SpA</v>
      </c>
      <c r="H230" s="24" t="str" cm="1">
        <f t="array" ref="H230">+IFERROR(_xlfn.XLOOKUP(Cesion_credito[[#This Row],[Distribuidor_CNE]]&amp;"_"&amp;Cesion_credito[[#This Row],[Bloque_Contrato_CNE]],Contrato[[#All],[Id]],Contrato[[#All],[SUMINISTRADOR_ACTUAL]],,0),"")</f>
        <v>LUZ_DEL_NORTE</v>
      </c>
      <c r="I230" s="24" t="str" cm="1">
        <f t="array" ref="I230">+IFERROR(_xlfn.XLOOKUP(Cesion_credito[[#This Row],[Distribuidor_CNE]]&amp;"_"&amp;Cesion_credito[[#This Row],[Bloque_Contrato_CNE]],Contrato[[#All],[Id]],Contrato[[#All],[DISTRIBUIDOR_ACTUAL]],,0),"")</f>
        <v>LUZPARRAL</v>
      </c>
      <c r="J230" s="5" t="s">
        <v>1210</v>
      </c>
      <c r="K230" s="22" t="str" cm="1">
        <f t="array" ref="K23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0" s="8">
        <v>1</v>
      </c>
      <c r="N230" s="36">
        <f>+Cesion_credito[[#This Row],[Prorrata_Semestral (%)]]*SUMIFS(Contrato[Pago_Semestral_US$],Contrato[Distribuidor_CNE],Cesion_credito[[#This Row],[Distribuidor_CNE]],Contrato[Contrato],Cesion_credito[[#This Row],[Bloque_Contrato_CNE]])</f>
        <v>3890.165</v>
      </c>
      <c r="O230" s="28">
        <f t="shared" si="14"/>
        <v>1</v>
      </c>
      <c r="P230" t="str" cm="1">
        <f t="array" ref="P23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0" t="str" cm="1">
        <f t="array" ref="Q2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0" cm="1">
        <f t="array" ref="R230">+IFERROR(_xlfn.XLOOKUP(Cesion_credito[[#This Row],[SUMINISTRADOR_ACTUAL]]&amp;Cesion_credito[[#This Row],[Razón Social Beneficiario del Pago]],Tabla_Facturas[[#All],[ID]],Tabla_Facturas[[#All],[NUMERO_CUENTA]],,0),"")</f>
        <v>10717510</v>
      </c>
      <c r="S2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605511</v>
      </c>
      <c r="T230" t="str">
        <f>+_xlfn.XLOOKUP(Cesion_credito[[#This Row],[DISTRIBUIDOR_ACTUAL]],Distribuidor[DISTRIBUIDOR_ACTUAL],Distribuidor[RAZON_SOCIAL_DISTRIBUIDOR_ACTUAL],,0)</f>
        <v>Luzparral S.A.</v>
      </c>
      <c r="U230" t="str">
        <f>+_xlfn.XLOOKUP(Cesion_credito[[#This Row],[DISTRIBUIDOR_ACTUAL]],Distribuidor[DISTRIBUIDOR_ACTUAL],Distribuidor[RUT_DISTRIBUIDOR_ACTUAL],,0)</f>
        <v>96.866.680-0</v>
      </c>
    </row>
    <row r="231" spans="1:21" x14ac:dyDescent="0.25">
      <c r="A231" s="22">
        <f t="shared" si="15"/>
        <v>2025</v>
      </c>
      <c r="B231" s="22">
        <f t="shared" si="12"/>
        <v>1</v>
      </c>
      <c r="C231" s="22">
        <f t="shared" si="13"/>
        <v>6</v>
      </c>
      <c r="D231" s="23" t="s">
        <v>1123</v>
      </c>
      <c r="E231" s="6" t="s">
        <v>43</v>
      </c>
      <c r="F231" s="5" t="s">
        <v>538</v>
      </c>
      <c r="G231" s="24" t="str" cm="1">
        <f t="array" ref="G231">+IFERROR(_xlfn.XLOOKUP(Cesion_credito[[#This Row],[Distribuidor_CNE]]&amp;"_"&amp;Cesion_credito[[#This Row],[Bloque_Contrato_CNE]],Contrato[[#All],[Id]],Contrato[[#All],[Suministrador_CNE]],,0),"")</f>
        <v>Amunche Solar SpA</v>
      </c>
      <c r="H231" s="24" t="str" cm="1">
        <f t="array" ref="H231">+IFERROR(_xlfn.XLOOKUP(Cesion_credito[[#This Row],[Distribuidor_CNE]]&amp;"_"&amp;Cesion_credito[[#This Row],[Bloque_Contrato_CNE]],Contrato[[#All],[Id]],Contrato[[#All],[SUMINISTRADOR_ACTUAL]],,0),"")</f>
        <v>LUZ_DEL_NORTE</v>
      </c>
      <c r="I231" s="24" t="str" cm="1">
        <f t="array" ref="I231">+IFERROR(_xlfn.XLOOKUP(Cesion_credito[[#This Row],[Distribuidor_CNE]]&amp;"_"&amp;Cesion_credito[[#This Row],[Bloque_Contrato_CNE]],Contrato[[#All],[Id]],Contrato[[#All],[DISTRIBUIDOR_ACTUAL]],,0),"")</f>
        <v>MATAQUITO</v>
      </c>
      <c r="J231" s="5" t="s">
        <v>1210</v>
      </c>
      <c r="K231" s="22" t="str" cm="1">
        <f t="array" ref="K23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1" s="8">
        <v>1</v>
      </c>
      <c r="N23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1" s="28">
        <f t="shared" si="14"/>
        <v>1</v>
      </c>
      <c r="P231" t="str" cm="1">
        <f t="array" ref="P23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1" t="str" cm="1">
        <f t="array" ref="Q2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1" cm="1">
        <f t="array" ref="R231">+IFERROR(_xlfn.XLOOKUP(Cesion_credito[[#This Row],[SUMINISTRADOR_ACTUAL]]&amp;Cesion_credito[[#This Row],[Razón Social Beneficiario del Pago]],Tabla_Facturas[[#All],[ID]],Tabla_Facturas[[#All],[NUMERO_CUENTA]],,0),"")</f>
        <v>10717510</v>
      </c>
      <c r="S2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1" t="str">
        <f>+_xlfn.XLOOKUP(Cesion_credito[[#This Row],[DISTRIBUIDOR_ACTUAL]],Distribuidor[DISTRIBUIDOR_ACTUAL],Distribuidor[RAZON_SOCIAL_DISTRIBUIDOR_ACTUAL],,0)</f>
        <v>Distribuidora de Energia Electrica Mataquito S.A.</v>
      </c>
      <c r="U231" t="str">
        <f>+_xlfn.XLOOKUP(Cesion_credito[[#This Row],[DISTRIBUIDOR_ACTUAL]],Distribuidor[DISTRIBUIDOR_ACTUAL],Distribuidor[RUT_DISTRIBUIDOR_ACTUAL],,0)</f>
        <v>76.808.157-3</v>
      </c>
    </row>
    <row r="232" spans="1:21" x14ac:dyDescent="0.25">
      <c r="A232" s="22">
        <f t="shared" si="15"/>
        <v>2025</v>
      </c>
      <c r="B232" s="22">
        <f t="shared" si="12"/>
        <v>1</v>
      </c>
      <c r="C232" s="22">
        <f t="shared" si="13"/>
        <v>6</v>
      </c>
      <c r="D232" s="23" t="s">
        <v>1123</v>
      </c>
      <c r="E232" s="6" t="s">
        <v>1103</v>
      </c>
      <c r="F232" s="5" t="s">
        <v>941</v>
      </c>
      <c r="G232" s="24" t="str" cm="1">
        <f t="array" ref="G232">+IFERROR(_xlfn.XLOOKUP(Cesion_credito[[#This Row],[Distribuidor_CNE]]&amp;"_"&amp;Cesion_credito[[#This Row],[Bloque_Contrato_CNE]],Contrato[[#All],[Id]],Contrato[[#All],[Suministrador_CNE]],,0),"")</f>
        <v>Amunche Solar SpA</v>
      </c>
      <c r="H232" s="24" t="str" cm="1">
        <f t="array" ref="H232">+IFERROR(_xlfn.XLOOKUP(Cesion_credito[[#This Row],[Distribuidor_CNE]]&amp;"_"&amp;Cesion_credito[[#This Row],[Bloque_Contrato_CNE]],Contrato[[#All],[Id]],Contrato[[#All],[SUMINISTRADOR_ACTUAL]],,0),"")</f>
        <v>LUZ_DEL_NORTE</v>
      </c>
      <c r="I232" s="24" t="str" cm="1">
        <f t="array" ref="I232">+IFERROR(_xlfn.XLOOKUP(Cesion_credito[[#This Row],[Distribuidor_CNE]]&amp;"_"&amp;Cesion_credito[[#This Row],[Bloque_Contrato_CNE]],Contrato[[#All],[Id]],Contrato[[#All],[DISTRIBUIDOR_ACTUAL]],,0),"")</f>
        <v>SAESA</v>
      </c>
      <c r="J232" s="5" t="s">
        <v>1210</v>
      </c>
      <c r="K232" s="22" t="str" cm="1">
        <f t="array" ref="K23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2" s="8">
        <v>1</v>
      </c>
      <c r="N23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2" s="28">
        <f t="shared" si="14"/>
        <v>1</v>
      </c>
      <c r="P232" t="str" cm="1">
        <f t="array" ref="P23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2" t="str" cm="1">
        <f t="array" ref="Q2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2" cm="1">
        <f t="array" ref="R232">+IFERROR(_xlfn.XLOOKUP(Cesion_credito[[#This Row],[SUMINISTRADOR_ACTUAL]]&amp;Cesion_credito[[#This Row],[Razón Social Beneficiario del Pago]],Tabla_Facturas[[#All],[ID]],Tabla_Facturas[[#All],[NUMERO_CUENTA]],,0),"")</f>
        <v>10717510</v>
      </c>
      <c r="S2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2" t="str">
        <f>+_xlfn.XLOOKUP(Cesion_credito[[#This Row],[DISTRIBUIDOR_ACTUAL]],Distribuidor[DISTRIBUIDOR_ACTUAL],Distribuidor[RAZON_SOCIAL_DISTRIBUIDOR_ACTUAL],,0)</f>
        <v>Sociedad Austral de Electricidad S.A.</v>
      </c>
      <c r="U232" t="str">
        <f>+_xlfn.XLOOKUP(Cesion_credito[[#This Row],[DISTRIBUIDOR_ACTUAL]],Distribuidor[DISTRIBUIDOR_ACTUAL],Distribuidor[RUT_DISTRIBUIDOR_ACTUAL],,0)</f>
        <v>76.073.162-5</v>
      </c>
    </row>
    <row r="233" spans="1:21" x14ac:dyDescent="0.25">
      <c r="A233" s="22">
        <f t="shared" si="15"/>
        <v>2025</v>
      </c>
      <c r="B233" s="22">
        <f t="shared" si="12"/>
        <v>1</v>
      </c>
      <c r="C233" s="22">
        <f t="shared" si="13"/>
        <v>6</v>
      </c>
      <c r="D233" s="23" t="s">
        <v>1123</v>
      </c>
      <c r="E233" s="6" t="s">
        <v>1104</v>
      </c>
      <c r="F233" s="5" t="s">
        <v>977</v>
      </c>
      <c r="G233" s="24" t="str" cm="1">
        <f t="array" ref="G233">+IFERROR(_xlfn.XLOOKUP(Cesion_credito[[#This Row],[Distribuidor_CNE]]&amp;"_"&amp;Cesion_credito[[#This Row],[Bloque_Contrato_CNE]],Contrato[[#All],[Id]],Contrato[[#All],[Suministrador_CNE]],,0),"")</f>
        <v>Amunche Solar SpA</v>
      </c>
      <c r="H233" s="24" t="str" cm="1">
        <f t="array" ref="H233">+IFERROR(_xlfn.XLOOKUP(Cesion_credito[[#This Row],[Distribuidor_CNE]]&amp;"_"&amp;Cesion_credito[[#This Row],[Bloque_Contrato_CNE]],Contrato[[#All],[Id]],Contrato[[#All],[SUMINISTRADOR_ACTUAL]],,0),"")</f>
        <v>LUZ_DEL_NORTE</v>
      </c>
      <c r="I233" s="24" t="str" cm="1">
        <f t="array" ref="I233">+IFERROR(_xlfn.XLOOKUP(Cesion_credito[[#This Row],[Distribuidor_CNE]]&amp;"_"&amp;Cesion_credito[[#This Row],[Bloque_Contrato_CNE]],Contrato[[#All],[Id]],Contrato[[#All],[DISTRIBUIDOR_ACTUAL]],,0),"")</f>
        <v>SOCOEPA</v>
      </c>
      <c r="J233" s="5" t="s">
        <v>1210</v>
      </c>
      <c r="K233" s="22" t="str" cm="1">
        <f t="array" ref="K23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3" s="8">
        <v>1</v>
      </c>
      <c r="N23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3" s="28">
        <f t="shared" si="14"/>
        <v>1</v>
      </c>
      <c r="P233" t="str" cm="1">
        <f t="array" ref="P23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3" t="str" cm="1">
        <f t="array" ref="Q2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3" cm="1">
        <f t="array" ref="R233">+IFERROR(_xlfn.XLOOKUP(Cesion_credito[[#This Row],[SUMINISTRADOR_ACTUAL]]&amp;Cesion_credito[[#This Row],[Razón Social Beneficiario del Pago]],Tabla_Facturas[[#All],[ID]],Tabla_Facturas[[#All],[NUMERO_CUENTA]],,0),"")</f>
        <v>10717510</v>
      </c>
      <c r="S2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3" t="str">
        <f>+_xlfn.XLOOKUP(Cesion_credito[[#This Row],[DISTRIBUIDOR_ACTUAL]],Distribuidor[DISTRIBUIDOR_ACTUAL],Distribuidor[RAZON_SOCIAL_DISTRIBUIDOR_ACTUAL],,0)</f>
        <v>Cooperativa Eléctrica Paillaco Ltda</v>
      </c>
      <c r="U233" t="str">
        <f>+_xlfn.XLOOKUP(Cesion_credito[[#This Row],[DISTRIBUIDOR_ACTUAL]],Distribuidor[DISTRIBUIDOR_ACTUAL],Distribuidor[RUT_DISTRIBUIDOR_ACTUAL],,0)</f>
        <v>81.629.800-8</v>
      </c>
    </row>
    <row r="234" spans="1:21" x14ac:dyDescent="0.25">
      <c r="A234" s="22">
        <f t="shared" si="15"/>
        <v>2025</v>
      </c>
      <c r="B234" s="22">
        <f t="shared" si="12"/>
        <v>1</v>
      </c>
      <c r="C234" s="22">
        <f t="shared" si="13"/>
        <v>6</v>
      </c>
      <c r="D234" s="23" t="s">
        <v>1123</v>
      </c>
      <c r="E234" s="6" t="s">
        <v>1105</v>
      </c>
      <c r="F234" s="5" t="s">
        <v>538</v>
      </c>
      <c r="G234" s="24" t="str" cm="1">
        <f t="array" ref="G234">+IFERROR(_xlfn.XLOOKUP(Cesion_credito[[#This Row],[Distribuidor_CNE]]&amp;"_"&amp;Cesion_credito[[#This Row],[Bloque_Contrato_CNE]],Contrato[[#All],[Id]],Contrato[[#All],[Suministrador_CNE]],,0),"")</f>
        <v>Amunche Solar SpA</v>
      </c>
      <c r="H234" s="24" t="str" cm="1">
        <f t="array" ref="H234">+IFERROR(_xlfn.XLOOKUP(Cesion_credito[[#This Row],[Distribuidor_CNE]]&amp;"_"&amp;Cesion_credito[[#This Row],[Bloque_Contrato_CNE]],Contrato[[#All],[Id]],Contrato[[#All],[SUMINISTRADOR_ACTUAL]],,0),"")</f>
        <v>LUZ_DEL_NORTE</v>
      </c>
      <c r="I234" s="24" t="str" cm="1">
        <f t="array" ref="I234">+IFERROR(_xlfn.XLOOKUP(Cesion_credito[[#This Row],[Distribuidor_CNE]]&amp;"_"&amp;Cesion_credito[[#This Row],[Bloque_Contrato_CNE]],Contrato[[#All],[Id]],Contrato[[#All],[DISTRIBUIDOR_ACTUAL]],,0),"")</f>
        <v>TIL TIL</v>
      </c>
      <c r="J234" s="5" t="s">
        <v>1210</v>
      </c>
      <c r="K234" s="22" t="str" cm="1">
        <f t="array" ref="K23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4" s="8">
        <v>1</v>
      </c>
      <c r="N23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4" s="28">
        <f t="shared" si="14"/>
        <v>1</v>
      </c>
      <c r="P234" t="str" cm="1">
        <f t="array" ref="P23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4" t="str" cm="1">
        <f t="array" ref="Q2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4" cm="1">
        <f t="array" ref="R234">+IFERROR(_xlfn.XLOOKUP(Cesion_credito[[#This Row],[SUMINISTRADOR_ACTUAL]]&amp;Cesion_credito[[#This Row],[Razón Social Beneficiario del Pago]],Tabla_Facturas[[#All],[ID]],Tabla_Facturas[[#All],[NUMERO_CUENTA]],,0),"")</f>
        <v>10717510</v>
      </c>
      <c r="S2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4" t="str">
        <f>+_xlfn.XLOOKUP(Cesion_credito[[#This Row],[DISTRIBUIDOR_ACTUAL]],Distribuidor[DISTRIBUIDOR_ACTUAL],Distribuidor[RAZON_SOCIAL_DISTRIBUIDOR_ACTUAL],,0)</f>
        <v>Empresa Eléctrica Municipalidad de Til Til</v>
      </c>
      <c r="U234" t="str">
        <f>+_xlfn.XLOOKUP(Cesion_credito[[#This Row],[DISTRIBUIDOR_ACTUAL]],Distribuidor[DISTRIBUIDOR_ACTUAL],Distribuidor[RUT_DISTRIBUIDOR_ACTUAL],,0)</f>
        <v>70.849.500-K</v>
      </c>
    </row>
    <row r="235" spans="1:21" x14ac:dyDescent="0.25">
      <c r="A235" s="22">
        <f t="shared" si="15"/>
        <v>2025</v>
      </c>
      <c r="B235" s="22">
        <f t="shared" si="12"/>
        <v>1</v>
      </c>
      <c r="C235" s="22">
        <f t="shared" si="13"/>
        <v>6</v>
      </c>
      <c r="D235" s="23" t="s">
        <v>1123</v>
      </c>
      <c r="E235" s="6" t="s">
        <v>1089</v>
      </c>
      <c r="F235" s="5" t="s">
        <v>1032</v>
      </c>
      <c r="G235" s="24" t="str" cm="1">
        <f t="array" ref="G235">+IFERROR(_xlfn.XLOOKUP(Cesion_credito[[#This Row],[Distribuidor_CNE]]&amp;"_"&amp;Cesion_credito[[#This Row],[Bloque_Contrato_CNE]],Contrato[[#All],[Id]],Contrato[[#All],[Suministrador_CNE]],,0),"")</f>
        <v>Amunche Solar SpA</v>
      </c>
      <c r="H235" s="24" t="str" cm="1">
        <f t="array" ref="H235">+IFERROR(_xlfn.XLOOKUP(Cesion_credito[[#This Row],[Distribuidor_CNE]]&amp;"_"&amp;Cesion_credito[[#This Row],[Bloque_Contrato_CNE]],Contrato[[#All],[Id]],Contrato[[#All],[SUMINISTRADOR_ACTUAL]],,0),"")</f>
        <v>LUZ_DEL_NORTE</v>
      </c>
      <c r="I235" s="24" t="str" cm="1">
        <f t="array" ref="I235">+IFERROR(_xlfn.XLOOKUP(Cesion_credito[[#This Row],[Distribuidor_CNE]]&amp;"_"&amp;Cesion_credito[[#This Row],[Bloque_Contrato_CNE]],Contrato[[#All],[Id]],Contrato[[#All],[DISTRIBUIDOR_ACTUAL]],,0),"")</f>
        <v>EDECSA</v>
      </c>
      <c r="J235" s="5" t="s">
        <v>1210</v>
      </c>
      <c r="K235" s="22" t="str" cm="1">
        <f t="array" ref="K23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5" s="8">
        <v>1</v>
      </c>
      <c r="N23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5" s="28">
        <f t="shared" si="14"/>
        <v>1</v>
      </c>
      <c r="P235" t="str" cm="1">
        <f t="array" ref="P23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5" t="str" cm="1">
        <f t="array" ref="Q2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5" cm="1">
        <f t="array" ref="R235">+IFERROR(_xlfn.XLOOKUP(Cesion_credito[[#This Row],[SUMINISTRADOR_ACTUAL]]&amp;Cesion_credito[[#This Row],[Razón Social Beneficiario del Pago]],Tabla_Facturas[[#All],[ID]],Tabla_Facturas[[#All],[NUMERO_CUENTA]],,0),"")</f>
        <v>10717510</v>
      </c>
      <c r="S2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5" t="str">
        <f>+_xlfn.XLOOKUP(Cesion_credito[[#This Row],[DISTRIBUIDOR_ACTUAL]],Distribuidor[DISTRIBUIDOR_ACTUAL],Distribuidor[RAZON_SOCIAL_DISTRIBUIDOR_ACTUAL],,0)</f>
        <v>Energía de Casablanca S.A.</v>
      </c>
      <c r="U235" t="str">
        <f>+_xlfn.XLOOKUP(Cesion_credito[[#This Row],[DISTRIBUIDOR_ACTUAL]],Distribuidor[DISTRIBUIDOR_ACTUAL],Distribuidor[RUT_DISTRIBUIDOR_ACTUAL],,0)</f>
        <v>96.766.110-4</v>
      </c>
    </row>
    <row r="236" spans="1:21" x14ac:dyDescent="0.25">
      <c r="A236" s="22">
        <f t="shared" si="15"/>
        <v>2025</v>
      </c>
      <c r="B236" s="22">
        <f t="shared" si="12"/>
        <v>1</v>
      </c>
      <c r="C236" s="22">
        <f t="shared" si="13"/>
        <v>6</v>
      </c>
      <c r="D236" s="23" t="s">
        <v>1123</v>
      </c>
      <c r="E236" s="6" t="s">
        <v>21</v>
      </c>
      <c r="F236" s="5" t="s">
        <v>83</v>
      </c>
      <c r="G236" s="24" t="str" cm="1">
        <f t="array" ref="G236">+IFERROR(_xlfn.XLOOKUP(Cesion_credito[[#This Row],[Distribuidor_CNE]]&amp;"_"&amp;Cesion_credito[[#This Row],[Bloque_Contrato_CNE]],Contrato[[#All],[Id]],Contrato[[#All],[Suministrador_CNE]],,0),"")</f>
        <v>SCB II SpA</v>
      </c>
      <c r="H236" s="24" t="str" cm="1">
        <f t="array" ref="H236">+IFERROR(_xlfn.XLOOKUP(Cesion_credito[[#This Row],[Distribuidor_CNE]]&amp;"_"&amp;Cesion_credito[[#This Row],[Bloque_Contrato_CNE]],Contrato[[#All],[Id]],Contrato[[#All],[SUMINISTRADOR_ACTUAL]],,0),"")</f>
        <v>LUZ_DEL_NORTE</v>
      </c>
      <c r="I236" s="24" t="str" cm="1">
        <f t="array" ref="I236">+IFERROR(_xlfn.XLOOKUP(Cesion_credito[[#This Row],[Distribuidor_CNE]]&amp;"_"&amp;Cesion_credito[[#This Row],[Bloque_Contrato_CNE]],Contrato[[#All],[Id]],Contrato[[#All],[DISTRIBUIDOR_ACTUAL]],,0),"")</f>
        <v>CEC</v>
      </c>
      <c r="J236" s="5" t="s">
        <v>1210</v>
      </c>
      <c r="K236" s="22" t="str" cm="1">
        <f t="array" ref="K23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6" s="8">
        <v>1</v>
      </c>
      <c r="N23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36" s="28">
        <f t="shared" si="14"/>
        <v>1</v>
      </c>
      <c r="P236" t="str" cm="1">
        <f t="array" ref="P23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6" t="str" cm="1">
        <f t="array" ref="Q2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6" cm="1">
        <f t="array" ref="R236">+IFERROR(_xlfn.XLOOKUP(Cesion_credito[[#This Row],[SUMINISTRADOR_ACTUAL]]&amp;Cesion_credito[[#This Row],[Razón Social Beneficiario del Pago]],Tabla_Facturas[[#All],[ID]],Tabla_Facturas[[#All],[NUMERO_CUENTA]],,0),"")</f>
        <v>10717510</v>
      </c>
      <c r="S2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3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36" t="str">
        <f>+_xlfn.XLOOKUP(Cesion_credito[[#This Row],[DISTRIBUIDOR_ACTUAL]],Distribuidor[DISTRIBUIDOR_ACTUAL],Distribuidor[RUT_DISTRIBUIDOR_ACTUAL],,0)</f>
        <v>70.287.900-0</v>
      </c>
    </row>
    <row r="237" spans="1:21" x14ac:dyDescent="0.25">
      <c r="A237" s="22">
        <f t="shared" si="15"/>
        <v>2025</v>
      </c>
      <c r="B237" s="22">
        <f t="shared" si="12"/>
        <v>1</v>
      </c>
      <c r="C237" s="22">
        <f t="shared" si="13"/>
        <v>6</v>
      </c>
      <c r="D237" s="23" t="s">
        <v>1123</v>
      </c>
      <c r="E237" s="6" t="s">
        <v>1075</v>
      </c>
      <c r="F237" s="5" t="s">
        <v>179</v>
      </c>
      <c r="G237" s="24" t="str" cm="1">
        <f t="array" ref="G237">+IFERROR(_xlfn.XLOOKUP(Cesion_credito[[#This Row],[Distribuidor_CNE]]&amp;"_"&amp;Cesion_credito[[#This Row],[Bloque_Contrato_CNE]],Contrato[[#All],[Id]],Contrato[[#All],[Suministrador_CNE]],,0),"")</f>
        <v>SCB II SpA</v>
      </c>
      <c r="H237" s="24" t="str" cm="1">
        <f t="array" ref="H237">+IFERROR(_xlfn.XLOOKUP(Cesion_credito[[#This Row],[Distribuidor_CNE]]&amp;"_"&amp;Cesion_credito[[#This Row],[Bloque_Contrato_CNE]],Contrato[[#All],[Id]],Contrato[[#All],[SUMINISTRADOR_ACTUAL]],,0),"")</f>
        <v>LUZ_DEL_NORTE</v>
      </c>
      <c r="I237" s="24" t="str" cm="1">
        <f t="array" ref="I237">+IFERROR(_xlfn.XLOOKUP(Cesion_credito[[#This Row],[Distribuidor_CNE]]&amp;"_"&amp;Cesion_credito[[#This Row],[Bloque_Contrato_CNE]],Contrato[[#All],[Id]],Contrato[[#All],[DISTRIBUIDOR_ACTUAL]],,0),"")</f>
        <v>CGE</v>
      </c>
      <c r="J237" s="5" t="s">
        <v>1210</v>
      </c>
      <c r="K237" s="22" t="str" cm="1">
        <f t="array" ref="K23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7" s="8">
        <v>1</v>
      </c>
      <c r="N237" s="36">
        <f>+Cesion_credito[[#This Row],[Prorrata_Semestral (%)]]*SUMIFS(Contrato[Pago_Semestral_US$],Contrato[Distribuidor_CNE],Cesion_credito[[#This Row],[Distribuidor_CNE]],Contrato[Contrato],Cesion_credito[[#This Row],[Bloque_Contrato_CNE]])</f>
        <v>21132.017</v>
      </c>
      <c r="O237" s="28">
        <f t="shared" si="14"/>
        <v>1</v>
      </c>
      <c r="P237" t="str" cm="1">
        <f t="array" ref="P23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7" t="str" cm="1">
        <f t="array" ref="Q2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7" cm="1">
        <f t="array" ref="R237">+IFERROR(_xlfn.XLOOKUP(Cesion_credito[[#This Row],[SUMINISTRADOR_ACTUAL]]&amp;Cesion_credito[[#This Row],[Razón Social Beneficiario del Pago]],Tabla_Facturas[[#All],[ID]],Tabla_Facturas[[#All],[NUMERO_CUENTA]],,0),"")</f>
        <v>10717510</v>
      </c>
      <c r="S2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3289234</v>
      </c>
      <c r="T237" t="str">
        <f>+_xlfn.XLOOKUP(Cesion_credito[[#This Row],[DISTRIBUIDOR_ACTUAL]],Distribuidor[DISTRIBUIDOR_ACTUAL],Distribuidor[RAZON_SOCIAL_DISTRIBUIDOR_ACTUAL],,0)</f>
        <v>Compañía General de Electricidad S.A.</v>
      </c>
      <c r="U237" t="str">
        <f>+_xlfn.XLOOKUP(Cesion_credito[[#This Row],[DISTRIBUIDOR_ACTUAL]],Distribuidor[DISTRIBUIDOR_ACTUAL],Distribuidor[RUT_DISTRIBUIDOR_ACTUAL],,0)</f>
        <v>76.411.321-7</v>
      </c>
    </row>
    <row r="238" spans="1:21" x14ac:dyDescent="0.25">
      <c r="A238" s="22">
        <f t="shared" si="15"/>
        <v>2025</v>
      </c>
      <c r="B238" s="22">
        <f t="shared" si="12"/>
        <v>1</v>
      </c>
      <c r="C238" s="22">
        <f t="shared" si="13"/>
        <v>6</v>
      </c>
      <c r="D238" s="23" t="s">
        <v>1123</v>
      </c>
      <c r="E238" s="6" t="s">
        <v>1080</v>
      </c>
      <c r="F238" s="5" t="s">
        <v>226</v>
      </c>
      <c r="G238" s="24" t="str" cm="1">
        <f t="array" ref="G238">+IFERROR(_xlfn.XLOOKUP(Cesion_credito[[#This Row],[Distribuidor_CNE]]&amp;"_"&amp;Cesion_credito[[#This Row],[Bloque_Contrato_CNE]],Contrato[[#All],[Id]],Contrato[[#All],[Suministrador_CNE]],,0),"")</f>
        <v>SCB II SpA</v>
      </c>
      <c r="H238" s="24" t="str" cm="1">
        <f t="array" ref="H238">+IFERROR(_xlfn.XLOOKUP(Cesion_credito[[#This Row],[Distribuidor_CNE]]&amp;"_"&amp;Cesion_credito[[#This Row],[Bloque_Contrato_CNE]],Contrato[[#All],[Id]],Contrato[[#All],[SUMINISTRADOR_ACTUAL]],,0),"")</f>
        <v>LUZ_DEL_NORTE</v>
      </c>
      <c r="I238" s="24" t="str" cm="1">
        <f t="array" ref="I238">+IFERROR(_xlfn.XLOOKUP(Cesion_credito[[#This Row],[Distribuidor_CNE]]&amp;"_"&amp;Cesion_credito[[#This Row],[Bloque_Contrato_CNE]],Contrato[[#All],[Id]],Contrato[[#All],[DISTRIBUIDOR_ACTUAL]],,0),"")</f>
        <v>CHILQUINTA</v>
      </c>
      <c r="J238" s="5" t="s">
        <v>1210</v>
      </c>
      <c r="K238" s="22" t="str" cm="1">
        <f t="array" ref="K23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8" s="8">
        <v>1</v>
      </c>
      <c r="N238" s="36">
        <f>+Cesion_credito[[#This Row],[Prorrata_Semestral (%)]]*SUMIFS(Contrato[Pago_Semestral_US$],Contrato[Distribuidor_CNE],Cesion_credito[[#This Row],[Distribuidor_CNE]],Contrato[Contrato],Cesion_credito[[#This Row],[Bloque_Contrato_CNE]])</f>
        <v>9147.0959999999995</v>
      </c>
      <c r="O238" s="28">
        <f t="shared" si="14"/>
        <v>1</v>
      </c>
      <c r="P238" t="str" cm="1">
        <f t="array" ref="P23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8" t="str" cm="1">
        <f t="array" ref="Q2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8" cm="1">
        <f t="array" ref="R238">+IFERROR(_xlfn.XLOOKUP(Cesion_credito[[#This Row],[SUMINISTRADOR_ACTUAL]]&amp;Cesion_credito[[#This Row],[Razón Social Beneficiario del Pago]],Tabla_Facturas[[#All],[ID]],Tabla_Facturas[[#All],[NUMERO_CUENTA]],,0),"")</f>
        <v>10717510</v>
      </c>
      <c r="S2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1423761</v>
      </c>
      <c r="T238" t="str">
        <f>+_xlfn.XLOOKUP(Cesion_credito[[#This Row],[DISTRIBUIDOR_ACTUAL]],Distribuidor[DISTRIBUIDOR_ACTUAL],Distribuidor[RAZON_SOCIAL_DISTRIBUIDOR_ACTUAL],,0)</f>
        <v>Chilquinta Distribución S.A.</v>
      </c>
      <c r="U238" t="str">
        <f>+_xlfn.XLOOKUP(Cesion_credito[[#This Row],[DISTRIBUIDOR_ACTUAL]],Distribuidor[DISTRIBUIDOR_ACTUAL],Distribuidor[RUT_DISTRIBUIDOR_ACTUAL],,0)</f>
        <v>96.813.520-1</v>
      </c>
    </row>
    <row r="239" spans="1:21" x14ac:dyDescent="0.25">
      <c r="A239" s="22">
        <f t="shared" si="15"/>
        <v>2025</v>
      </c>
      <c r="B239" s="22">
        <f t="shared" si="12"/>
        <v>1</v>
      </c>
      <c r="C239" s="22">
        <f t="shared" si="13"/>
        <v>6</v>
      </c>
      <c r="D239" s="23" t="s">
        <v>1123</v>
      </c>
      <c r="E239" s="6" t="s">
        <v>1082</v>
      </c>
      <c r="F239" s="5" t="s">
        <v>261</v>
      </c>
      <c r="G239" s="24" t="str" cm="1">
        <f t="array" ref="G239">+IFERROR(_xlfn.XLOOKUP(Cesion_credito[[#This Row],[Distribuidor_CNE]]&amp;"_"&amp;Cesion_credito[[#This Row],[Bloque_Contrato_CNE]],Contrato[[#All],[Id]],Contrato[[#All],[Suministrador_CNE]],,0),"")</f>
        <v>SCB II SpA</v>
      </c>
      <c r="H239" s="24" t="str" cm="1">
        <f t="array" ref="H239">+IFERROR(_xlfn.XLOOKUP(Cesion_credito[[#This Row],[Distribuidor_CNE]]&amp;"_"&amp;Cesion_credito[[#This Row],[Bloque_Contrato_CNE]],Contrato[[#All],[Id]],Contrato[[#All],[SUMINISTRADOR_ACTUAL]],,0),"")</f>
        <v>LUZ_DEL_NORTE</v>
      </c>
      <c r="I239" s="24" t="str" cm="1">
        <f t="array" ref="I239">+IFERROR(_xlfn.XLOOKUP(Cesion_credito[[#This Row],[Distribuidor_CNE]]&amp;"_"&amp;Cesion_credito[[#This Row],[Bloque_Contrato_CNE]],Contrato[[#All],[Id]],Contrato[[#All],[DISTRIBUIDOR_ACTUAL]],,0),"")</f>
        <v>CODINER</v>
      </c>
      <c r="J239" s="5" t="s">
        <v>1210</v>
      </c>
      <c r="K239" s="22" t="str" cm="1">
        <f t="array" ref="K23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39" s="8">
        <v>1</v>
      </c>
      <c r="N239" s="36">
        <f>+Cesion_credito[[#This Row],[Prorrata_Semestral (%)]]*SUMIFS(Contrato[Pago_Semestral_US$],Contrato[Distribuidor_CNE],Cesion_credito[[#This Row],[Distribuidor_CNE]],Contrato[Contrato],Cesion_credito[[#This Row],[Bloque_Contrato_CNE]])</f>
        <v>108.042</v>
      </c>
      <c r="O239" s="28">
        <f t="shared" si="14"/>
        <v>1</v>
      </c>
      <c r="P239" t="str" cm="1">
        <f t="array" ref="P23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39" t="str" cm="1">
        <f t="array" ref="Q2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39" cm="1">
        <f t="array" ref="R239">+IFERROR(_xlfn.XLOOKUP(Cesion_credito[[#This Row],[SUMINISTRADOR_ACTUAL]]&amp;Cesion_credito[[#This Row],[Razón Social Beneficiario del Pago]],Tabla_Facturas[[#All],[ID]],Tabla_Facturas[[#All],[NUMERO_CUENTA]],,0),"")</f>
        <v>10717510</v>
      </c>
      <c r="S2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16817</v>
      </c>
      <c r="T239" t="str">
        <f>+_xlfn.XLOOKUP(Cesion_credito[[#This Row],[DISTRIBUIDOR_ACTUAL]],Distribuidor[DISTRIBUIDOR_ACTUAL],Distribuidor[RAZON_SOCIAL_DISTRIBUIDOR_ACTUAL],,0)</f>
        <v>Compañía Distribuidora de Energía Eléctrica CODINER S.A.</v>
      </c>
      <c r="U239" t="str">
        <f>+_xlfn.XLOOKUP(Cesion_credito[[#This Row],[DISTRIBUIDOR_ACTUAL]],Distribuidor[DISTRIBUIDOR_ACTUAL],Distribuidor[RUT_DISTRIBUIDOR_ACTUAL],,0)</f>
        <v>78.397.530-0</v>
      </c>
    </row>
    <row r="240" spans="1:21" x14ac:dyDescent="0.25">
      <c r="A240" s="22">
        <f t="shared" si="15"/>
        <v>2025</v>
      </c>
      <c r="B240" s="22">
        <f t="shared" si="12"/>
        <v>1</v>
      </c>
      <c r="C240" s="22">
        <f t="shared" si="13"/>
        <v>6</v>
      </c>
      <c r="D240" s="23" t="s">
        <v>1123</v>
      </c>
      <c r="E240" s="6" t="s">
        <v>1083</v>
      </c>
      <c r="F240" s="5" t="s">
        <v>297</v>
      </c>
      <c r="G240" s="24" t="str" cm="1">
        <f t="array" ref="G240">+IFERROR(_xlfn.XLOOKUP(Cesion_credito[[#This Row],[Distribuidor_CNE]]&amp;"_"&amp;Cesion_credito[[#This Row],[Bloque_Contrato_CNE]],Contrato[[#All],[Id]],Contrato[[#All],[Suministrador_CNE]],,0),"")</f>
        <v>SCB II SpA</v>
      </c>
      <c r="H240" s="24" t="str" cm="1">
        <f t="array" ref="H240">+IFERROR(_xlfn.XLOOKUP(Cesion_credito[[#This Row],[Distribuidor_CNE]]&amp;"_"&amp;Cesion_credito[[#This Row],[Bloque_Contrato_CNE]],Contrato[[#All],[Id]],Contrato[[#All],[SUMINISTRADOR_ACTUAL]],,0),"")</f>
        <v>LUZ_DEL_NORTE</v>
      </c>
      <c r="I240" s="24" t="str" cm="1">
        <f t="array" ref="I240">+IFERROR(_xlfn.XLOOKUP(Cesion_credito[[#This Row],[Distribuidor_CNE]]&amp;"_"&amp;Cesion_credito[[#This Row],[Bloque_Contrato_CNE]],Contrato[[#All],[Id]],Contrato[[#All],[DISTRIBUIDOR_ACTUAL]],,0),"")</f>
        <v>COELCHA</v>
      </c>
      <c r="J240" s="5" t="s">
        <v>1210</v>
      </c>
      <c r="K240" s="22" t="str" cm="1">
        <f t="array" ref="K24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0" s="8">
        <v>1</v>
      </c>
      <c r="N24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0" s="28">
        <f t="shared" si="14"/>
        <v>1</v>
      </c>
      <c r="P240" t="str" cm="1">
        <f t="array" ref="P24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0" t="str" cm="1">
        <f t="array" ref="Q2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0" cm="1">
        <f t="array" ref="R240">+IFERROR(_xlfn.XLOOKUP(Cesion_credito[[#This Row],[SUMINISTRADOR_ACTUAL]]&amp;Cesion_credito[[#This Row],[Razón Social Beneficiario del Pago]],Tabla_Facturas[[#All],[ID]],Tabla_Facturas[[#All],[NUMERO_CUENTA]],,0),"")</f>
        <v>10717510</v>
      </c>
      <c r="S2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0" t="str">
        <f>+_xlfn.XLOOKUP(Cesion_credito[[#This Row],[DISTRIBUIDOR_ACTUAL]],Distribuidor[DISTRIBUIDOR_ACTUAL],Distribuidor[RAZON_SOCIAL_DISTRIBUIDOR_ACTUAL],,0)</f>
        <v>Cooperativa Eléctrica Charrúa Ltda.</v>
      </c>
      <c r="U240" t="str">
        <f>+_xlfn.XLOOKUP(Cesion_credito[[#This Row],[DISTRIBUIDOR_ACTUAL]],Distribuidor[DISTRIBUIDOR_ACTUAL],Distribuidor[RUT_DISTRIBUIDOR_ACTUAL],,0)</f>
        <v>80.238.000-3</v>
      </c>
    </row>
    <row r="241" spans="1:21" x14ac:dyDescent="0.25">
      <c r="A241" s="22">
        <f t="shared" si="15"/>
        <v>2025</v>
      </c>
      <c r="B241" s="22">
        <f t="shared" si="12"/>
        <v>1</v>
      </c>
      <c r="C241" s="22">
        <f t="shared" si="13"/>
        <v>6</v>
      </c>
      <c r="D241" s="23" t="s">
        <v>1123</v>
      </c>
      <c r="E241" s="6" t="s">
        <v>1084</v>
      </c>
      <c r="F241" s="5" t="s">
        <v>353</v>
      </c>
      <c r="G241" s="24" t="str" cm="1">
        <f t="array" ref="G241">+IFERROR(_xlfn.XLOOKUP(Cesion_credito[[#This Row],[Distribuidor_CNE]]&amp;"_"&amp;Cesion_credito[[#This Row],[Bloque_Contrato_CNE]],Contrato[[#All],[Id]],Contrato[[#All],[Suministrador_CNE]],,0),"")</f>
        <v>SCB II SpA</v>
      </c>
      <c r="H241" s="24" t="str" cm="1">
        <f t="array" ref="H241">+IFERROR(_xlfn.XLOOKUP(Cesion_credito[[#This Row],[Distribuidor_CNE]]&amp;"_"&amp;Cesion_credito[[#This Row],[Bloque_Contrato_CNE]],Contrato[[#All],[Id]],Contrato[[#All],[SUMINISTRADOR_ACTUAL]],,0),"")</f>
        <v>LUZ_DEL_NORTE</v>
      </c>
      <c r="I241" s="24" t="str" cm="1">
        <f t="array" ref="I241">+IFERROR(_xlfn.XLOOKUP(Cesion_credito[[#This Row],[Distribuidor_CNE]]&amp;"_"&amp;Cesion_credito[[#This Row],[Bloque_Contrato_CNE]],Contrato[[#All],[Id]],Contrato[[#All],[DISTRIBUIDOR_ACTUAL]],,0),"")</f>
        <v>CGE</v>
      </c>
      <c r="J241" s="5" t="s">
        <v>1210</v>
      </c>
      <c r="K241" s="22" t="str" cm="1">
        <f t="array" ref="K24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1" s="8">
        <v>1</v>
      </c>
      <c r="N241" s="36">
        <f>+Cesion_credito[[#This Row],[Prorrata_Semestral (%)]]*SUMIFS(Contrato[Pago_Semestral_US$],Contrato[Distribuidor_CNE],Cesion_credito[[#This Row],[Distribuidor_CNE]],Contrato[Contrato],Cesion_credito[[#This Row],[Bloque_Contrato_CNE]])</f>
        <v>75169.725999999995</v>
      </c>
      <c r="O241" s="28">
        <f t="shared" si="14"/>
        <v>1</v>
      </c>
      <c r="P241" t="str" cm="1">
        <f t="array" ref="P24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1" t="str" cm="1">
        <f t="array" ref="Q2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1" cm="1">
        <f t="array" ref="R241">+IFERROR(_xlfn.XLOOKUP(Cesion_credito[[#This Row],[SUMINISTRADOR_ACTUAL]]&amp;Cesion_credito[[#This Row],[Razón Social Beneficiario del Pago]],Tabla_Facturas[[#All],[ID]],Tabla_Facturas[[#All],[NUMERO_CUENTA]],,0),"")</f>
        <v>10717510</v>
      </c>
      <c r="S2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11700293</v>
      </c>
      <c r="T241" t="str">
        <f>+_xlfn.XLOOKUP(Cesion_credito[[#This Row],[DISTRIBUIDOR_ACTUAL]],Distribuidor[DISTRIBUIDOR_ACTUAL],Distribuidor[RAZON_SOCIAL_DISTRIBUIDOR_ACTUAL],,0)</f>
        <v>Compañía General de Electricidad S.A.</v>
      </c>
      <c r="U241" t="str">
        <f>+_xlfn.XLOOKUP(Cesion_credito[[#This Row],[DISTRIBUIDOR_ACTUAL]],Distribuidor[DISTRIBUIDOR_ACTUAL],Distribuidor[RUT_DISTRIBUIDOR_ACTUAL],,0)</f>
        <v>76.411.321-7</v>
      </c>
    </row>
    <row r="242" spans="1:21" x14ac:dyDescent="0.25">
      <c r="A242" s="22">
        <f t="shared" si="15"/>
        <v>2025</v>
      </c>
      <c r="B242" s="22">
        <f t="shared" si="12"/>
        <v>1</v>
      </c>
      <c r="C242" s="22">
        <f t="shared" si="13"/>
        <v>6</v>
      </c>
      <c r="D242" s="23" t="s">
        <v>1123</v>
      </c>
      <c r="E242" s="6" t="s">
        <v>1085</v>
      </c>
      <c r="F242" s="5" t="s">
        <v>389</v>
      </c>
      <c r="G242" s="24" t="str" cm="1">
        <f t="array" ref="G242">+IFERROR(_xlfn.XLOOKUP(Cesion_credito[[#This Row],[Distribuidor_CNE]]&amp;"_"&amp;Cesion_credito[[#This Row],[Bloque_Contrato_CNE]],Contrato[[#All],[Id]],Contrato[[#All],[Suministrador_CNE]],,0),"")</f>
        <v>SCB II SpA</v>
      </c>
      <c r="H242" s="24" t="str" cm="1">
        <f t="array" ref="H242">+IFERROR(_xlfn.XLOOKUP(Cesion_credito[[#This Row],[Distribuidor_CNE]]&amp;"_"&amp;Cesion_credito[[#This Row],[Bloque_Contrato_CNE]],Contrato[[#All],[Id]],Contrato[[#All],[SUMINISTRADOR_ACTUAL]],,0),"")</f>
        <v>LUZ_DEL_NORTE</v>
      </c>
      <c r="I242" s="24" t="str" cm="1">
        <f t="array" ref="I242">+IFERROR(_xlfn.XLOOKUP(Cesion_credito[[#This Row],[Distribuidor_CNE]]&amp;"_"&amp;Cesion_credito[[#This Row],[Bloque_Contrato_CNE]],Contrato[[#All],[Id]],Contrato[[#All],[DISTRIBUIDOR_ACTUAL]],,0),"")</f>
        <v>COOPELAN</v>
      </c>
      <c r="J242" s="5" t="s">
        <v>1210</v>
      </c>
      <c r="K242" s="22" t="str" cm="1">
        <f t="array" ref="K24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2" s="8">
        <v>1</v>
      </c>
      <c r="N242" s="36">
        <f>+Cesion_credito[[#This Row],[Prorrata_Semestral (%)]]*SUMIFS(Contrato[Pago_Semestral_US$],Contrato[Distribuidor_CNE],Cesion_credito[[#This Row],[Distribuidor_CNE]],Contrato[Contrato],Cesion_credito[[#This Row],[Bloque_Contrato_CNE]])</f>
        <v>193.83699999999999</v>
      </c>
      <c r="O242" s="28">
        <f t="shared" si="14"/>
        <v>1</v>
      </c>
      <c r="P242" t="str" cm="1">
        <f t="array" ref="P24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2" t="str" cm="1">
        <f t="array" ref="Q2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2" cm="1">
        <f t="array" ref="R242">+IFERROR(_xlfn.XLOOKUP(Cesion_credito[[#This Row],[SUMINISTRADOR_ACTUAL]]&amp;Cesion_credito[[#This Row],[Razón Social Beneficiario del Pago]],Tabla_Facturas[[#All],[ID]],Tabla_Facturas[[#All],[NUMERO_CUENTA]],,0),"")</f>
        <v>10717510</v>
      </c>
      <c r="S2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30171</v>
      </c>
      <c r="T242" t="str">
        <f>+_xlfn.XLOOKUP(Cesion_credito[[#This Row],[DISTRIBUIDOR_ACTUAL]],Distribuidor[DISTRIBUIDOR_ACTUAL],Distribuidor[RAZON_SOCIAL_DISTRIBUIDOR_ACTUAL],,0)</f>
        <v>Cooperativa Eléctrica Los Angeles LTDA</v>
      </c>
      <c r="U242" t="str">
        <f>+_xlfn.XLOOKUP(Cesion_credito[[#This Row],[DISTRIBUIDOR_ACTUAL]],Distribuidor[DISTRIBUIDOR_ACTUAL],Distribuidor[RUT_DISTRIBUIDOR_ACTUAL],,0)</f>
        <v>81.585.900-6</v>
      </c>
    </row>
    <row r="243" spans="1:21" x14ac:dyDescent="0.25">
      <c r="A243" s="22">
        <f t="shared" si="15"/>
        <v>2025</v>
      </c>
      <c r="B243" s="22">
        <f t="shared" si="12"/>
        <v>1</v>
      </c>
      <c r="C243" s="22">
        <f t="shared" si="13"/>
        <v>6</v>
      </c>
      <c r="D243" s="23" t="s">
        <v>1123</v>
      </c>
      <c r="E243" s="6" t="s">
        <v>1086</v>
      </c>
      <c r="F243" s="5" t="s">
        <v>425</v>
      </c>
      <c r="G243" s="24" t="str" cm="1">
        <f t="array" ref="G243">+IFERROR(_xlfn.XLOOKUP(Cesion_credito[[#This Row],[Distribuidor_CNE]]&amp;"_"&amp;Cesion_credito[[#This Row],[Bloque_Contrato_CNE]],Contrato[[#All],[Id]],Contrato[[#All],[Suministrador_CNE]],,0),"")</f>
        <v>SCB II SpA</v>
      </c>
      <c r="H243" s="24" t="str" cm="1">
        <f t="array" ref="H243">+IFERROR(_xlfn.XLOOKUP(Cesion_credito[[#This Row],[Distribuidor_CNE]]&amp;"_"&amp;Cesion_credito[[#This Row],[Bloque_Contrato_CNE]],Contrato[[#All],[Id]],Contrato[[#All],[SUMINISTRADOR_ACTUAL]],,0),"")</f>
        <v>LUZ_DEL_NORTE</v>
      </c>
      <c r="I243" s="24" t="str" cm="1">
        <f t="array" ref="I243">+IFERROR(_xlfn.XLOOKUP(Cesion_credito[[#This Row],[Distribuidor_CNE]]&amp;"_"&amp;Cesion_credito[[#This Row],[Bloque_Contrato_CNE]],Contrato[[#All],[Id]],Contrato[[#All],[DISTRIBUIDOR_ACTUAL]],,0),"")</f>
        <v>COOPREL</v>
      </c>
      <c r="J243" s="5" t="s">
        <v>1210</v>
      </c>
      <c r="K243" s="22" t="str" cm="1">
        <f t="array" ref="K24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3" s="8">
        <v>1</v>
      </c>
      <c r="N24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3" s="28">
        <f t="shared" si="14"/>
        <v>1</v>
      </c>
      <c r="P243" t="str" cm="1">
        <f t="array" ref="P24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3" t="str" cm="1">
        <f t="array" ref="Q2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3" cm="1">
        <f t="array" ref="R243">+IFERROR(_xlfn.XLOOKUP(Cesion_credito[[#This Row],[SUMINISTRADOR_ACTUAL]]&amp;Cesion_credito[[#This Row],[Razón Social Beneficiario del Pago]],Tabla_Facturas[[#All],[ID]],Tabla_Facturas[[#All],[NUMERO_CUENTA]],,0),"")</f>
        <v>10717510</v>
      </c>
      <c r="S2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3" t="str">
        <f>+_xlfn.XLOOKUP(Cesion_credito[[#This Row],[DISTRIBUIDOR_ACTUAL]],Distribuidor[DISTRIBUIDOR_ACTUAL],Distribuidor[RAZON_SOCIAL_DISTRIBUIDOR_ACTUAL],,0)</f>
        <v>Cooperativa Rural Eléctrica Río Bueno Ltda.</v>
      </c>
      <c r="U243" t="str">
        <f>+_xlfn.XLOOKUP(Cesion_credito[[#This Row],[DISTRIBUIDOR_ACTUAL]],Distribuidor[DISTRIBUIDOR_ACTUAL],Distribuidor[RUT_DISTRIBUIDOR_ACTUAL],,0)</f>
        <v>81.388.600-6</v>
      </c>
    </row>
    <row r="244" spans="1:21" x14ac:dyDescent="0.25">
      <c r="A244" s="22">
        <f t="shared" si="15"/>
        <v>2025</v>
      </c>
      <c r="B244" s="22">
        <f t="shared" si="12"/>
        <v>1</v>
      </c>
      <c r="C244" s="22">
        <f t="shared" si="13"/>
        <v>6</v>
      </c>
      <c r="D244" s="23" t="s">
        <v>1123</v>
      </c>
      <c r="E244" s="6" t="s">
        <v>1087</v>
      </c>
      <c r="F244" s="5" t="s">
        <v>463</v>
      </c>
      <c r="G244" s="24" t="str" cm="1">
        <f t="array" ref="G244">+IFERROR(_xlfn.XLOOKUP(Cesion_credito[[#This Row],[Distribuidor_CNE]]&amp;"_"&amp;Cesion_credito[[#This Row],[Bloque_Contrato_CNE]],Contrato[[#All],[Id]],Contrato[[#All],[Suministrador_CNE]],,0),"")</f>
        <v>SCB II SpA</v>
      </c>
      <c r="H244" s="24" t="str" cm="1">
        <f t="array" ref="H244">+IFERROR(_xlfn.XLOOKUP(Cesion_credito[[#This Row],[Distribuidor_CNE]]&amp;"_"&amp;Cesion_credito[[#This Row],[Bloque_Contrato_CNE]],Contrato[[#All],[Id]],Contrato[[#All],[SUMINISTRADOR_ACTUAL]],,0),"")</f>
        <v>LUZ_DEL_NORTE</v>
      </c>
      <c r="I244" s="24" t="str" cm="1">
        <f t="array" ref="I244">+IFERROR(_xlfn.XLOOKUP(Cesion_credito[[#This Row],[Distribuidor_CNE]]&amp;"_"&amp;Cesion_credito[[#This Row],[Bloque_Contrato_CNE]],Contrato[[#All],[Id]],Contrato[[#All],[DISTRIBUIDOR_ACTUAL]],,0),"")</f>
        <v>COPELEC</v>
      </c>
      <c r="J244" s="5" t="s">
        <v>1210</v>
      </c>
      <c r="K244" s="22" t="str" cm="1">
        <f t="array" ref="K24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4" s="8">
        <v>1</v>
      </c>
      <c r="N244" s="36">
        <f>+Cesion_credito[[#This Row],[Prorrata_Semestral (%)]]*SUMIFS(Contrato[Pago_Semestral_US$],Contrato[Distribuidor_CNE],Cesion_credito[[#This Row],[Distribuidor_CNE]],Contrato[Contrato],Cesion_credito[[#This Row],[Bloque_Contrato_CNE]])</f>
        <v>3937.4470000000001</v>
      </c>
      <c r="O244" s="28">
        <f t="shared" si="14"/>
        <v>1</v>
      </c>
      <c r="P244" t="str" cm="1">
        <f t="array" ref="P24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4" t="str" cm="1">
        <f t="array" ref="Q2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4" cm="1">
        <f t="array" ref="R244">+IFERROR(_xlfn.XLOOKUP(Cesion_credito[[#This Row],[SUMINISTRADOR_ACTUAL]]&amp;Cesion_credito[[#This Row],[Razón Social Beneficiario del Pago]],Tabla_Facturas[[#All],[ID]],Tabla_Facturas[[#All],[NUMERO_CUENTA]],,0),"")</f>
        <v>10717510</v>
      </c>
      <c r="S2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612870</v>
      </c>
      <c r="T244" t="str">
        <f>+_xlfn.XLOOKUP(Cesion_credito[[#This Row],[DISTRIBUIDOR_ACTUAL]],Distribuidor[DISTRIBUIDOR_ACTUAL],Distribuidor[RAZON_SOCIAL_DISTRIBUIDOR_ACTUAL],,0)</f>
        <v>Cooperativa de Consumo de Energía Eléctrica Chillán Ltda.</v>
      </c>
      <c r="U244" t="str">
        <f>+_xlfn.XLOOKUP(Cesion_credito[[#This Row],[DISTRIBUIDOR_ACTUAL]],Distribuidor[DISTRIBUIDOR_ACTUAL],Distribuidor[RUT_DISTRIBUIDOR_ACTUAL],,0)</f>
        <v>80.237.700-2</v>
      </c>
    </row>
    <row r="245" spans="1:21" x14ac:dyDescent="0.25">
      <c r="A245" s="22">
        <f t="shared" si="15"/>
        <v>2025</v>
      </c>
      <c r="B245" s="22">
        <f t="shared" si="12"/>
        <v>1</v>
      </c>
      <c r="C245" s="22">
        <f t="shared" si="13"/>
        <v>6</v>
      </c>
      <c r="D245" s="23" t="s">
        <v>1123</v>
      </c>
      <c r="E245" s="6" t="s">
        <v>1088</v>
      </c>
      <c r="F245" s="5" t="s">
        <v>498</v>
      </c>
      <c r="G245" s="24" t="str" cm="1">
        <f t="array" ref="G245">+IFERROR(_xlfn.XLOOKUP(Cesion_credito[[#This Row],[Distribuidor_CNE]]&amp;"_"&amp;Cesion_credito[[#This Row],[Bloque_Contrato_CNE]],Contrato[[#All],[Id]],Contrato[[#All],[Suministrador_CNE]],,0),"")</f>
        <v>SCB II SpA</v>
      </c>
      <c r="H245" s="24" t="str" cm="1">
        <f t="array" ref="H245">+IFERROR(_xlfn.XLOOKUP(Cesion_credito[[#This Row],[Distribuidor_CNE]]&amp;"_"&amp;Cesion_credito[[#This Row],[Bloque_Contrato_CNE]],Contrato[[#All],[Id]],Contrato[[#All],[SUMINISTRADOR_ACTUAL]],,0),"")</f>
        <v>LUZ_DEL_NORTE</v>
      </c>
      <c r="I245" s="24" t="str" cm="1">
        <f t="array" ref="I245">+IFERROR(_xlfn.XLOOKUP(Cesion_credito[[#This Row],[Distribuidor_CNE]]&amp;"_"&amp;Cesion_credito[[#This Row],[Bloque_Contrato_CNE]],Contrato[[#All],[Id]],Contrato[[#All],[DISTRIBUIDOR_ACTUAL]],,0),"")</f>
        <v>CRELL</v>
      </c>
      <c r="J245" s="5" t="s">
        <v>1210</v>
      </c>
      <c r="K245" s="22" t="str" cm="1">
        <f t="array" ref="K24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5" s="8">
        <v>1</v>
      </c>
      <c r="N24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5" s="28">
        <f t="shared" si="14"/>
        <v>1</v>
      </c>
      <c r="P245" t="str" cm="1">
        <f t="array" ref="P24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5" t="str" cm="1">
        <f t="array" ref="Q2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5" cm="1">
        <f t="array" ref="R245">+IFERROR(_xlfn.XLOOKUP(Cesion_credito[[#This Row],[SUMINISTRADOR_ACTUAL]]&amp;Cesion_credito[[#This Row],[Razón Social Beneficiario del Pago]],Tabla_Facturas[[#All],[ID]],Tabla_Facturas[[#All],[NUMERO_CUENTA]],,0),"")</f>
        <v>10717510</v>
      </c>
      <c r="S2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5" t="str">
        <f>+_xlfn.XLOOKUP(Cesion_credito[[#This Row],[DISTRIBUIDOR_ACTUAL]],Distribuidor[DISTRIBUIDOR_ACTUAL],Distribuidor[RAZON_SOCIAL_DISTRIBUIDOR_ACTUAL],,0)</f>
        <v>Cooperativa Regional Eléctrica Llanquihue Ltda</v>
      </c>
      <c r="U245" t="str">
        <f>+_xlfn.XLOOKUP(Cesion_credito[[#This Row],[DISTRIBUIDOR_ACTUAL]],Distribuidor[DISTRIBUIDOR_ACTUAL],Distribuidor[RUT_DISTRIBUIDOR_ACTUAL],,0)</f>
        <v>81.106.900-0</v>
      </c>
    </row>
    <row r="246" spans="1:21" x14ac:dyDescent="0.25">
      <c r="A246" s="22">
        <f t="shared" si="15"/>
        <v>2025</v>
      </c>
      <c r="B246" s="22">
        <f t="shared" si="12"/>
        <v>1</v>
      </c>
      <c r="C246" s="22">
        <f t="shared" si="13"/>
        <v>6</v>
      </c>
      <c r="D246" s="23" t="s">
        <v>1123</v>
      </c>
      <c r="E246" s="6" t="s">
        <v>1090</v>
      </c>
      <c r="F246" s="5" t="s">
        <v>572</v>
      </c>
      <c r="G246" s="24" t="str" cm="1">
        <f t="array" ref="G246">+IFERROR(_xlfn.XLOOKUP(Cesion_credito[[#This Row],[Distribuidor_CNE]]&amp;"_"&amp;Cesion_credito[[#This Row],[Bloque_Contrato_CNE]],Contrato[[#All],[Id]],Contrato[[#All],[Suministrador_CNE]],,0),"")</f>
        <v>SCB II SpA</v>
      </c>
      <c r="H246" s="24" t="str" cm="1">
        <f t="array" ref="H246">+IFERROR(_xlfn.XLOOKUP(Cesion_credito[[#This Row],[Distribuidor_CNE]]&amp;"_"&amp;Cesion_credito[[#This Row],[Bloque_Contrato_CNE]],Contrato[[#All],[Id]],Contrato[[#All],[SUMINISTRADOR_ACTUAL]],,0),"")</f>
        <v>LUZ_DEL_NORTE</v>
      </c>
      <c r="I246" s="24" t="str" cm="1">
        <f t="array" ref="I246">+IFERROR(_xlfn.XLOOKUP(Cesion_credito[[#This Row],[Distribuidor_CNE]]&amp;"_"&amp;Cesion_credito[[#This Row],[Bloque_Contrato_CNE]],Contrato[[#All],[Id]],Contrato[[#All],[DISTRIBUIDOR_ACTUAL]],,0),"")</f>
        <v>EEC</v>
      </c>
      <c r="J246" s="5" t="s">
        <v>1210</v>
      </c>
      <c r="K246" s="22" t="str" cm="1">
        <f t="array" ref="K24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6" s="8">
        <v>1</v>
      </c>
      <c r="N24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6" s="28">
        <f t="shared" si="14"/>
        <v>1</v>
      </c>
      <c r="P246" t="str" cm="1">
        <f t="array" ref="P24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6" t="str" cm="1">
        <f t="array" ref="Q2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6" cm="1">
        <f t="array" ref="R246">+IFERROR(_xlfn.XLOOKUP(Cesion_credito[[#This Row],[SUMINISTRADOR_ACTUAL]]&amp;Cesion_credito[[#This Row],[Razón Social Beneficiario del Pago]],Tabla_Facturas[[#All],[ID]],Tabla_Facturas[[#All],[NUMERO_CUENTA]],,0),"")</f>
        <v>10717510</v>
      </c>
      <c r="S2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6" t="str">
        <f>+_xlfn.XLOOKUP(Cesion_credito[[#This Row],[DISTRIBUIDOR_ACTUAL]],Distribuidor[DISTRIBUIDOR_ACTUAL],Distribuidor[RAZON_SOCIAL_DISTRIBUIDOR_ACTUAL],,0)</f>
        <v>Empresa Eléctrica de Colina Ltda.</v>
      </c>
      <c r="U246" t="str">
        <f>+_xlfn.XLOOKUP(Cesion_credito[[#This Row],[DISTRIBUIDOR_ACTUAL]],Distribuidor[DISTRIBUIDOR_ACTUAL],Distribuidor[RUT_DISTRIBUIDOR_ACTUAL],,0)</f>
        <v>96.783.910-8</v>
      </c>
    </row>
    <row r="247" spans="1:21" x14ac:dyDescent="0.25">
      <c r="A247" s="22">
        <f t="shared" si="15"/>
        <v>2025</v>
      </c>
      <c r="B247" s="22">
        <f t="shared" si="12"/>
        <v>1</v>
      </c>
      <c r="C247" s="22">
        <f t="shared" si="13"/>
        <v>6</v>
      </c>
      <c r="D247" s="23" t="s">
        <v>1123</v>
      </c>
      <c r="E247" s="6" t="s">
        <v>32</v>
      </c>
      <c r="F247" s="5" t="s">
        <v>615</v>
      </c>
      <c r="G247" s="24" t="str" cm="1">
        <f t="array" ref="G247">+IFERROR(_xlfn.XLOOKUP(Cesion_credito[[#This Row],[Distribuidor_CNE]]&amp;"_"&amp;Cesion_credito[[#This Row],[Bloque_Contrato_CNE]],Contrato[[#All],[Id]],Contrato[[#All],[Suministrador_CNE]],,0),"")</f>
        <v>SCB II SpA</v>
      </c>
      <c r="H247" s="24" t="str" cm="1">
        <f t="array" ref="H247">+IFERROR(_xlfn.XLOOKUP(Cesion_credito[[#This Row],[Distribuidor_CNE]]&amp;"_"&amp;Cesion_credito[[#This Row],[Bloque_Contrato_CNE]],Contrato[[#All],[Id]],Contrato[[#All],[SUMINISTRADOR_ACTUAL]],,0),"")</f>
        <v>LUZ_DEL_NORTE</v>
      </c>
      <c r="I247" s="24" t="str" cm="1">
        <f t="array" ref="I247">+IFERROR(_xlfn.XLOOKUP(Cesion_credito[[#This Row],[Distribuidor_CNE]]&amp;"_"&amp;Cesion_credito[[#This Row],[Bloque_Contrato_CNE]],Contrato[[#All],[Id]],Contrato[[#All],[DISTRIBUIDOR_ACTUAL]],,0),"")</f>
        <v>EEPA</v>
      </c>
      <c r="J247" s="5" t="s">
        <v>1210</v>
      </c>
      <c r="K247" s="22" t="str" cm="1">
        <f t="array" ref="K24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7" s="8">
        <v>1</v>
      </c>
      <c r="N24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7" s="28">
        <f t="shared" si="14"/>
        <v>1</v>
      </c>
      <c r="P247" t="str" cm="1">
        <f t="array" ref="P24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7" t="str" cm="1">
        <f t="array" ref="Q2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7" cm="1">
        <f t="array" ref="R247">+IFERROR(_xlfn.XLOOKUP(Cesion_credito[[#This Row],[SUMINISTRADOR_ACTUAL]]&amp;Cesion_credito[[#This Row],[Razón Social Beneficiario del Pago]],Tabla_Facturas[[#All],[ID]],Tabla_Facturas[[#All],[NUMERO_CUENTA]],,0),"")</f>
        <v>10717510</v>
      </c>
      <c r="S2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7" t="str">
        <f>+_xlfn.XLOOKUP(Cesion_credito[[#This Row],[DISTRIBUIDOR_ACTUAL]],Distribuidor[DISTRIBUIDOR_ACTUAL],Distribuidor[RAZON_SOCIAL_DISTRIBUIDOR_ACTUAL],,0)</f>
        <v>Empresa Eléctrica Puente Alto S.A.</v>
      </c>
      <c r="U247" t="str">
        <f>+_xlfn.XLOOKUP(Cesion_credito[[#This Row],[DISTRIBUIDOR_ACTUAL]],Distribuidor[DISTRIBUIDOR_ACTUAL],Distribuidor[RUT_DISTRIBUIDOR_ACTUAL],,0)</f>
        <v>80.313.300-k</v>
      </c>
    </row>
    <row r="248" spans="1:21" x14ac:dyDescent="0.25">
      <c r="A248" s="22">
        <f t="shared" si="15"/>
        <v>2025</v>
      </c>
      <c r="B248" s="22">
        <f t="shared" si="12"/>
        <v>1</v>
      </c>
      <c r="C248" s="22">
        <f t="shared" si="13"/>
        <v>6</v>
      </c>
      <c r="D248" s="23" t="s">
        <v>1123</v>
      </c>
      <c r="E248" s="6" t="s">
        <v>1092</v>
      </c>
      <c r="F248" s="5" t="s">
        <v>659</v>
      </c>
      <c r="G248" s="24" t="str" cm="1">
        <f t="array" ref="G248">+IFERROR(_xlfn.XLOOKUP(Cesion_credito[[#This Row],[Distribuidor_CNE]]&amp;"_"&amp;Cesion_credito[[#This Row],[Bloque_Contrato_CNE]],Contrato[[#All],[Id]],Contrato[[#All],[Suministrador_CNE]],,0),"")</f>
        <v>SCB II SpA</v>
      </c>
      <c r="H248" s="24" t="str" cm="1">
        <f t="array" ref="H248">+IFERROR(_xlfn.XLOOKUP(Cesion_credito[[#This Row],[Distribuidor_CNE]]&amp;"_"&amp;Cesion_credito[[#This Row],[Bloque_Contrato_CNE]],Contrato[[#All],[Id]],Contrato[[#All],[SUMINISTRADOR_ACTUAL]],,0),"")</f>
        <v>LUZ_DEL_NORTE</v>
      </c>
      <c r="I248" s="24" t="str" cm="1">
        <f t="array" ref="I248">+IFERROR(_xlfn.XLOOKUP(Cesion_credito[[#This Row],[Distribuidor_CNE]]&amp;"_"&amp;Cesion_credito[[#This Row],[Bloque_Contrato_CNE]],Contrato[[#All],[Id]],Contrato[[#All],[DISTRIBUIDOR_ACTUAL]],,0),"")</f>
        <v>CGE</v>
      </c>
      <c r="J248" s="5" t="s">
        <v>1210</v>
      </c>
      <c r="K248" s="22" t="str" cm="1">
        <f t="array" ref="K24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8" s="8">
        <v>1</v>
      </c>
      <c r="N24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48" s="28">
        <f t="shared" si="14"/>
        <v>1</v>
      </c>
      <c r="P248" t="str" cm="1">
        <f t="array" ref="P24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8" t="str" cm="1">
        <f t="array" ref="Q2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8" cm="1">
        <f t="array" ref="R248">+IFERROR(_xlfn.XLOOKUP(Cesion_credito[[#This Row],[SUMINISTRADOR_ACTUAL]]&amp;Cesion_credito[[#This Row],[Razón Social Beneficiario del Pago]],Tabla_Facturas[[#All],[ID]],Tabla_Facturas[[#All],[NUMERO_CUENTA]],,0),"")</f>
        <v>10717510</v>
      </c>
      <c r="S2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48" t="str">
        <f>+_xlfn.XLOOKUP(Cesion_credito[[#This Row],[DISTRIBUIDOR_ACTUAL]],Distribuidor[DISTRIBUIDOR_ACTUAL],Distribuidor[RAZON_SOCIAL_DISTRIBUIDOR_ACTUAL],,0)</f>
        <v>Compañía General de Electricidad S.A.</v>
      </c>
      <c r="U248" t="str">
        <f>+_xlfn.XLOOKUP(Cesion_credito[[#This Row],[DISTRIBUIDOR_ACTUAL]],Distribuidor[DISTRIBUIDOR_ACTUAL],Distribuidor[RUT_DISTRIBUIDOR_ACTUAL],,0)</f>
        <v>76.411.321-7</v>
      </c>
    </row>
    <row r="249" spans="1:21" x14ac:dyDescent="0.25">
      <c r="A249" s="22">
        <f t="shared" si="15"/>
        <v>2025</v>
      </c>
      <c r="B249" s="22">
        <f t="shared" si="12"/>
        <v>1</v>
      </c>
      <c r="C249" s="22">
        <f t="shared" si="13"/>
        <v>6</v>
      </c>
      <c r="D249" s="23" t="s">
        <v>1123</v>
      </c>
      <c r="E249" s="6" t="s">
        <v>1092</v>
      </c>
      <c r="F249" s="5" t="s">
        <v>660</v>
      </c>
      <c r="G249" s="24" t="str" cm="1">
        <f t="array" ref="G249">+IFERROR(_xlfn.XLOOKUP(Cesion_credito[[#This Row],[Distribuidor_CNE]]&amp;"_"&amp;Cesion_credito[[#This Row],[Bloque_Contrato_CNE]],Contrato[[#All],[Id]],Contrato[[#All],[Suministrador_CNE]],,0),"")</f>
        <v>SCB II SpA</v>
      </c>
      <c r="H249" s="24" t="str" cm="1">
        <f t="array" ref="H249">+IFERROR(_xlfn.XLOOKUP(Cesion_credito[[#This Row],[Distribuidor_CNE]]&amp;"_"&amp;Cesion_credito[[#This Row],[Bloque_Contrato_CNE]],Contrato[[#All],[Id]],Contrato[[#All],[SUMINISTRADOR_ACTUAL]],,0),"")</f>
        <v>LUZ_DEL_NORTE</v>
      </c>
      <c r="I249" s="24" t="str" cm="1">
        <f t="array" ref="I249">+IFERROR(_xlfn.XLOOKUP(Cesion_credito[[#This Row],[Distribuidor_CNE]]&amp;"_"&amp;Cesion_credito[[#This Row],[Bloque_Contrato_CNE]],Contrato[[#All],[Id]],Contrato[[#All],[DISTRIBUIDOR_ACTUAL]],,0),"")</f>
        <v>CGE</v>
      </c>
      <c r="J249" s="5" t="s">
        <v>1210</v>
      </c>
      <c r="K249" s="22" t="str" cm="1">
        <f t="array" ref="K24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49" s="8">
        <v>1</v>
      </c>
      <c r="N249" s="36">
        <f>+Cesion_credito[[#This Row],[Prorrata_Semestral (%)]]*SUMIFS(Contrato[Pago_Semestral_US$],Contrato[Distribuidor_CNE],Cesion_credito[[#This Row],[Distribuidor_CNE]],Contrato[Contrato],Cesion_credito[[#This Row],[Bloque_Contrato_CNE]])</f>
        <v>840.43899999999996</v>
      </c>
      <c r="O249" s="28">
        <f t="shared" si="14"/>
        <v>1</v>
      </c>
      <c r="P249" t="str" cm="1">
        <f t="array" ref="P24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49" t="str" cm="1">
        <f t="array" ref="Q2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49" cm="1">
        <f t="array" ref="R249">+IFERROR(_xlfn.XLOOKUP(Cesion_credito[[#This Row],[SUMINISTRADOR_ACTUAL]]&amp;Cesion_credito[[#This Row],[Razón Social Beneficiario del Pago]],Tabla_Facturas[[#All],[ID]],Tabla_Facturas[[#All],[NUMERO_CUENTA]],,0),"")</f>
        <v>10717510</v>
      </c>
      <c r="S2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130816</v>
      </c>
      <c r="T249" t="str">
        <f>+_xlfn.XLOOKUP(Cesion_credito[[#This Row],[DISTRIBUIDOR_ACTUAL]],Distribuidor[DISTRIBUIDOR_ACTUAL],Distribuidor[RAZON_SOCIAL_DISTRIBUIDOR_ACTUAL],,0)</f>
        <v>Compañía General de Electricidad S.A.</v>
      </c>
      <c r="U249" t="str">
        <f>+_xlfn.XLOOKUP(Cesion_credito[[#This Row],[DISTRIBUIDOR_ACTUAL]],Distribuidor[DISTRIBUIDOR_ACTUAL],Distribuidor[RUT_DISTRIBUIDOR_ACTUAL],,0)</f>
        <v>76.411.321-7</v>
      </c>
    </row>
    <row r="250" spans="1:21" x14ac:dyDescent="0.25">
      <c r="A250" s="22">
        <f t="shared" si="15"/>
        <v>2025</v>
      </c>
      <c r="B250" s="22">
        <f t="shared" si="12"/>
        <v>1</v>
      </c>
      <c r="C250" s="22">
        <f t="shared" si="13"/>
        <v>6</v>
      </c>
      <c r="D250" s="23" t="s">
        <v>1123</v>
      </c>
      <c r="E250" s="6" t="s">
        <v>1093</v>
      </c>
      <c r="F250" s="5" t="s">
        <v>672</v>
      </c>
      <c r="G250" s="24" t="str" cm="1">
        <f t="array" ref="G250">+IFERROR(_xlfn.XLOOKUP(Cesion_credito[[#This Row],[Distribuidor_CNE]]&amp;"_"&amp;Cesion_credito[[#This Row],[Bloque_Contrato_CNE]],Contrato[[#All],[Id]],Contrato[[#All],[Suministrador_CNE]],,0),"")</f>
        <v>SCB II SpA</v>
      </c>
      <c r="H250" s="24" t="str" cm="1">
        <f t="array" ref="H250">+IFERROR(_xlfn.XLOOKUP(Cesion_credito[[#This Row],[Distribuidor_CNE]]&amp;"_"&amp;Cesion_credito[[#This Row],[Bloque_Contrato_CNE]],Contrato[[#All],[Id]],Contrato[[#All],[SUMINISTRADOR_ACTUAL]],,0),"")</f>
        <v>LUZ_DEL_NORTE</v>
      </c>
      <c r="I250" s="24" t="str" cm="1">
        <f t="array" ref="I250">+IFERROR(_xlfn.XLOOKUP(Cesion_credito[[#This Row],[Distribuidor_CNE]]&amp;"_"&amp;Cesion_credito[[#This Row],[Bloque_Contrato_CNE]],Contrato[[#All],[Id]],Contrato[[#All],[DISTRIBUIDOR_ACTUAL]],,0),"")</f>
        <v>CGE</v>
      </c>
      <c r="J250" s="5" t="s">
        <v>1210</v>
      </c>
      <c r="K250" s="22" t="str" cm="1">
        <f t="array" ref="K25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0" s="8">
        <v>1</v>
      </c>
      <c r="N25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0" s="28">
        <f t="shared" si="14"/>
        <v>1</v>
      </c>
      <c r="P250" t="str" cm="1">
        <f t="array" ref="P25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0" t="str" cm="1">
        <f t="array" ref="Q2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0" cm="1">
        <f t="array" ref="R250">+IFERROR(_xlfn.XLOOKUP(Cesion_credito[[#This Row],[SUMINISTRADOR_ACTUAL]]&amp;Cesion_credito[[#This Row],[Razón Social Beneficiario del Pago]],Tabla_Facturas[[#All],[ID]],Tabla_Facturas[[#All],[NUMERO_CUENTA]],,0),"")</f>
        <v>10717510</v>
      </c>
      <c r="S2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0" t="str">
        <f>+_xlfn.XLOOKUP(Cesion_credito[[#This Row],[DISTRIBUIDOR_ACTUAL]],Distribuidor[DISTRIBUIDOR_ACTUAL],Distribuidor[RAZON_SOCIAL_DISTRIBUIDOR_ACTUAL],,0)</f>
        <v>Compañía General de Electricidad S.A.</v>
      </c>
      <c r="U250" t="str">
        <f>+_xlfn.XLOOKUP(Cesion_credito[[#This Row],[DISTRIBUIDOR_ACTUAL]],Distribuidor[DISTRIBUIDOR_ACTUAL],Distribuidor[RUT_DISTRIBUIDOR_ACTUAL],,0)</f>
        <v>76.411.321-7</v>
      </c>
    </row>
    <row r="251" spans="1:21" x14ac:dyDescent="0.25">
      <c r="A251" s="22">
        <f t="shared" si="15"/>
        <v>2025</v>
      </c>
      <c r="B251" s="22">
        <f t="shared" si="12"/>
        <v>1</v>
      </c>
      <c r="C251" s="22">
        <f t="shared" si="13"/>
        <v>6</v>
      </c>
      <c r="D251" s="23" t="s">
        <v>1123</v>
      </c>
      <c r="E251" s="6" t="s">
        <v>1094</v>
      </c>
      <c r="F251" s="5" t="s">
        <v>683</v>
      </c>
      <c r="G251" s="24" t="str" cm="1">
        <f t="array" ref="G251">+IFERROR(_xlfn.XLOOKUP(Cesion_credito[[#This Row],[Distribuidor_CNE]]&amp;"_"&amp;Cesion_credito[[#This Row],[Bloque_Contrato_CNE]],Contrato[[#All],[Id]],Contrato[[#All],[Suministrador_CNE]],,0),"")</f>
        <v>SCB II SpA</v>
      </c>
      <c r="H251" s="24" t="str" cm="1">
        <f t="array" ref="H251">+IFERROR(_xlfn.XLOOKUP(Cesion_credito[[#This Row],[Distribuidor_CNE]]&amp;"_"&amp;Cesion_credito[[#This Row],[Bloque_Contrato_CNE]],Contrato[[#All],[Id]],Contrato[[#All],[SUMINISTRADOR_ACTUAL]],,0),"")</f>
        <v>LUZ_DEL_NORTE</v>
      </c>
      <c r="I251" s="24" t="str" cm="1">
        <f t="array" ref="I251">+IFERROR(_xlfn.XLOOKUP(Cesion_credito[[#This Row],[Distribuidor_CNE]]&amp;"_"&amp;Cesion_credito[[#This Row],[Bloque_Contrato_CNE]],Contrato[[#All],[Id]],Contrato[[#All],[DISTRIBUIDOR_ACTUAL]],,0),"")</f>
        <v>CGE</v>
      </c>
      <c r="J251" s="5" t="s">
        <v>1210</v>
      </c>
      <c r="K251" s="22" t="str" cm="1">
        <f t="array" ref="K25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1" s="8">
        <v>1</v>
      </c>
      <c r="N251" s="36">
        <f>+Cesion_credito[[#This Row],[Prorrata_Semestral (%)]]*SUMIFS(Contrato[Pago_Semestral_US$],Contrato[Distribuidor_CNE],Cesion_credito[[#This Row],[Distribuidor_CNE]],Contrato[Contrato],Cesion_credito[[#This Row],[Bloque_Contrato_CNE]])</f>
        <v>2955.431</v>
      </c>
      <c r="O251" s="28">
        <f t="shared" si="14"/>
        <v>1</v>
      </c>
      <c r="P251" t="str" cm="1">
        <f t="array" ref="P25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1" t="str" cm="1">
        <f t="array" ref="Q2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1" cm="1">
        <f t="array" ref="R251">+IFERROR(_xlfn.XLOOKUP(Cesion_credito[[#This Row],[SUMINISTRADOR_ACTUAL]]&amp;Cesion_credito[[#This Row],[Razón Social Beneficiario del Pago]],Tabla_Facturas[[#All],[ID]],Tabla_Facturas[[#All],[NUMERO_CUENTA]],,0),"")</f>
        <v>10717510</v>
      </c>
      <c r="S2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460018</v>
      </c>
      <c r="T251" t="str">
        <f>+_xlfn.XLOOKUP(Cesion_credito[[#This Row],[DISTRIBUIDOR_ACTUAL]],Distribuidor[DISTRIBUIDOR_ACTUAL],Distribuidor[RAZON_SOCIAL_DISTRIBUIDOR_ACTUAL],,0)</f>
        <v>Compañía General de Electricidad S.A.</v>
      </c>
      <c r="U251" t="str">
        <f>+_xlfn.XLOOKUP(Cesion_credito[[#This Row],[DISTRIBUIDOR_ACTUAL]],Distribuidor[DISTRIBUIDOR_ACTUAL],Distribuidor[RUT_DISTRIBUIDOR_ACTUAL],,0)</f>
        <v>76.411.321-7</v>
      </c>
    </row>
    <row r="252" spans="1:21" x14ac:dyDescent="0.25">
      <c r="A252" s="22">
        <f t="shared" si="15"/>
        <v>2025</v>
      </c>
      <c r="B252" s="22">
        <f t="shared" si="12"/>
        <v>1</v>
      </c>
      <c r="C252" s="22">
        <f t="shared" si="13"/>
        <v>6</v>
      </c>
      <c r="D252" s="23" t="s">
        <v>1123</v>
      </c>
      <c r="E252" s="6" t="s">
        <v>1095</v>
      </c>
      <c r="F252" s="5" t="s">
        <v>716</v>
      </c>
      <c r="G252" s="24" t="str" cm="1">
        <f t="array" ref="G252">+IFERROR(_xlfn.XLOOKUP(Cesion_credito[[#This Row],[Distribuidor_CNE]]&amp;"_"&amp;Cesion_credito[[#This Row],[Bloque_Contrato_CNE]],Contrato[[#All],[Id]],Contrato[[#All],[Suministrador_CNE]],,0),"")</f>
        <v>SCB II SpA</v>
      </c>
      <c r="H252" s="24" t="str" cm="1">
        <f t="array" ref="H252">+IFERROR(_xlfn.XLOOKUP(Cesion_credito[[#This Row],[Distribuidor_CNE]]&amp;"_"&amp;Cesion_credito[[#This Row],[Bloque_Contrato_CNE]],Contrato[[#All],[Id]],Contrato[[#All],[SUMINISTRADOR_ACTUAL]],,0),"")</f>
        <v>LUZ_DEL_NORTE</v>
      </c>
      <c r="I252" s="24" t="str" cm="1">
        <f t="array" ref="I252">+IFERROR(_xlfn.XLOOKUP(Cesion_credito[[#This Row],[Distribuidor_CNE]]&amp;"_"&amp;Cesion_credito[[#This Row],[Bloque_Contrato_CNE]],Contrato[[#All],[Id]],Contrato[[#All],[DISTRIBUIDOR_ACTUAL]],,0),"")</f>
        <v>CGE</v>
      </c>
      <c r="J252" s="5" t="s">
        <v>1210</v>
      </c>
      <c r="K252" s="22" t="str" cm="1">
        <f t="array" ref="K25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2" s="8">
        <v>1</v>
      </c>
      <c r="N25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2" s="28">
        <f t="shared" si="14"/>
        <v>1</v>
      </c>
      <c r="P252" t="str" cm="1">
        <f t="array" ref="P25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2" t="str" cm="1">
        <f t="array" ref="Q2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2" cm="1">
        <f t="array" ref="R252">+IFERROR(_xlfn.XLOOKUP(Cesion_credito[[#This Row],[SUMINISTRADOR_ACTUAL]]&amp;Cesion_credito[[#This Row],[Razón Social Beneficiario del Pago]],Tabla_Facturas[[#All],[ID]],Tabla_Facturas[[#All],[NUMERO_CUENTA]],,0),"")</f>
        <v>10717510</v>
      </c>
      <c r="S2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2" t="str">
        <f>+_xlfn.XLOOKUP(Cesion_credito[[#This Row],[DISTRIBUIDOR_ACTUAL]],Distribuidor[DISTRIBUIDOR_ACTUAL],Distribuidor[RAZON_SOCIAL_DISTRIBUIDOR_ACTUAL],,0)</f>
        <v>Compañía General de Electricidad S.A.</v>
      </c>
      <c r="U252" t="str">
        <f>+_xlfn.XLOOKUP(Cesion_credito[[#This Row],[DISTRIBUIDOR_ACTUAL]],Distribuidor[DISTRIBUIDOR_ACTUAL],Distribuidor[RUT_DISTRIBUIDOR_ACTUAL],,0)</f>
        <v>76.411.321-7</v>
      </c>
    </row>
    <row r="253" spans="1:21" x14ac:dyDescent="0.25">
      <c r="A253" s="22">
        <f t="shared" si="15"/>
        <v>2025</v>
      </c>
      <c r="B253" s="22">
        <f t="shared" si="12"/>
        <v>1</v>
      </c>
      <c r="C253" s="22">
        <f t="shared" si="13"/>
        <v>6</v>
      </c>
      <c r="D253" s="23" t="s">
        <v>1123</v>
      </c>
      <c r="E253" s="6" t="s">
        <v>1097</v>
      </c>
      <c r="F253" s="5" t="s">
        <v>572</v>
      </c>
      <c r="G253" s="24" t="str" cm="1">
        <f t="array" ref="G253">+IFERROR(_xlfn.XLOOKUP(Cesion_credito[[#This Row],[Distribuidor_CNE]]&amp;"_"&amp;Cesion_credito[[#This Row],[Bloque_Contrato_CNE]],Contrato[[#All],[Id]],Contrato[[#All],[Suministrador_CNE]],,0),"")</f>
        <v>SCB II SpA</v>
      </c>
      <c r="H253" s="24" t="str" cm="1">
        <f t="array" ref="H253">+IFERROR(_xlfn.XLOOKUP(Cesion_credito[[#This Row],[Distribuidor_CNE]]&amp;"_"&amp;Cesion_credito[[#This Row],[Bloque_Contrato_CNE]],Contrato[[#All],[Id]],Contrato[[#All],[SUMINISTRADOR_ACTUAL]],,0),"")</f>
        <v>LUZ_DEL_NORTE</v>
      </c>
      <c r="I253" s="24" t="str" cm="1">
        <f t="array" ref="I253">+IFERROR(_xlfn.XLOOKUP(Cesion_credito[[#This Row],[Distribuidor_CNE]]&amp;"_"&amp;Cesion_credito[[#This Row],[Bloque_Contrato_CNE]],Contrato[[#All],[Id]],Contrato[[#All],[DISTRIBUIDOR_ACTUAL]],,0),"")</f>
        <v>ENEL_DISTRIBUCION</v>
      </c>
      <c r="J253" s="5" t="s">
        <v>1210</v>
      </c>
      <c r="K253" s="22" t="str" cm="1">
        <f t="array" ref="K25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3" s="8">
        <v>1</v>
      </c>
      <c r="N253" s="36">
        <f>+Cesion_credito[[#This Row],[Prorrata_Semestral (%)]]*SUMIFS(Contrato[Pago_Semestral_US$],Contrato[Distribuidor_CNE],Cesion_credito[[#This Row],[Distribuidor_CNE]],Contrato[Contrato],Cesion_credito[[#This Row],[Bloque_Contrato_CNE]])</f>
        <v>38289.254999999997</v>
      </c>
      <c r="O253" s="28">
        <f t="shared" si="14"/>
        <v>1</v>
      </c>
      <c r="P253" t="str" cm="1">
        <f t="array" ref="P25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3" t="str" cm="1">
        <f t="array" ref="Q2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3" cm="1">
        <f t="array" ref="R253">+IFERROR(_xlfn.XLOOKUP(Cesion_credito[[#This Row],[SUMINISTRADOR_ACTUAL]]&amp;Cesion_credito[[#This Row],[Razón Social Beneficiario del Pago]],Tabla_Facturas[[#All],[ID]],Tabla_Facturas[[#All],[NUMERO_CUENTA]],,0),"")</f>
        <v>10717510</v>
      </c>
      <c r="S2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5959786</v>
      </c>
      <c r="T253" t="str">
        <f>+_xlfn.XLOOKUP(Cesion_credito[[#This Row],[DISTRIBUIDOR_ACTUAL]],Distribuidor[DISTRIBUIDOR_ACTUAL],Distribuidor[RAZON_SOCIAL_DISTRIBUIDOR_ACTUAL],,0)</f>
        <v>Enel Distribución Chile S.A.</v>
      </c>
      <c r="U253" t="str">
        <f>+_xlfn.XLOOKUP(Cesion_credito[[#This Row],[DISTRIBUIDOR_ACTUAL]],Distribuidor[DISTRIBUIDOR_ACTUAL],Distribuidor[RUT_DISTRIBUIDOR_ACTUAL],,0)</f>
        <v>96.800.570-7</v>
      </c>
    </row>
    <row r="254" spans="1:21" x14ac:dyDescent="0.25">
      <c r="A254" s="22">
        <f t="shared" si="15"/>
        <v>2025</v>
      </c>
      <c r="B254" s="22">
        <f t="shared" si="12"/>
        <v>1</v>
      </c>
      <c r="C254" s="22">
        <f t="shared" si="13"/>
        <v>6</v>
      </c>
      <c r="D254" s="23" t="s">
        <v>1123</v>
      </c>
      <c r="E254" s="6" t="s">
        <v>1098</v>
      </c>
      <c r="F254" s="5" t="s">
        <v>778</v>
      </c>
      <c r="G254" s="24" t="str" cm="1">
        <f t="array" ref="G254">+IFERROR(_xlfn.XLOOKUP(Cesion_credito[[#This Row],[Distribuidor_CNE]]&amp;"_"&amp;Cesion_credito[[#This Row],[Bloque_Contrato_CNE]],Contrato[[#All],[Id]],Contrato[[#All],[Suministrador_CNE]],,0),"")</f>
        <v>SCB II SpA</v>
      </c>
      <c r="H254" s="24" t="str" cm="1">
        <f t="array" ref="H254">+IFERROR(_xlfn.XLOOKUP(Cesion_credito[[#This Row],[Distribuidor_CNE]]&amp;"_"&amp;Cesion_credito[[#This Row],[Bloque_Contrato_CNE]],Contrato[[#All],[Id]],Contrato[[#All],[SUMINISTRADOR_ACTUAL]],,0),"")</f>
        <v>LUZ_DEL_NORTE</v>
      </c>
      <c r="I254" s="24" t="str" cm="1">
        <f t="array" ref="I254">+IFERROR(_xlfn.XLOOKUP(Cesion_credito[[#This Row],[Distribuidor_CNE]]&amp;"_"&amp;Cesion_credito[[#This Row],[Bloque_Contrato_CNE]],Contrato[[#All],[Id]],Contrato[[#All],[DISTRIBUIDOR_ACTUAL]],,0),"")</f>
        <v>FRONTEL</v>
      </c>
      <c r="J254" s="5" t="s">
        <v>1210</v>
      </c>
      <c r="K254" s="22" t="str" cm="1">
        <f t="array" ref="K254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4" s="8">
        <v>1</v>
      </c>
      <c r="N254" s="36">
        <f>+Cesion_credito[[#This Row],[Prorrata_Semestral (%)]]*SUMIFS(Contrato[Pago_Semestral_US$],Contrato[Distribuidor_CNE],Cesion_credito[[#This Row],[Distribuidor_CNE]],Contrato[Contrato],Cesion_credito[[#This Row],[Bloque_Contrato_CNE]])</f>
        <v>2471.7739999999999</v>
      </c>
      <c r="O254" s="28">
        <f t="shared" si="14"/>
        <v>1</v>
      </c>
      <c r="P254" t="str" cm="1">
        <f t="array" ref="P254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4" t="str" cm="1">
        <f t="array" ref="Q2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4" cm="1">
        <f t="array" ref="R254">+IFERROR(_xlfn.XLOOKUP(Cesion_credito[[#This Row],[SUMINISTRADOR_ACTUAL]]&amp;Cesion_credito[[#This Row],[Razón Social Beneficiario del Pago]],Tabla_Facturas[[#All],[ID]],Tabla_Facturas[[#All],[NUMERO_CUENTA]],,0),"")</f>
        <v>10717510</v>
      </c>
      <c r="S2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384736</v>
      </c>
      <c r="T254" t="str">
        <f>+_xlfn.XLOOKUP(Cesion_credito[[#This Row],[DISTRIBUIDOR_ACTUAL]],Distribuidor[DISTRIBUIDOR_ACTUAL],Distribuidor[RAZON_SOCIAL_DISTRIBUIDOR_ACTUAL],,0)</f>
        <v>Empresa Eléctrica de la Frontera S.A.</v>
      </c>
      <c r="U254" t="str">
        <f>+_xlfn.XLOOKUP(Cesion_credito[[#This Row],[DISTRIBUIDOR_ACTUAL]],Distribuidor[DISTRIBUIDOR_ACTUAL],Distribuidor[RUT_DISTRIBUIDOR_ACTUAL],,0)</f>
        <v>76.073.164-1</v>
      </c>
    </row>
    <row r="255" spans="1:21" x14ac:dyDescent="0.25">
      <c r="A255" s="22">
        <f t="shared" si="15"/>
        <v>2025</v>
      </c>
      <c r="B255" s="22">
        <f t="shared" si="12"/>
        <v>1</v>
      </c>
      <c r="C255" s="22">
        <f t="shared" si="13"/>
        <v>6</v>
      </c>
      <c r="D255" s="23" t="s">
        <v>1123</v>
      </c>
      <c r="E255" s="6" t="s">
        <v>1099</v>
      </c>
      <c r="F255" s="5" t="s">
        <v>823</v>
      </c>
      <c r="G255" s="24" t="str" cm="1">
        <f t="array" ref="G255">+IFERROR(_xlfn.XLOOKUP(Cesion_credito[[#This Row],[Distribuidor_CNE]]&amp;"_"&amp;Cesion_credito[[#This Row],[Bloque_Contrato_CNE]],Contrato[[#All],[Id]],Contrato[[#All],[Suministrador_CNE]],,0),"")</f>
        <v>SCB II SpA</v>
      </c>
      <c r="H255" s="24" t="str" cm="1">
        <f t="array" ref="H255">+IFERROR(_xlfn.XLOOKUP(Cesion_credito[[#This Row],[Distribuidor_CNE]]&amp;"_"&amp;Cesion_credito[[#This Row],[Bloque_Contrato_CNE]],Contrato[[#All],[Id]],Contrato[[#All],[SUMINISTRADOR_ACTUAL]],,0),"")</f>
        <v>LUZ_DEL_NORTE</v>
      </c>
      <c r="I255" s="24" t="str" cm="1">
        <f t="array" ref="I255">+IFERROR(_xlfn.XLOOKUP(Cesion_credito[[#This Row],[Distribuidor_CNE]]&amp;"_"&amp;Cesion_credito[[#This Row],[Bloque_Contrato_CNE]],Contrato[[#All],[Id]],Contrato[[#All],[DISTRIBUIDOR_ACTUAL]],,0),"")</f>
        <v>LITORAL</v>
      </c>
      <c r="J255" s="5" t="s">
        <v>1210</v>
      </c>
      <c r="K255" s="22" t="str" cm="1">
        <f t="array" ref="K255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5" s="8">
        <v>1</v>
      </c>
      <c r="N255" s="36">
        <f>+Cesion_credito[[#This Row],[Prorrata_Semestral (%)]]*SUMIFS(Contrato[Pago_Semestral_US$],Contrato[Distribuidor_CNE],Cesion_credito[[#This Row],[Distribuidor_CNE]],Contrato[Contrato],Cesion_credito[[#This Row],[Bloque_Contrato_CNE]])</f>
        <v>646.77800000000002</v>
      </c>
      <c r="O255" s="28">
        <f t="shared" si="14"/>
        <v>1</v>
      </c>
      <c r="P255" t="str" cm="1">
        <f t="array" ref="P255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5" t="str" cm="1">
        <f t="array" ref="Q2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5" cm="1">
        <f t="array" ref="R255">+IFERROR(_xlfn.XLOOKUP(Cesion_credito[[#This Row],[SUMINISTRADOR_ACTUAL]]&amp;Cesion_credito[[#This Row],[Razón Social Beneficiario del Pago]],Tabla_Facturas[[#All],[ID]],Tabla_Facturas[[#All],[NUMERO_CUENTA]],,0),"")</f>
        <v>10717510</v>
      </c>
      <c r="S2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100672</v>
      </c>
      <c r="T255" t="str">
        <f>+_xlfn.XLOOKUP(Cesion_credito[[#This Row],[DISTRIBUIDOR_ACTUAL]],Distribuidor[DISTRIBUIDOR_ACTUAL],Distribuidor[RAZON_SOCIAL_DISTRIBUIDOR_ACTUAL],,0)</f>
        <v>Compañía Eléctrica del Litoral S.A.</v>
      </c>
      <c r="U255" t="str">
        <f>+_xlfn.XLOOKUP(Cesion_credito[[#This Row],[DISTRIBUIDOR_ACTUAL]],Distribuidor[DISTRIBUIDOR_ACTUAL],Distribuidor[RUT_DISTRIBUIDOR_ACTUAL],,0)</f>
        <v>91.344.000-5</v>
      </c>
    </row>
    <row r="256" spans="1:21" x14ac:dyDescent="0.25">
      <c r="A256" s="22">
        <f t="shared" si="15"/>
        <v>2025</v>
      </c>
      <c r="B256" s="22">
        <f t="shared" si="12"/>
        <v>1</v>
      </c>
      <c r="C256" s="22">
        <f t="shared" si="13"/>
        <v>6</v>
      </c>
      <c r="D256" s="23" t="s">
        <v>1123</v>
      </c>
      <c r="E256" s="6" t="s">
        <v>1100</v>
      </c>
      <c r="F256" s="5" t="s">
        <v>860</v>
      </c>
      <c r="G256" s="24" t="str" cm="1">
        <f t="array" ref="G256">+IFERROR(_xlfn.XLOOKUP(Cesion_credito[[#This Row],[Distribuidor_CNE]]&amp;"_"&amp;Cesion_credito[[#This Row],[Bloque_Contrato_CNE]],Contrato[[#All],[Id]],Contrato[[#All],[Suministrador_CNE]],,0),"")</f>
        <v>SCB II SpA</v>
      </c>
      <c r="H256" s="24" t="str" cm="1">
        <f t="array" ref="H256">+IFERROR(_xlfn.XLOOKUP(Cesion_credito[[#This Row],[Distribuidor_CNE]]&amp;"_"&amp;Cesion_credito[[#This Row],[Bloque_Contrato_CNE]],Contrato[[#All],[Id]],Contrato[[#All],[SUMINISTRADOR_ACTUAL]],,0),"")</f>
        <v>LUZ_DEL_NORTE</v>
      </c>
      <c r="I256" s="24" t="str" cm="1">
        <f t="array" ref="I256">+IFERROR(_xlfn.XLOOKUP(Cesion_credito[[#This Row],[Distribuidor_CNE]]&amp;"_"&amp;Cesion_credito[[#This Row],[Bloque_Contrato_CNE]],Contrato[[#All],[Id]],Contrato[[#All],[DISTRIBUIDOR_ACTUAL]],,0),"")</f>
        <v>LUZOSORNO</v>
      </c>
      <c r="J256" s="5" t="s">
        <v>1210</v>
      </c>
      <c r="K256" s="22" t="str" cm="1">
        <f t="array" ref="K256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6" s="8">
        <v>1</v>
      </c>
      <c r="N256" s="36">
        <f>+Cesion_credito[[#This Row],[Prorrata_Semestral (%)]]*SUMIFS(Contrato[Pago_Semestral_US$],Contrato[Distribuidor_CNE],Cesion_credito[[#This Row],[Distribuidor_CNE]],Contrato[Contrato],Cesion_credito[[#This Row],[Bloque_Contrato_CNE]])</f>
        <v>182.81899999999999</v>
      </c>
      <c r="O256" s="28">
        <f t="shared" si="14"/>
        <v>1</v>
      </c>
      <c r="P256" t="str" cm="1">
        <f t="array" ref="P256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6" t="str" cm="1">
        <f t="array" ref="Q2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6" cm="1">
        <f t="array" ref="R256">+IFERROR(_xlfn.XLOOKUP(Cesion_credito[[#This Row],[SUMINISTRADOR_ACTUAL]]&amp;Cesion_credito[[#This Row],[Razón Social Beneficiario del Pago]],Tabla_Facturas[[#All],[ID]],Tabla_Facturas[[#All],[NUMERO_CUENTA]],,0),"")</f>
        <v>10717510</v>
      </c>
      <c r="S2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28456</v>
      </c>
      <c r="T256" t="str">
        <f>+_xlfn.XLOOKUP(Cesion_credito[[#This Row],[DISTRIBUIDOR_ACTUAL]],Distribuidor[DISTRIBUIDOR_ACTUAL],Distribuidor[RAZON_SOCIAL_DISTRIBUIDOR_ACTUAL],,0)</f>
        <v>Compañía Eléctrica de Osorno S.A</v>
      </c>
      <c r="U256" t="str">
        <f>+_xlfn.XLOOKUP(Cesion_credito[[#This Row],[DISTRIBUIDOR_ACTUAL]],Distribuidor[DISTRIBUIDOR_ACTUAL],Distribuidor[RUT_DISTRIBUIDOR_ACTUAL],,0)</f>
        <v>96.531.500-4</v>
      </c>
    </row>
    <row r="257" spans="1:21" x14ac:dyDescent="0.25">
      <c r="A257" s="22">
        <f t="shared" si="15"/>
        <v>2025</v>
      </c>
      <c r="B257" s="22">
        <f t="shared" si="12"/>
        <v>1</v>
      </c>
      <c r="C257" s="22">
        <f t="shared" si="13"/>
        <v>6</v>
      </c>
      <c r="D257" s="23" t="s">
        <v>1123</v>
      </c>
      <c r="E257" s="6" t="s">
        <v>1101</v>
      </c>
      <c r="F257" s="5" t="s">
        <v>897</v>
      </c>
      <c r="G257" s="24" t="str" cm="1">
        <f t="array" ref="G257">+IFERROR(_xlfn.XLOOKUP(Cesion_credito[[#This Row],[Distribuidor_CNE]]&amp;"_"&amp;Cesion_credito[[#This Row],[Bloque_Contrato_CNE]],Contrato[[#All],[Id]],Contrato[[#All],[Suministrador_CNE]],,0),"")</f>
        <v>SCB II SpA</v>
      </c>
      <c r="H257" s="24" t="str" cm="1">
        <f t="array" ref="H257">+IFERROR(_xlfn.XLOOKUP(Cesion_credito[[#This Row],[Distribuidor_CNE]]&amp;"_"&amp;Cesion_credito[[#This Row],[Bloque_Contrato_CNE]],Contrato[[#All],[Id]],Contrato[[#All],[SUMINISTRADOR_ACTUAL]],,0),"")</f>
        <v>LUZ_DEL_NORTE</v>
      </c>
      <c r="I257" s="24" t="str" cm="1">
        <f t="array" ref="I257">+IFERROR(_xlfn.XLOOKUP(Cesion_credito[[#This Row],[Distribuidor_CNE]]&amp;"_"&amp;Cesion_credito[[#This Row],[Bloque_Contrato_CNE]],Contrato[[#All],[Id]],Contrato[[#All],[DISTRIBUIDOR_ACTUAL]],,0),"")</f>
        <v>LUZLINARES</v>
      </c>
      <c r="J257" s="5" t="s">
        <v>1210</v>
      </c>
      <c r="K257" s="22" t="str" cm="1">
        <f t="array" ref="K257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7" s="8">
        <v>1</v>
      </c>
      <c r="N257" s="36">
        <f>+Cesion_credito[[#This Row],[Prorrata_Semestral (%)]]*SUMIFS(Contrato[Pago_Semestral_US$],Contrato[Distribuidor_CNE],Cesion_credito[[#This Row],[Distribuidor_CNE]],Contrato[Contrato],Cesion_credito[[#This Row],[Bloque_Contrato_CNE]])</f>
        <v>2706.6559999999999</v>
      </c>
      <c r="O257" s="28">
        <f t="shared" si="14"/>
        <v>1</v>
      </c>
      <c r="P257" t="str" cm="1">
        <f t="array" ref="P257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7" t="str" cm="1">
        <f t="array" ref="Q2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7" cm="1">
        <f t="array" ref="R257">+IFERROR(_xlfn.XLOOKUP(Cesion_credito[[#This Row],[SUMINISTRADOR_ACTUAL]]&amp;Cesion_credito[[#This Row],[Razón Social Beneficiario del Pago]],Tabla_Facturas[[#All],[ID]],Tabla_Facturas[[#All],[NUMERO_CUENTA]],,0),"")</f>
        <v>10717510</v>
      </c>
      <c r="S2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421296</v>
      </c>
      <c r="T257" t="str">
        <f>+_xlfn.XLOOKUP(Cesion_credito[[#This Row],[DISTRIBUIDOR_ACTUAL]],Distribuidor[DISTRIBUIDOR_ACTUAL],Distribuidor[RAZON_SOCIAL_DISTRIBUIDOR_ACTUAL],,0)</f>
        <v>Luzlinares S.A.</v>
      </c>
      <c r="U257" t="str">
        <f>+_xlfn.XLOOKUP(Cesion_credito[[#This Row],[DISTRIBUIDOR_ACTUAL]],Distribuidor[DISTRIBUIDOR_ACTUAL],Distribuidor[RUT_DISTRIBUIDOR_ACTUAL],,0)</f>
        <v>96.884.450-4</v>
      </c>
    </row>
    <row r="258" spans="1:21" x14ac:dyDescent="0.25">
      <c r="A258" s="22">
        <f t="shared" si="15"/>
        <v>2025</v>
      </c>
      <c r="B258" s="22">
        <f t="shared" si="12"/>
        <v>1</v>
      </c>
      <c r="C258" s="22">
        <f t="shared" si="13"/>
        <v>6</v>
      </c>
      <c r="D258" s="23" t="s">
        <v>1123</v>
      </c>
      <c r="E258" s="6" t="s">
        <v>1102</v>
      </c>
      <c r="F258" s="5" t="s">
        <v>934</v>
      </c>
      <c r="G258" s="24" t="str" cm="1">
        <f t="array" ref="G258">+IFERROR(_xlfn.XLOOKUP(Cesion_credito[[#This Row],[Distribuidor_CNE]]&amp;"_"&amp;Cesion_credito[[#This Row],[Bloque_Contrato_CNE]],Contrato[[#All],[Id]],Contrato[[#All],[Suministrador_CNE]],,0),"")</f>
        <v>SCB II SpA</v>
      </c>
      <c r="H258" s="24" t="str" cm="1">
        <f t="array" ref="H258">+IFERROR(_xlfn.XLOOKUP(Cesion_credito[[#This Row],[Distribuidor_CNE]]&amp;"_"&amp;Cesion_credito[[#This Row],[Bloque_Contrato_CNE]],Contrato[[#All],[Id]],Contrato[[#All],[SUMINISTRADOR_ACTUAL]],,0),"")</f>
        <v>LUZ_DEL_NORTE</v>
      </c>
      <c r="I258" s="24" t="str" cm="1">
        <f t="array" ref="I258">+IFERROR(_xlfn.XLOOKUP(Cesion_credito[[#This Row],[Distribuidor_CNE]]&amp;"_"&amp;Cesion_credito[[#This Row],[Bloque_Contrato_CNE]],Contrato[[#All],[Id]],Contrato[[#All],[DISTRIBUIDOR_ACTUAL]],,0),"")</f>
        <v>LUZPARRAL</v>
      </c>
      <c r="J258" s="5" t="s">
        <v>1210</v>
      </c>
      <c r="K258" s="22" t="str" cm="1">
        <f t="array" ref="K258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8" s="8">
        <v>1</v>
      </c>
      <c r="N258" s="36">
        <f>+Cesion_credito[[#This Row],[Prorrata_Semestral (%)]]*SUMIFS(Contrato[Pago_Semestral_US$],Contrato[Distribuidor_CNE],Cesion_credito[[#This Row],[Distribuidor_CNE]],Contrato[Contrato],Cesion_credito[[#This Row],[Bloque_Contrato_CNE]])</f>
        <v>3194.9459999999999</v>
      </c>
      <c r="O258" s="28">
        <f t="shared" si="14"/>
        <v>1</v>
      </c>
      <c r="P258" t="str" cm="1">
        <f t="array" ref="P258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8" t="str" cm="1">
        <f t="array" ref="Q2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8" cm="1">
        <f t="array" ref="R258">+IFERROR(_xlfn.XLOOKUP(Cesion_credito[[#This Row],[SUMINISTRADOR_ACTUAL]]&amp;Cesion_credito[[#This Row],[Razón Social Beneficiario del Pago]],Tabla_Facturas[[#All],[ID]],Tabla_Facturas[[#All],[NUMERO_CUENTA]],,0),"")</f>
        <v>10717510</v>
      </c>
      <c r="S2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497299</v>
      </c>
      <c r="T258" t="str">
        <f>+_xlfn.XLOOKUP(Cesion_credito[[#This Row],[DISTRIBUIDOR_ACTUAL]],Distribuidor[DISTRIBUIDOR_ACTUAL],Distribuidor[RAZON_SOCIAL_DISTRIBUIDOR_ACTUAL],,0)</f>
        <v>Luzparral S.A.</v>
      </c>
      <c r="U258" t="str">
        <f>+_xlfn.XLOOKUP(Cesion_credito[[#This Row],[DISTRIBUIDOR_ACTUAL]],Distribuidor[DISTRIBUIDOR_ACTUAL],Distribuidor[RUT_DISTRIBUIDOR_ACTUAL],,0)</f>
        <v>96.866.680-0</v>
      </c>
    </row>
    <row r="259" spans="1:21" x14ac:dyDescent="0.25">
      <c r="A259" s="22">
        <f t="shared" si="15"/>
        <v>2025</v>
      </c>
      <c r="B259" s="22">
        <f t="shared" si="12"/>
        <v>1</v>
      </c>
      <c r="C259" s="22">
        <f t="shared" si="13"/>
        <v>6</v>
      </c>
      <c r="D259" s="23" t="s">
        <v>1123</v>
      </c>
      <c r="E259" s="6" t="s">
        <v>43</v>
      </c>
      <c r="F259" s="5" t="s">
        <v>572</v>
      </c>
      <c r="G259" s="24" t="str" cm="1">
        <f t="array" ref="G259">+IFERROR(_xlfn.XLOOKUP(Cesion_credito[[#This Row],[Distribuidor_CNE]]&amp;"_"&amp;Cesion_credito[[#This Row],[Bloque_Contrato_CNE]],Contrato[[#All],[Id]],Contrato[[#All],[Suministrador_CNE]],,0),"")</f>
        <v>SCB II SpA</v>
      </c>
      <c r="H259" s="24" t="str" cm="1">
        <f t="array" ref="H259">+IFERROR(_xlfn.XLOOKUP(Cesion_credito[[#This Row],[Distribuidor_CNE]]&amp;"_"&amp;Cesion_credito[[#This Row],[Bloque_Contrato_CNE]],Contrato[[#All],[Id]],Contrato[[#All],[SUMINISTRADOR_ACTUAL]],,0),"")</f>
        <v>LUZ_DEL_NORTE</v>
      </c>
      <c r="I259" s="24" t="str" cm="1">
        <f t="array" ref="I259">+IFERROR(_xlfn.XLOOKUP(Cesion_credito[[#This Row],[Distribuidor_CNE]]&amp;"_"&amp;Cesion_credito[[#This Row],[Bloque_Contrato_CNE]],Contrato[[#All],[Id]],Contrato[[#All],[DISTRIBUIDOR_ACTUAL]],,0),"")</f>
        <v>MATAQUITO</v>
      </c>
      <c r="J259" s="5" t="s">
        <v>1210</v>
      </c>
      <c r="K259" s="22" t="str" cm="1">
        <f t="array" ref="K259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59" s="8">
        <v>1</v>
      </c>
      <c r="N25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59" s="28">
        <f t="shared" si="14"/>
        <v>1</v>
      </c>
      <c r="P259" t="str" cm="1">
        <f t="array" ref="P259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59" t="str" cm="1">
        <f t="array" ref="Q2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59" cm="1">
        <f t="array" ref="R259">+IFERROR(_xlfn.XLOOKUP(Cesion_credito[[#This Row],[SUMINISTRADOR_ACTUAL]]&amp;Cesion_credito[[#This Row],[Razón Social Beneficiario del Pago]],Tabla_Facturas[[#All],[ID]],Tabla_Facturas[[#All],[NUMERO_CUENTA]],,0),"")</f>
        <v>10717510</v>
      </c>
      <c r="S2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59" t="str">
        <f>+_xlfn.XLOOKUP(Cesion_credito[[#This Row],[DISTRIBUIDOR_ACTUAL]],Distribuidor[DISTRIBUIDOR_ACTUAL],Distribuidor[RAZON_SOCIAL_DISTRIBUIDOR_ACTUAL],,0)</f>
        <v>Distribuidora de Energia Electrica Mataquito S.A.</v>
      </c>
      <c r="U259" t="str">
        <f>+_xlfn.XLOOKUP(Cesion_credito[[#This Row],[DISTRIBUIDOR_ACTUAL]],Distribuidor[DISTRIBUIDOR_ACTUAL],Distribuidor[RUT_DISTRIBUIDOR_ACTUAL],,0)</f>
        <v>76.808.157-3</v>
      </c>
    </row>
    <row r="260" spans="1:21" x14ac:dyDescent="0.25">
      <c r="A260" s="22">
        <f t="shared" si="15"/>
        <v>2025</v>
      </c>
      <c r="B260" s="22">
        <f t="shared" si="12"/>
        <v>1</v>
      </c>
      <c r="C260" s="22">
        <f t="shared" si="13"/>
        <v>6</v>
      </c>
      <c r="D260" s="23" t="s">
        <v>1123</v>
      </c>
      <c r="E260" s="6" t="s">
        <v>1103</v>
      </c>
      <c r="F260" s="5" t="s">
        <v>970</v>
      </c>
      <c r="G260" s="24" t="str" cm="1">
        <f t="array" ref="G260">+IFERROR(_xlfn.XLOOKUP(Cesion_credito[[#This Row],[Distribuidor_CNE]]&amp;"_"&amp;Cesion_credito[[#This Row],[Bloque_Contrato_CNE]],Contrato[[#All],[Id]],Contrato[[#All],[Suministrador_CNE]],,0),"")</f>
        <v>SCB II SpA</v>
      </c>
      <c r="H260" s="24" t="str" cm="1">
        <f t="array" ref="H260">+IFERROR(_xlfn.XLOOKUP(Cesion_credito[[#This Row],[Distribuidor_CNE]]&amp;"_"&amp;Cesion_credito[[#This Row],[Bloque_Contrato_CNE]],Contrato[[#All],[Id]],Contrato[[#All],[SUMINISTRADOR_ACTUAL]],,0),"")</f>
        <v>LUZ_DEL_NORTE</v>
      </c>
      <c r="I260" s="24" t="str" cm="1">
        <f t="array" ref="I260">+IFERROR(_xlfn.XLOOKUP(Cesion_credito[[#This Row],[Distribuidor_CNE]]&amp;"_"&amp;Cesion_credito[[#This Row],[Bloque_Contrato_CNE]],Contrato[[#All],[Id]],Contrato[[#All],[DISTRIBUIDOR_ACTUAL]],,0),"")</f>
        <v>SAESA</v>
      </c>
      <c r="J260" s="5" t="s">
        <v>1210</v>
      </c>
      <c r="K260" s="22" t="str" cm="1">
        <f t="array" ref="K260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0" s="8">
        <v>1</v>
      </c>
      <c r="N2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0" s="28">
        <f t="shared" si="14"/>
        <v>1</v>
      </c>
      <c r="P260" t="str" cm="1">
        <f t="array" ref="P260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0" t="str" cm="1">
        <f t="array" ref="Q2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0" cm="1">
        <f t="array" ref="R260">+IFERROR(_xlfn.XLOOKUP(Cesion_credito[[#This Row],[SUMINISTRADOR_ACTUAL]]&amp;Cesion_credito[[#This Row],[Razón Social Beneficiario del Pago]],Tabla_Facturas[[#All],[ID]],Tabla_Facturas[[#All],[NUMERO_CUENTA]],,0),"")</f>
        <v>10717510</v>
      </c>
      <c r="S2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0" t="str">
        <f>+_xlfn.XLOOKUP(Cesion_credito[[#This Row],[DISTRIBUIDOR_ACTUAL]],Distribuidor[DISTRIBUIDOR_ACTUAL],Distribuidor[RAZON_SOCIAL_DISTRIBUIDOR_ACTUAL],,0)</f>
        <v>Sociedad Austral de Electricidad S.A.</v>
      </c>
      <c r="U260" t="str">
        <f>+_xlfn.XLOOKUP(Cesion_credito[[#This Row],[DISTRIBUIDOR_ACTUAL]],Distribuidor[DISTRIBUIDOR_ACTUAL],Distribuidor[RUT_DISTRIBUIDOR_ACTUAL],,0)</f>
        <v>76.073.162-5</v>
      </c>
    </row>
    <row r="261" spans="1:21" x14ac:dyDescent="0.25">
      <c r="A261" s="22">
        <f t="shared" si="15"/>
        <v>2025</v>
      </c>
      <c r="B261" s="22">
        <f t="shared" si="12"/>
        <v>1</v>
      </c>
      <c r="C261" s="22">
        <f t="shared" si="13"/>
        <v>6</v>
      </c>
      <c r="D261" s="23" t="s">
        <v>1123</v>
      </c>
      <c r="E261" s="6" t="s">
        <v>1104</v>
      </c>
      <c r="F261" s="5" t="s">
        <v>1005</v>
      </c>
      <c r="G261" s="24" t="str" cm="1">
        <f t="array" ref="G261">+IFERROR(_xlfn.XLOOKUP(Cesion_credito[[#This Row],[Distribuidor_CNE]]&amp;"_"&amp;Cesion_credito[[#This Row],[Bloque_Contrato_CNE]],Contrato[[#All],[Id]],Contrato[[#All],[Suministrador_CNE]],,0),"")</f>
        <v>SCB II SpA</v>
      </c>
      <c r="H261" s="24" t="str" cm="1">
        <f t="array" ref="H261">+IFERROR(_xlfn.XLOOKUP(Cesion_credito[[#This Row],[Distribuidor_CNE]]&amp;"_"&amp;Cesion_credito[[#This Row],[Bloque_Contrato_CNE]],Contrato[[#All],[Id]],Contrato[[#All],[SUMINISTRADOR_ACTUAL]],,0),"")</f>
        <v>LUZ_DEL_NORTE</v>
      </c>
      <c r="I261" s="24" t="str" cm="1">
        <f t="array" ref="I261">+IFERROR(_xlfn.XLOOKUP(Cesion_credito[[#This Row],[Distribuidor_CNE]]&amp;"_"&amp;Cesion_credito[[#This Row],[Bloque_Contrato_CNE]],Contrato[[#All],[Id]],Contrato[[#All],[DISTRIBUIDOR_ACTUAL]],,0),"")</f>
        <v>SOCOEPA</v>
      </c>
      <c r="J261" s="5" t="s">
        <v>1210</v>
      </c>
      <c r="K261" s="22" t="str" cm="1">
        <f t="array" ref="K261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1" s="8">
        <v>1</v>
      </c>
      <c r="N2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1" s="28">
        <f t="shared" si="14"/>
        <v>1</v>
      </c>
      <c r="P261" t="str" cm="1">
        <f t="array" ref="P261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1" t="str" cm="1">
        <f t="array" ref="Q2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1" cm="1">
        <f t="array" ref="R261">+IFERROR(_xlfn.XLOOKUP(Cesion_credito[[#This Row],[SUMINISTRADOR_ACTUAL]]&amp;Cesion_credito[[#This Row],[Razón Social Beneficiario del Pago]],Tabla_Facturas[[#All],[ID]],Tabla_Facturas[[#All],[NUMERO_CUENTA]],,0),"")</f>
        <v>10717510</v>
      </c>
      <c r="S2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1" t="str">
        <f>+_xlfn.XLOOKUP(Cesion_credito[[#This Row],[DISTRIBUIDOR_ACTUAL]],Distribuidor[DISTRIBUIDOR_ACTUAL],Distribuidor[RAZON_SOCIAL_DISTRIBUIDOR_ACTUAL],,0)</f>
        <v>Cooperativa Eléctrica Paillaco Ltda</v>
      </c>
      <c r="U261" t="str">
        <f>+_xlfn.XLOOKUP(Cesion_credito[[#This Row],[DISTRIBUIDOR_ACTUAL]],Distribuidor[DISTRIBUIDOR_ACTUAL],Distribuidor[RUT_DISTRIBUIDOR_ACTUAL],,0)</f>
        <v>81.629.800-8</v>
      </c>
    </row>
    <row r="262" spans="1:21" x14ac:dyDescent="0.25">
      <c r="A262" s="22">
        <f t="shared" si="15"/>
        <v>2025</v>
      </c>
      <c r="B262" s="22">
        <f t="shared" si="12"/>
        <v>1</v>
      </c>
      <c r="C262" s="22">
        <f t="shared" si="13"/>
        <v>6</v>
      </c>
      <c r="D262" s="23" t="s">
        <v>1123</v>
      </c>
      <c r="E262" s="6" t="s">
        <v>1105</v>
      </c>
      <c r="F262" s="5" t="s">
        <v>572</v>
      </c>
      <c r="G262" s="24" t="str" cm="1">
        <f t="array" ref="G262">+IFERROR(_xlfn.XLOOKUP(Cesion_credito[[#This Row],[Distribuidor_CNE]]&amp;"_"&amp;Cesion_credito[[#This Row],[Bloque_Contrato_CNE]],Contrato[[#All],[Id]],Contrato[[#All],[Suministrador_CNE]],,0),"")</f>
        <v>SCB II SpA</v>
      </c>
      <c r="H262" s="24" t="str" cm="1">
        <f t="array" ref="H262">+IFERROR(_xlfn.XLOOKUP(Cesion_credito[[#This Row],[Distribuidor_CNE]]&amp;"_"&amp;Cesion_credito[[#This Row],[Bloque_Contrato_CNE]],Contrato[[#All],[Id]],Contrato[[#All],[SUMINISTRADOR_ACTUAL]],,0),"")</f>
        <v>LUZ_DEL_NORTE</v>
      </c>
      <c r="I262" s="24" t="str" cm="1">
        <f t="array" ref="I262">+IFERROR(_xlfn.XLOOKUP(Cesion_credito[[#This Row],[Distribuidor_CNE]]&amp;"_"&amp;Cesion_credito[[#This Row],[Bloque_Contrato_CNE]],Contrato[[#All],[Id]],Contrato[[#All],[DISTRIBUIDOR_ACTUAL]],,0),"")</f>
        <v>TIL TIL</v>
      </c>
      <c r="J262" s="5" t="s">
        <v>1210</v>
      </c>
      <c r="K262" s="22" t="str" cm="1">
        <f t="array" ref="K262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2" s="8">
        <v>1</v>
      </c>
      <c r="N26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2" s="28">
        <f t="shared" si="14"/>
        <v>1</v>
      </c>
      <c r="P262" t="str" cm="1">
        <f t="array" ref="P262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2" t="str" cm="1">
        <f t="array" ref="Q2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2" cm="1">
        <f t="array" ref="R262">+IFERROR(_xlfn.XLOOKUP(Cesion_credito[[#This Row],[SUMINISTRADOR_ACTUAL]]&amp;Cesion_credito[[#This Row],[Razón Social Beneficiario del Pago]],Tabla_Facturas[[#All],[ID]],Tabla_Facturas[[#All],[NUMERO_CUENTA]],,0),"")</f>
        <v>10717510</v>
      </c>
      <c r="S2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2" t="str">
        <f>+_xlfn.XLOOKUP(Cesion_credito[[#This Row],[DISTRIBUIDOR_ACTUAL]],Distribuidor[DISTRIBUIDOR_ACTUAL],Distribuidor[RAZON_SOCIAL_DISTRIBUIDOR_ACTUAL],,0)</f>
        <v>Empresa Eléctrica Municipalidad de Til Til</v>
      </c>
      <c r="U262" t="str">
        <f>+_xlfn.XLOOKUP(Cesion_credito[[#This Row],[DISTRIBUIDOR_ACTUAL]],Distribuidor[DISTRIBUIDOR_ACTUAL],Distribuidor[RUT_DISTRIBUIDOR_ACTUAL],,0)</f>
        <v>70.849.500-K</v>
      </c>
    </row>
    <row r="263" spans="1:21" x14ac:dyDescent="0.25">
      <c r="A263" s="22">
        <f t="shared" si="15"/>
        <v>2025</v>
      </c>
      <c r="B263" s="22">
        <f t="shared" si="12"/>
        <v>1</v>
      </c>
      <c r="C263" s="22">
        <f t="shared" si="13"/>
        <v>6</v>
      </c>
      <c r="D263" s="23" t="s">
        <v>1123</v>
      </c>
      <c r="E263" s="6" t="s">
        <v>1089</v>
      </c>
      <c r="F263" s="5" t="s">
        <v>1037</v>
      </c>
      <c r="G263" s="24" t="str" cm="1">
        <f t="array" ref="G263">+IFERROR(_xlfn.XLOOKUP(Cesion_credito[[#This Row],[Distribuidor_CNE]]&amp;"_"&amp;Cesion_credito[[#This Row],[Bloque_Contrato_CNE]],Contrato[[#All],[Id]],Contrato[[#All],[Suministrador_CNE]],,0),"")</f>
        <v>SCB II SpA</v>
      </c>
      <c r="H263" s="24" t="str" cm="1">
        <f t="array" ref="H263">+IFERROR(_xlfn.XLOOKUP(Cesion_credito[[#This Row],[Distribuidor_CNE]]&amp;"_"&amp;Cesion_credito[[#This Row],[Bloque_Contrato_CNE]],Contrato[[#All],[Id]],Contrato[[#All],[SUMINISTRADOR_ACTUAL]],,0),"")</f>
        <v>LUZ_DEL_NORTE</v>
      </c>
      <c r="I263" s="24" t="str" cm="1">
        <f t="array" ref="I263">+IFERROR(_xlfn.XLOOKUP(Cesion_credito[[#This Row],[Distribuidor_CNE]]&amp;"_"&amp;Cesion_credito[[#This Row],[Bloque_Contrato_CNE]],Contrato[[#All],[Id]],Contrato[[#All],[DISTRIBUIDOR_ACTUAL]],,0),"")</f>
        <v>EDECSA</v>
      </c>
      <c r="J263" s="5" t="s">
        <v>1210</v>
      </c>
      <c r="K263" s="22" t="str" cm="1">
        <f t="array" ref="K263">+IFERROR(_xlfn.XLOOKUP(Cesion_credito[[#This Row],[SUMINISTRADOR_ACTUAL]]&amp;Cesion_credito[[#This Row],[Razón Social Beneficiario del Pago]],Tabla_Facturas[[#All],[ID]],Tabla_Facturas[[#All],[RUT BENEFICIARIO]],,0),"")</f>
        <v>76.319.477-9</v>
      </c>
      <c r="L2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3" s="8">
        <v>1</v>
      </c>
      <c r="N26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63" s="28">
        <f t="shared" si="14"/>
        <v>1</v>
      </c>
      <c r="P263" t="str" cm="1">
        <f t="array" ref="P263">+IFERROR(_xlfn.XLOOKUP(Cesion_credito[[#This Row],[SUMINISTRADOR_ACTUAL]]&amp;Cesion_credito[[#This Row],[Razón Social Beneficiario del Pago]],Tabla_Facturas[[#All],[ID]],Tabla_Facturas[[#All],[BANCO]],,0),"")</f>
        <v>Banco de Crédito e Inversiones (BCI)</v>
      </c>
      <c r="Q263" t="str" cm="1">
        <f t="array" ref="Q2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63" cm="1">
        <f t="array" ref="R263">+IFERROR(_xlfn.XLOOKUP(Cesion_credito[[#This Row],[SUMINISTRADOR_ACTUAL]]&amp;Cesion_credito[[#This Row],[Razón Social Beneficiario del Pago]],Tabla_Facturas[[#All],[ID]],Tabla_Facturas[[#All],[NUMERO_CUENTA]],,0),"")</f>
        <v>10717510</v>
      </c>
      <c r="S2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63" t="str">
        <f>+_xlfn.XLOOKUP(Cesion_credito[[#This Row],[DISTRIBUIDOR_ACTUAL]],Distribuidor[DISTRIBUIDOR_ACTUAL],Distribuidor[RAZON_SOCIAL_DISTRIBUIDOR_ACTUAL],,0)</f>
        <v>Energía de Casablanca S.A.</v>
      </c>
      <c r="U263" t="str">
        <f>+_xlfn.XLOOKUP(Cesion_credito[[#This Row],[DISTRIBUIDOR_ACTUAL]],Distribuidor[DISTRIBUIDOR_ACTUAL],Distribuidor[RUT_DISTRIBUIDOR_ACTUAL],,0)</f>
        <v>96.766.110-4</v>
      </c>
    </row>
    <row r="264" spans="1:21" x14ac:dyDescent="0.25">
      <c r="A264" s="22">
        <f t="shared" si="15"/>
        <v>2025</v>
      </c>
      <c r="B264" s="22">
        <f t="shared" ref="B264:B327" si="16">+$B$4</f>
        <v>1</v>
      </c>
      <c r="C264" s="22">
        <f t="shared" ref="C264:C327" si="17">+$B$5</f>
        <v>6</v>
      </c>
      <c r="D264" s="23" t="s">
        <v>1079</v>
      </c>
      <c r="E264" s="6" t="s">
        <v>1075</v>
      </c>
      <c r="F264" s="5" t="s">
        <v>165</v>
      </c>
      <c r="G264" s="24" t="str" cm="1">
        <f t="array" ref="G264">+IFERROR(_xlfn.XLOOKUP(Cesion_credito[[#This Row],[Distribuidor_CNE]]&amp;"_"&amp;Cesion_credito[[#This Row],[Bloque_Contrato_CNE]],Contrato[[#All],[Id]],Contrato[[#All],[Suministrador_CNE]],,0),"")</f>
        <v>PUNTILLA</v>
      </c>
      <c r="H264" s="24" t="str" cm="1">
        <f t="array" ref="H264">+IFERROR(_xlfn.XLOOKUP(Cesion_credito[[#This Row],[Distribuidor_CNE]]&amp;"_"&amp;Cesion_credito[[#This Row],[Bloque_Contrato_CNE]],Contrato[[#All],[Id]],Contrato[[#All],[SUMINISTRADOR_ACTUAL]],,0),"")</f>
        <v>PUNTILLA</v>
      </c>
      <c r="I264" s="24" t="str" cm="1">
        <f t="array" ref="I264">+IFERROR(_xlfn.XLOOKUP(Cesion_credito[[#This Row],[Distribuidor_CNE]]&amp;"_"&amp;Cesion_credito[[#This Row],[Bloque_Contrato_CNE]],Contrato[[#All],[Id]],Contrato[[#All],[DISTRIBUIDOR_ACTUAL]],,0),"")</f>
        <v>CGE</v>
      </c>
      <c r="J264" s="5" t="s">
        <v>1364</v>
      </c>
      <c r="K264" s="22" t="str" cm="1">
        <f t="array" ref="K264">+IFERROR(_xlfn.XLOOKUP(Cesion_credito[[#This Row],[SUMINISTRADOR_ACTUAL]]&amp;Cesion_credito[[#This Row],[Razón Social Beneficiario del Pago]],Tabla_Facturas[[#All],[ID]],Tabla_Facturas[[#All],[RUT BENEFICIARIO]],,0),"")</f>
        <v>96817230-1</v>
      </c>
      <c r="L2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4" s="8">
        <v>1</v>
      </c>
      <c r="N264" s="36">
        <f>+Cesion_credito[[#This Row],[Prorrata_Semestral (%)]]*SUMIFS(Contrato[Pago_Semestral_US$],Contrato[Distribuidor_CNE],Cesion_credito[[#This Row],[Distribuidor_CNE]],Contrato[Contrato],Cesion_credito[[#This Row],[Bloque_Contrato_CNE]])</f>
        <v>290375.71399999998</v>
      </c>
      <c r="O264" s="28">
        <f t="shared" ref="O264:O327" si="18">+SUMIFS(M:M,E:E,E264,F:F,F264)</f>
        <v>1</v>
      </c>
      <c r="P264" t="str" cm="1">
        <f t="array" ref="P264">+IFERROR(_xlfn.XLOOKUP(Cesion_credito[[#This Row],[SUMINISTRADOR_ACTUAL]]&amp;Cesion_credito[[#This Row],[Razón Social Beneficiario del Pago]],Tabla_Facturas[[#All],[ID]],Tabla_Facturas[[#All],[BANCO]],,0),"")</f>
        <v>Banco de Chile</v>
      </c>
      <c r="Q264" t="str" cm="1">
        <f t="array" ref="Q264">+IFERROR(_xlfn.XLOOKUP(Cesion_credito[[#This Row],[SUMINISTRADOR_ACTUAL]]&amp;Cesion_credito[[#This Row],[Razón Social Beneficiario del Pago]],Tabla_Facturas[[#All],[ID]],Tabla_Facturas[[#All],[TIPO_CUENTA]],,0),"")</f>
        <v>Corriente</v>
      </c>
      <c r="R264" cm="1">
        <f t="array" ref="R264">+IFERROR(_xlfn.XLOOKUP(Cesion_credito[[#This Row],[SUMINISTRADOR_ACTUAL]]&amp;Cesion_credito[[#This Row],[Razón Social Beneficiario del Pago]],Tabla_Facturas[[#All],[ID]],Tabla_Facturas[[#All],[NUMERO_CUENTA]],,0),"")</f>
        <v>4060030706</v>
      </c>
      <c r="S2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45197464</v>
      </c>
      <c r="T264" t="str">
        <f>+_xlfn.XLOOKUP(Cesion_credito[[#This Row],[DISTRIBUIDOR_ACTUAL]],Distribuidor[DISTRIBUIDOR_ACTUAL],Distribuidor[RAZON_SOCIAL_DISTRIBUIDOR_ACTUAL],,0)</f>
        <v>Compañía General de Electricidad S.A.</v>
      </c>
      <c r="U264" t="str">
        <f>+_xlfn.XLOOKUP(Cesion_credito[[#This Row],[DISTRIBUIDOR_ACTUAL]],Distribuidor[DISTRIBUIDOR_ACTUAL],Distribuidor[RUT_DISTRIBUIDOR_ACTUAL],,0)</f>
        <v>76.411.321-7</v>
      </c>
    </row>
    <row r="265" spans="1:21" x14ac:dyDescent="0.25">
      <c r="A265" s="22">
        <f t="shared" ref="A265:A328" si="19">+$B$3</f>
        <v>2025</v>
      </c>
      <c r="B265" s="22">
        <f t="shared" si="16"/>
        <v>1</v>
      </c>
      <c r="C265" s="22">
        <f t="shared" si="17"/>
        <v>6</v>
      </c>
      <c r="D265" s="23" t="s">
        <v>1079</v>
      </c>
      <c r="E265" s="6" t="s">
        <v>1075</v>
      </c>
      <c r="F265" s="5" t="s">
        <v>166</v>
      </c>
      <c r="G265" s="24" t="str" cm="1">
        <f t="array" ref="G265">+IFERROR(_xlfn.XLOOKUP(Cesion_credito[[#This Row],[Distribuidor_CNE]]&amp;"_"&amp;Cesion_credito[[#This Row],[Bloque_Contrato_CNE]],Contrato[[#All],[Id]],Contrato[[#All],[Suministrador_CNE]],,0),"")</f>
        <v>PUNTILLA</v>
      </c>
      <c r="H265" s="24" t="str" cm="1">
        <f t="array" ref="H265">+IFERROR(_xlfn.XLOOKUP(Cesion_credito[[#This Row],[Distribuidor_CNE]]&amp;"_"&amp;Cesion_credito[[#This Row],[Bloque_Contrato_CNE]],Contrato[[#All],[Id]],Contrato[[#All],[SUMINISTRADOR_ACTUAL]],,0),"")</f>
        <v>PUNTILLA</v>
      </c>
      <c r="I265" s="24" t="str" cm="1">
        <f t="array" ref="I265">+IFERROR(_xlfn.XLOOKUP(Cesion_credito[[#This Row],[Distribuidor_CNE]]&amp;"_"&amp;Cesion_credito[[#This Row],[Bloque_Contrato_CNE]],Contrato[[#All],[Id]],Contrato[[#All],[DISTRIBUIDOR_ACTUAL]],,0),"")</f>
        <v>CGE</v>
      </c>
      <c r="J265" s="5" t="s">
        <v>1364</v>
      </c>
      <c r="K265" s="22" t="str" cm="1">
        <f t="array" ref="K265">+IFERROR(_xlfn.XLOOKUP(Cesion_credito[[#This Row],[SUMINISTRADOR_ACTUAL]]&amp;Cesion_credito[[#This Row],[Razón Social Beneficiario del Pago]],Tabla_Facturas[[#All],[ID]],Tabla_Facturas[[#All],[RUT BENEFICIARIO]],,0),"")</f>
        <v>96817230-1</v>
      </c>
      <c r="L2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65" s="8">
        <v>1</v>
      </c>
      <c r="N265" s="36">
        <f>+Cesion_credito[[#This Row],[Prorrata_Semestral (%)]]*SUMIFS(Contrato[Pago_Semestral_US$],Contrato[Distribuidor_CNE],Cesion_credito[[#This Row],[Distribuidor_CNE]],Contrato[Contrato],Cesion_credito[[#This Row],[Bloque_Contrato_CNE]])</f>
        <v>3095.4639999999999</v>
      </c>
      <c r="O265" s="28">
        <f t="shared" si="18"/>
        <v>1</v>
      </c>
      <c r="P265" t="str" cm="1">
        <f t="array" ref="P265">+IFERROR(_xlfn.XLOOKUP(Cesion_credito[[#This Row],[SUMINISTRADOR_ACTUAL]]&amp;Cesion_credito[[#This Row],[Razón Social Beneficiario del Pago]],Tabla_Facturas[[#All],[ID]],Tabla_Facturas[[#All],[BANCO]],,0),"")</f>
        <v>Banco de Chile</v>
      </c>
      <c r="Q265" t="str" cm="1">
        <f t="array" ref="Q265">+IFERROR(_xlfn.XLOOKUP(Cesion_credito[[#This Row],[SUMINISTRADOR_ACTUAL]]&amp;Cesion_credito[[#This Row],[Razón Social Beneficiario del Pago]],Tabla_Facturas[[#All],[ID]],Tabla_Facturas[[#All],[TIPO_CUENTA]],,0),"")</f>
        <v>Corriente</v>
      </c>
      <c r="R265" cm="1">
        <f t="array" ref="R265">+IFERROR(_xlfn.XLOOKUP(Cesion_credito[[#This Row],[SUMINISTRADOR_ACTUAL]]&amp;Cesion_credito[[#This Row],[Razón Social Beneficiario del Pago]],Tabla_Facturas[[#All],[ID]],Tabla_Facturas[[#All],[NUMERO_CUENTA]],,0),"")</f>
        <v>4060030706</v>
      </c>
      <c r="S2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481814</v>
      </c>
      <c r="T265" t="str">
        <f>+_xlfn.XLOOKUP(Cesion_credito[[#This Row],[DISTRIBUIDOR_ACTUAL]],Distribuidor[DISTRIBUIDOR_ACTUAL],Distribuidor[RAZON_SOCIAL_DISTRIBUIDOR_ACTUAL],,0)</f>
        <v>Compañía General de Electricidad S.A.</v>
      </c>
      <c r="U265" t="str">
        <f>+_xlfn.XLOOKUP(Cesion_credito[[#This Row],[DISTRIBUIDOR_ACTUAL]],Distribuidor[DISTRIBUIDOR_ACTUAL],Distribuidor[RUT_DISTRIBUIDOR_ACTUAL],,0)</f>
        <v>76.411.321-7</v>
      </c>
    </row>
    <row r="266" spans="1:21" x14ac:dyDescent="0.25">
      <c r="A266" s="22">
        <f t="shared" si="19"/>
        <v>2025</v>
      </c>
      <c r="B266" s="22">
        <f t="shared" si="16"/>
        <v>1</v>
      </c>
      <c r="C266" s="22">
        <f t="shared" si="17"/>
        <v>6</v>
      </c>
      <c r="D266" s="23" t="s">
        <v>1137</v>
      </c>
      <c r="E266" s="6" t="s">
        <v>21</v>
      </c>
      <c r="F266" s="5" t="s">
        <v>82</v>
      </c>
      <c r="G266" s="24" t="str" cm="1">
        <f t="array" ref="G266">+IFERROR(_xlfn.XLOOKUP(Cesion_credito[[#This Row],[Distribuidor_CNE]]&amp;"_"&amp;Cesion_credito[[#This Row],[Bloque_Contrato_CNE]],Contrato[[#All],[Id]],Contrato[[#All],[Suministrador_CNE]],,0),"")</f>
        <v>Santiago Solar S.A.</v>
      </c>
      <c r="H266" s="24" t="str" cm="1">
        <f t="array" ref="H266">+IFERROR(_xlfn.XLOOKUP(Cesion_credito[[#This Row],[Distribuidor_CNE]]&amp;"_"&amp;Cesion_credito[[#This Row],[Bloque_Contrato_CNE]],Contrato[[#All],[Id]],Contrato[[#All],[SUMINISTRADOR_ACTUAL]],,0),"")</f>
        <v>SANTIAGO_SOLAR</v>
      </c>
      <c r="I266" s="24" t="str" cm="1">
        <f t="array" ref="I266">+IFERROR(_xlfn.XLOOKUP(Cesion_credito[[#This Row],[Distribuidor_CNE]]&amp;"_"&amp;Cesion_credito[[#This Row],[Bloque_Contrato_CNE]],Contrato[[#All],[Id]],Contrato[[#All],[DISTRIBUIDOR_ACTUAL]],,0),"")</f>
        <v>CEC</v>
      </c>
      <c r="J266" s="5" t="s">
        <v>1299</v>
      </c>
      <c r="K266" s="22" t="str" cm="1">
        <f t="array" ref="K26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6" s="8">
        <v>1</v>
      </c>
      <c r="N266" s="36">
        <f>+Cesion_credito[[#This Row],[Prorrata_Semestral (%)]]*SUMIFS(Contrato[Pago_Semestral_US$],Contrato[Distribuidor_CNE],Cesion_credito[[#This Row],[Distribuidor_CNE]],Contrato[Contrato],Cesion_credito[[#This Row],[Bloque_Contrato_CNE]])</f>
        <v>982.70699999999999</v>
      </c>
      <c r="O266" s="28">
        <f t="shared" si="18"/>
        <v>1</v>
      </c>
      <c r="P266" t="str" cm="1">
        <f t="array" ref="P266">+IFERROR(_xlfn.XLOOKUP(Cesion_credito[[#This Row],[SUMINISTRADOR_ACTUAL]]&amp;Cesion_credito[[#This Row],[Razón Social Beneficiario del Pago]],Tabla_Facturas[[#All],[ID]],Tabla_Facturas[[#All],[BANCO]],,0),"")</f>
        <v>BANCO DE CHILE</v>
      </c>
      <c r="Q266" t="str" cm="1">
        <f t="array" ref="Q266">+IFERROR(_xlfn.XLOOKUP(Cesion_credito[[#This Row],[SUMINISTRADOR_ACTUAL]]&amp;Cesion_credito[[#This Row],[Razón Social Beneficiario del Pago]],Tabla_Facturas[[#All],[ID]],Tabla_Facturas[[#All],[TIPO_CUENTA]],,0),"")</f>
        <v>CORRIENTE</v>
      </c>
      <c r="R266" cm="1">
        <f t="array" ref="R266">+IFERROR(_xlfn.XLOOKUP(Cesion_credito[[#This Row],[SUMINISTRADOR_ACTUAL]]&amp;Cesion_credito[[#This Row],[Razón Social Beneficiario del Pago]],Tabla_Facturas[[#All],[ID]],Tabla_Facturas[[#All],[NUMERO_CUENTA]],,0),"")</f>
        <v>1410401068</v>
      </c>
      <c r="S2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152960</v>
      </c>
      <c r="T26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66" t="str">
        <f>+_xlfn.XLOOKUP(Cesion_credito[[#This Row],[DISTRIBUIDOR_ACTUAL]],Distribuidor[DISTRIBUIDOR_ACTUAL],Distribuidor[RUT_DISTRIBUIDOR_ACTUAL],,0)</f>
        <v>70.287.900-0</v>
      </c>
    </row>
    <row r="267" spans="1:21" x14ac:dyDescent="0.25">
      <c r="A267" s="22">
        <f t="shared" si="19"/>
        <v>2025</v>
      </c>
      <c r="B267" s="22">
        <f t="shared" si="16"/>
        <v>1</v>
      </c>
      <c r="C267" s="22">
        <f t="shared" si="17"/>
        <v>6</v>
      </c>
      <c r="D267" s="23" t="s">
        <v>1137</v>
      </c>
      <c r="E267" s="6" t="s">
        <v>1075</v>
      </c>
      <c r="F267" s="5" t="s">
        <v>176</v>
      </c>
      <c r="G267" s="24" t="str" cm="1">
        <f t="array" ref="G267">+IFERROR(_xlfn.XLOOKUP(Cesion_credito[[#This Row],[Distribuidor_CNE]]&amp;"_"&amp;Cesion_credito[[#This Row],[Bloque_Contrato_CNE]],Contrato[[#All],[Id]],Contrato[[#All],[Suministrador_CNE]],,0),"")</f>
        <v>Santiago Solar S.A.</v>
      </c>
      <c r="H267" s="24" t="str" cm="1">
        <f t="array" ref="H267">+IFERROR(_xlfn.XLOOKUP(Cesion_credito[[#This Row],[Distribuidor_CNE]]&amp;"_"&amp;Cesion_credito[[#This Row],[Bloque_Contrato_CNE]],Contrato[[#All],[Id]],Contrato[[#All],[SUMINISTRADOR_ACTUAL]],,0),"")</f>
        <v>SANTIAGO_SOLAR</v>
      </c>
      <c r="I267" s="24" t="str" cm="1">
        <f t="array" ref="I267">+IFERROR(_xlfn.XLOOKUP(Cesion_credito[[#This Row],[Distribuidor_CNE]]&amp;"_"&amp;Cesion_credito[[#This Row],[Bloque_Contrato_CNE]],Contrato[[#All],[Id]],Contrato[[#All],[DISTRIBUIDOR_ACTUAL]],,0),"")</f>
        <v>CGE</v>
      </c>
      <c r="J267" s="5" t="s">
        <v>1299</v>
      </c>
      <c r="K267" s="22" t="str" cm="1">
        <f t="array" ref="K26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7" s="8">
        <v>1</v>
      </c>
      <c r="N267" s="36">
        <f>+Cesion_credito[[#This Row],[Prorrata_Semestral (%)]]*SUMIFS(Contrato[Pago_Semestral_US$],Contrato[Distribuidor_CNE],Cesion_credito[[#This Row],[Distribuidor_CNE]],Contrato[Contrato],Cesion_credito[[#This Row],[Bloque_Contrato_CNE]])</f>
        <v>21370.999</v>
      </c>
      <c r="O267" s="28">
        <f t="shared" si="18"/>
        <v>1</v>
      </c>
      <c r="P267" t="str" cm="1">
        <f t="array" ref="P267">+IFERROR(_xlfn.XLOOKUP(Cesion_credito[[#This Row],[SUMINISTRADOR_ACTUAL]]&amp;Cesion_credito[[#This Row],[Razón Social Beneficiario del Pago]],Tabla_Facturas[[#All],[ID]],Tabla_Facturas[[#All],[BANCO]],,0),"")</f>
        <v>BANCO DE CHILE</v>
      </c>
      <c r="Q267" t="str" cm="1">
        <f t="array" ref="Q267">+IFERROR(_xlfn.XLOOKUP(Cesion_credito[[#This Row],[SUMINISTRADOR_ACTUAL]]&amp;Cesion_credito[[#This Row],[Razón Social Beneficiario del Pago]],Tabla_Facturas[[#All],[ID]],Tabla_Facturas[[#All],[TIPO_CUENTA]],,0),"")</f>
        <v>CORRIENTE</v>
      </c>
      <c r="R267" cm="1">
        <f t="array" ref="R267">+IFERROR(_xlfn.XLOOKUP(Cesion_credito[[#This Row],[SUMINISTRADOR_ACTUAL]]&amp;Cesion_credito[[#This Row],[Razón Social Beneficiario del Pago]],Tabla_Facturas[[#All],[ID]],Tabla_Facturas[[#All],[NUMERO_CUENTA]],,0),"")</f>
        <v>1410401068</v>
      </c>
      <c r="S2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3326432</v>
      </c>
      <c r="T267" t="str">
        <f>+_xlfn.XLOOKUP(Cesion_credito[[#This Row],[DISTRIBUIDOR_ACTUAL]],Distribuidor[DISTRIBUIDOR_ACTUAL],Distribuidor[RAZON_SOCIAL_DISTRIBUIDOR_ACTUAL],,0)</f>
        <v>Compañía General de Electricidad S.A.</v>
      </c>
      <c r="U267" t="str">
        <f>+_xlfn.XLOOKUP(Cesion_credito[[#This Row],[DISTRIBUIDOR_ACTUAL]],Distribuidor[DISTRIBUIDOR_ACTUAL],Distribuidor[RUT_DISTRIBUIDOR_ACTUAL],,0)</f>
        <v>76.411.321-7</v>
      </c>
    </row>
    <row r="268" spans="1:21" x14ac:dyDescent="0.25">
      <c r="A268" s="22">
        <f t="shared" si="19"/>
        <v>2025</v>
      </c>
      <c r="B268" s="22">
        <f t="shared" si="16"/>
        <v>1</v>
      </c>
      <c r="C268" s="22">
        <f t="shared" si="17"/>
        <v>6</v>
      </c>
      <c r="D268" s="23" t="s">
        <v>1137</v>
      </c>
      <c r="E268" s="6" t="s">
        <v>1075</v>
      </c>
      <c r="F268" s="5" t="s">
        <v>177</v>
      </c>
      <c r="G268" s="24" t="str" cm="1">
        <f t="array" ref="G268">+IFERROR(_xlfn.XLOOKUP(Cesion_credito[[#This Row],[Distribuidor_CNE]]&amp;"_"&amp;Cesion_credito[[#This Row],[Bloque_Contrato_CNE]],Contrato[[#All],[Id]],Contrato[[#All],[Suministrador_CNE]],,0),"")</f>
        <v>Santiago Solar S.A.</v>
      </c>
      <c r="H268" s="24" t="str" cm="1">
        <f t="array" ref="H268">+IFERROR(_xlfn.XLOOKUP(Cesion_credito[[#This Row],[Distribuidor_CNE]]&amp;"_"&amp;Cesion_credito[[#This Row],[Bloque_Contrato_CNE]],Contrato[[#All],[Id]],Contrato[[#All],[SUMINISTRADOR_ACTUAL]],,0),"")</f>
        <v>SANTIAGO_SOLAR</v>
      </c>
      <c r="I268" s="24" t="str" cm="1">
        <f t="array" ref="I268">+IFERROR(_xlfn.XLOOKUP(Cesion_credito[[#This Row],[Distribuidor_CNE]]&amp;"_"&amp;Cesion_credito[[#This Row],[Bloque_Contrato_CNE]],Contrato[[#All],[Id]],Contrato[[#All],[DISTRIBUIDOR_ACTUAL]],,0),"")</f>
        <v>CGE</v>
      </c>
      <c r="J268" s="5" t="s">
        <v>1299</v>
      </c>
      <c r="K268" s="22" t="str" cm="1">
        <f t="array" ref="K26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8" s="8">
        <v>1</v>
      </c>
      <c r="N268" s="36">
        <f>+Cesion_credito[[#This Row],[Prorrata_Semestral (%)]]*SUMIFS(Contrato[Pago_Semestral_US$],Contrato[Distribuidor_CNE],Cesion_credito[[#This Row],[Distribuidor_CNE]],Contrato[Contrato],Cesion_credito[[#This Row],[Bloque_Contrato_CNE]])</f>
        <v>2488.404</v>
      </c>
      <c r="O268" s="28">
        <f t="shared" si="18"/>
        <v>1</v>
      </c>
      <c r="P268" t="str" cm="1">
        <f t="array" ref="P268">+IFERROR(_xlfn.XLOOKUP(Cesion_credito[[#This Row],[SUMINISTRADOR_ACTUAL]]&amp;Cesion_credito[[#This Row],[Razón Social Beneficiario del Pago]],Tabla_Facturas[[#All],[ID]],Tabla_Facturas[[#All],[BANCO]],,0),"")</f>
        <v>BANCO DE CHILE</v>
      </c>
      <c r="Q268" t="str" cm="1">
        <f t="array" ref="Q268">+IFERROR(_xlfn.XLOOKUP(Cesion_credito[[#This Row],[SUMINISTRADOR_ACTUAL]]&amp;Cesion_credito[[#This Row],[Razón Social Beneficiario del Pago]],Tabla_Facturas[[#All],[ID]],Tabla_Facturas[[#All],[TIPO_CUENTA]],,0),"")</f>
        <v>CORRIENTE</v>
      </c>
      <c r="R268" cm="1">
        <f t="array" ref="R268">+IFERROR(_xlfn.XLOOKUP(Cesion_credito[[#This Row],[SUMINISTRADOR_ACTUAL]]&amp;Cesion_credito[[#This Row],[Razón Social Beneficiario del Pago]],Tabla_Facturas[[#All],[ID]],Tabla_Facturas[[#All],[NUMERO_CUENTA]],,0),"")</f>
        <v>1410401068</v>
      </c>
      <c r="S2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387324</v>
      </c>
      <c r="T268" t="str">
        <f>+_xlfn.XLOOKUP(Cesion_credito[[#This Row],[DISTRIBUIDOR_ACTUAL]],Distribuidor[DISTRIBUIDOR_ACTUAL],Distribuidor[RAZON_SOCIAL_DISTRIBUIDOR_ACTUAL],,0)</f>
        <v>Compañía General de Electricidad S.A.</v>
      </c>
      <c r="U268" t="str">
        <f>+_xlfn.XLOOKUP(Cesion_credito[[#This Row],[DISTRIBUIDOR_ACTUAL]],Distribuidor[DISTRIBUIDOR_ACTUAL],Distribuidor[RUT_DISTRIBUIDOR_ACTUAL],,0)</f>
        <v>76.411.321-7</v>
      </c>
    </row>
    <row r="269" spans="1:21" x14ac:dyDescent="0.25">
      <c r="A269" s="22">
        <f t="shared" si="19"/>
        <v>2025</v>
      </c>
      <c r="B269" s="22">
        <f t="shared" si="16"/>
        <v>1</v>
      </c>
      <c r="C269" s="22">
        <f t="shared" si="17"/>
        <v>6</v>
      </c>
      <c r="D269" s="23" t="s">
        <v>1137</v>
      </c>
      <c r="E269" s="6" t="s">
        <v>1075</v>
      </c>
      <c r="F269" s="5" t="s">
        <v>178</v>
      </c>
      <c r="G269" s="24" t="str" cm="1">
        <f t="array" ref="G269">+IFERROR(_xlfn.XLOOKUP(Cesion_credito[[#This Row],[Distribuidor_CNE]]&amp;"_"&amp;Cesion_credito[[#This Row],[Bloque_Contrato_CNE]],Contrato[[#All],[Id]],Contrato[[#All],[Suministrador_CNE]],,0),"")</f>
        <v>Santiago Solar S.A.</v>
      </c>
      <c r="H269" s="24" t="str" cm="1">
        <f t="array" ref="H269">+IFERROR(_xlfn.XLOOKUP(Cesion_credito[[#This Row],[Distribuidor_CNE]]&amp;"_"&amp;Cesion_credito[[#This Row],[Bloque_Contrato_CNE]],Contrato[[#All],[Id]],Contrato[[#All],[SUMINISTRADOR_ACTUAL]],,0),"")</f>
        <v>SANTIAGO_SOLAR</v>
      </c>
      <c r="I269" s="24" t="str" cm="1">
        <f t="array" ref="I269">+IFERROR(_xlfn.XLOOKUP(Cesion_credito[[#This Row],[Distribuidor_CNE]]&amp;"_"&amp;Cesion_credito[[#This Row],[Bloque_Contrato_CNE]],Contrato[[#All],[Id]],Contrato[[#All],[DISTRIBUIDOR_ACTUAL]],,0),"")</f>
        <v>CGE</v>
      </c>
      <c r="J269" s="5" t="s">
        <v>1299</v>
      </c>
      <c r="K269" s="22" t="str" cm="1">
        <f t="array" ref="K26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69" s="8">
        <v>1</v>
      </c>
      <c r="N269" s="36">
        <f>+Cesion_credito[[#This Row],[Prorrata_Semestral (%)]]*SUMIFS(Contrato[Pago_Semestral_US$],Contrato[Distribuidor_CNE],Cesion_credito[[#This Row],[Distribuidor_CNE]],Contrato[Contrato],Cesion_credito[[#This Row],[Bloque_Contrato_CNE]])</f>
        <v>71406.255000000005</v>
      </c>
      <c r="O269" s="28">
        <f t="shared" si="18"/>
        <v>1</v>
      </c>
      <c r="P269" t="str" cm="1">
        <f t="array" ref="P269">+IFERROR(_xlfn.XLOOKUP(Cesion_credito[[#This Row],[SUMINISTRADOR_ACTUAL]]&amp;Cesion_credito[[#This Row],[Razón Social Beneficiario del Pago]],Tabla_Facturas[[#All],[ID]],Tabla_Facturas[[#All],[BANCO]],,0),"")</f>
        <v>BANCO DE CHILE</v>
      </c>
      <c r="Q269" t="str" cm="1">
        <f t="array" ref="Q269">+IFERROR(_xlfn.XLOOKUP(Cesion_credito[[#This Row],[SUMINISTRADOR_ACTUAL]]&amp;Cesion_credito[[#This Row],[Razón Social Beneficiario del Pago]],Tabla_Facturas[[#All],[ID]],Tabla_Facturas[[#All],[TIPO_CUENTA]],,0),"")</f>
        <v>CORRIENTE</v>
      </c>
      <c r="R269" cm="1">
        <f t="array" ref="R269">+IFERROR(_xlfn.XLOOKUP(Cesion_credito[[#This Row],[SUMINISTRADOR_ACTUAL]]&amp;Cesion_credito[[#This Row],[Razón Social Beneficiario del Pago]],Tabla_Facturas[[#All],[ID]],Tabla_Facturas[[#All],[NUMERO_CUENTA]],,0),"")</f>
        <v>1410401068</v>
      </c>
      <c r="S2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11114503</v>
      </c>
      <c r="T269" t="str">
        <f>+_xlfn.XLOOKUP(Cesion_credito[[#This Row],[DISTRIBUIDOR_ACTUAL]],Distribuidor[DISTRIBUIDOR_ACTUAL],Distribuidor[RAZON_SOCIAL_DISTRIBUIDOR_ACTUAL],,0)</f>
        <v>Compañía General de Electricidad S.A.</v>
      </c>
      <c r="U269" t="str">
        <f>+_xlfn.XLOOKUP(Cesion_credito[[#This Row],[DISTRIBUIDOR_ACTUAL]],Distribuidor[DISTRIBUIDOR_ACTUAL],Distribuidor[RUT_DISTRIBUIDOR_ACTUAL],,0)</f>
        <v>76.411.321-7</v>
      </c>
    </row>
    <row r="270" spans="1:21" x14ac:dyDescent="0.25">
      <c r="A270" s="22">
        <f t="shared" si="19"/>
        <v>2025</v>
      </c>
      <c r="B270" s="22">
        <f t="shared" si="16"/>
        <v>1</v>
      </c>
      <c r="C270" s="22">
        <f t="shared" si="17"/>
        <v>6</v>
      </c>
      <c r="D270" s="23" t="s">
        <v>1137</v>
      </c>
      <c r="E270" s="6" t="s">
        <v>1080</v>
      </c>
      <c r="F270" s="5" t="s">
        <v>225</v>
      </c>
      <c r="G270" s="24" t="str" cm="1">
        <f t="array" ref="G270">+IFERROR(_xlfn.XLOOKUP(Cesion_credito[[#This Row],[Distribuidor_CNE]]&amp;"_"&amp;Cesion_credito[[#This Row],[Bloque_Contrato_CNE]],Contrato[[#All],[Id]],Contrato[[#All],[Suministrador_CNE]],,0),"")</f>
        <v>Santiago Solar S.A.</v>
      </c>
      <c r="H270" s="24" t="str" cm="1">
        <f t="array" ref="H270">+IFERROR(_xlfn.XLOOKUP(Cesion_credito[[#This Row],[Distribuidor_CNE]]&amp;"_"&amp;Cesion_credito[[#This Row],[Bloque_Contrato_CNE]],Contrato[[#All],[Id]],Contrato[[#All],[SUMINISTRADOR_ACTUAL]],,0),"")</f>
        <v>SANTIAGO_SOLAR</v>
      </c>
      <c r="I270" s="24" t="str" cm="1">
        <f t="array" ref="I270">+IFERROR(_xlfn.XLOOKUP(Cesion_credito[[#This Row],[Distribuidor_CNE]]&amp;"_"&amp;Cesion_credito[[#This Row],[Bloque_Contrato_CNE]],Contrato[[#All],[Id]],Contrato[[#All],[DISTRIBUIDOR_ACTUAL]],,0),"")</f>
        <v>CHILQUINTA</v>
      </c>
      <c r="J270" s="5" t="s">
        <v>1299</v>
      </c>
      <c r="K270" s="22" t="str" cm="1">
        <f t="array" ref="K270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0" s="8">
        <v>1</v>
      </c>
      <c r="N270" s="36">
        <f>+Cesion_credito[[#This Row],[Prorrata_Semestral (%)]]*SUMIFS(Contrato[Pago_Semestral_US$],Contrato[Distribuidor_CNE],Cesion_credito[[#This Row],[Distribuidor_CNE]],Contrato[Contrato],Cesion_credito[[#This Row],[Bloque_Contrato_CNE]])</f>
        <v>6171.7430000000004</v>
      </c>
      <c r="O270" s="28">
        <f t="shared" si="18"/>
        <v>1</v>
      </c>
      <c r="P270" t="str" cm="1">
        <f t="array" ref="P270">+IFERROR(_xlfn.XLOOKUP(Cesion_credito[[#This Row],[SUMINISTRADOR_ACTUAL]]&amp;Cesion_credito[[#This Row],[Razón Social Beneficiario del Pago]],Tabla_Facturas[[#All],[ID]],Tabla_Facturas[[#All],[BANCO]],,0),"")</f>
        <v>BANCO DE CHILE</v>
      </c>
      <c r="Q270" t="str" cm="1">
        <f t="array" ref="Q270">+IFERROR(_xlfn.XLOOKUP(Cesion_credito[[#This Row],[SUMINISTRADOR_ACTUAL]]&amp;Cesion_credito[[#This Row],[Razón Social Beneficiario del Pago]],Tabla_Facturas[[#All],[ID]],Tabla_Facturas[[#All],[TIPO_CUENTA]],,0),"")</f>
        <v>CORRIENTE</v>
      </c>
      <c r="R270" cm="1">
        <f t="array" ref="R270">+IFERROR(_xlfn.XLOOKUP(Cesion_credito[[#This Row],[SUMINISTRADOR_ACTUAL]]&amp;Cesion_credito[[#This Row],[Razón Social Beneficiario del Pago]],Tabla_Facturas[[#All],[ID]],Tabla_Facturas[[#All],[NUMERO_CUENTA]],,0),"")</f>
        <v>1410401068</v>
      </c>
      <c r="S2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960642</v>
      </c>
      <c r="T270" t="str">
        <f>+_xlfn.XLOOKUP(Cesion_credito[[#This Row],[DISTRIBUIDOR_ACTUAL]],Distribuidor[DISTRIBUIDOR_ACTUAL],Distribuidor[RAZON_SOCIAL_DISTRIBUIDOR_ACTUAL],,0)</f>
        <v>Chilquinta Distribución S.A.</v>
      </c>
      <c r="U270" t="str">
        <f>+_xlfn.XLOOKUP(Cesion_credito[[#This Row],[DISTRIBUIDOR_ACTUAL]],Distribuidor[DISTRIBUIDOR_ACTUAL],Distribuidor[RUT_DISTRIBUIDOR_ACTUAL],,0)</f>
        <v>96.813.520-1</v>
      </c>
    </row>
    <row r="271" spans="1:21" x14ac:dyDescent="0.25">
      <c r="A271" s="22">
        <f t="shared" si="19"/>
        <v>2025</v>
      </c>
      <c r="B271" s="22">
        <f t="shared" si="16"/>
        <v>1</v>
      </c>
      <c r="C271" s="22">
        <f t="shared" si="17"/>
        <v>6</v>
      </c>
      <c r="D271" s="23" t="s">
        <v>1137</v>
      </c>
      <c r="E271" s="6" t="s">
        <v>1082</v>
      </c>
      <c r="F271" s="5" t="s">
        <v>260</v>
      </c>
      <c r="G271" s="24" t="str" cm="1">
        <f t="array" ref="G271">+IFERROR(_xlfn.XLOOKUP(Cesion_credito[[#This Row],[Distribuidor_CNE]]&amp;"_"&amp;Cesion_credito[[#This Row],[Bloque_Contrato_CNE]],Contrato[[#All],[Id]],Contrato[[#All],[Suministrador_CNE]],,0),"")</f>
        <v>Santiago Solar S.A.</v>
      </c>
      <c r="H271" s="24" t="str" cm="1">
        <f t="array" ref="H271">+IFERROR(_xlfn.XLOOKUP(Cesion_credito[[#This Row],[Distribuidor_CNE]]&amp;"_"&amp;Cesion_credito[[#This Row],[Bloque_Contrato_CNE]],Contrato[[#All],[Id]],Contrato[[#All],[SUMINISTRADOR_ACTUAL]],,0),"")</f>
        <v>SANTIAGO_SOLAR</v>
      </c>
      <c r="I271" s="24" t="str" cm="1">
        <f t="array" ref="I271">+IFERROR(_xlfn.XLOOKUP(Cesion_credito[[#This Row],[Distribuidor_CNE]]&amp;"_"&amp;Cesion_credito[[#This Row],[Bloque_Contrato_CNE]],Contrato[[#All],[Id]],Contrato[[#All],[DISTRIBUIDOR_ACTUAL]],,0),"")</f>
        <v>CODINER</v>
      </c>
      <c r="J271" s="5" t="s">
        <v>1299</v>
      </c>
      <c r="K271" s="22" t="str" cm="1">
        <f t="array" ref="K271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1" s="8">
        <v>1</v>
      </c>
      <c r="N271" s="36">
        <f>+Cesion_credito[[#This Row],[Prorrata_Semestral (%)]]*SUMIFS(Contrato[Pago_Semestral_US$],Contrato[Distribuidor_CNE],Cesion_credito[[#This Row],[Distribuidor_CNE]],Contrato[Contrato],Cesion_credito[[#This Row],[Bloque_Contrato_CNE]])</f>
        <v>657.36500000000001</v>
      </c>
      <c r="O271" s="28">
        <f t="shared" si="18"/>
        <v>1</v>
      </c>
      <c r="P271" t="str" cm="1">
        <f t="array" ref="P271">+IFERROR(_xlfn.XLOOKUP(Cesion_credito[[#This Row],[SUMINISTRADOR_ACTUAL]]&amp;Cesion_credito[[#This Row],[Razón Social Beneficiario del Pago]],Tabla_Facturas[[#All],[ID]],Tabla_Facturas[[#All],[BANCO]],,0),"")</f>
        <v>BANCO DE CHILE</v>
      </c>
      <c r="Q271" t="str" cm="1">
        <f t="array" ref="Q271">+IFERROR(_xlfn.XLOOKUP(Cesion_credito[[#This Row],[SUMINISTRADOR_ACTUAL]]&amp;Cesion_credito[[#This Row],[Razón Social Beneficiario del Pago]],Tabla_Facturas[[#All],[ID]],Tabla_Facturas[[#All],[TIPO_CUENTA]],,0),"")</f>
        <v>CORRIENTE</v>
      </c>
      <c r="R271" cm="1">
        <f t="array" ref="R271">+IFERROR(_xlfn.XLOOKUP(Cesion_credito[[#This Row],[SUMINISTRADOR_ACTUAL]]&amp;Cesion_credito[[#This Row],[Razón Social Beneficiario del Pago]],Tabla_Facturas[[#All],[ID]],Tabla_Facturas[[#All],[NUMERO_CUENTA]],,0),"")</f>
        <v>1410401068</v>
      </c>
      <c r="S2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102320</v>
      </c>
      <c r="T271" t="str">
        <f>+_xlfn.XLOOKUP(Cesion_credito[[#This Row],[DISTRIBUIDOR_ACTUAL]],Distribuidor[DISTRIBUIDOR_ACTUAL],Distribuidor[RAZON_SOCIAL_DISTRIBUIDOR_ACTUAL],,0)</f>
        <v>Compañía Distribuidora de Energía Eléctrica CODINER S.A.</v>
      </c>
      <c r="U271" t="str">
        <f>+_xlfn.XLOOKUP(Cesion_credito[[#This Row],[DISTRIBUIDOR_ACTUAL]],Distribuidor[DISTRIBUIDOR_ACTUAL],Distribuidor[RUT_DISTRIBUIDOR_ACTUAL],,0)</f>
        <v>78.397.530-0</v>
      </c>
    </row>
    <row r="272" spans="1:21" x14ac:dyDescent="0.25">
      <c r="A272" s="22">
        <f t="shared" si="19"/>
        <v>2025</v>
      </c>
      <c r="B272" s="22">
        <f t="shared" si="16"/>
        <v>1</v>
      </c>
      <c r="C272" s="22">
        <f t="shared" si="17"/>
        <v>6</v>
      </c>
      <c r="D272" s="23" t="s">
        <v>1137</v>
      </c>
      <c r="E272" s="6" t="s">
        <v>1083</v>
      </c>
      <c r="F272" s="5" t="s">
        <v>296</v>
      </c>
      <c r="G272" s="24" t="str" cm="1">
        <f t="array" ref="G272">+IFERROR(_xlfn.XLOOKUP(Cesion_credito[[#This Row],[Distribuidor_CNE]]&amp;"_"&amp;Cesion_credito[[#This Row],[Bloque_Contrato_CNE]],Contrato[[#All],[Id]],Contrato[[#All],[Suministrador_CNE]],,0),"")</f>
        <v>Santiago Solar S.A.</v>
      </c>
      <c r="H272" s="24" t="str" cm="1">
        <f t="array" ref="H272">+IFERROR(_xlfn.XLOOKUP(Cesion_credito[[#This Row],[Distribuidor_CNE]]&amp;"_"&amp;Cesion_credito[[#This Row],[Bloque_Contrato_CNE]],Contrato[[#All],[Id]],Contrato[[#All],[SUMINISTRADOR_ACTUAL]],,0),"")</f>
        <v>SANTIAGO_SOLAR</v>
      </c>
      <c r="I272" s="24" t="str" cm="1">
        <f t="array" ref="I272">+IFERROR(_xlfn.XLOOKUP(Cesion_credito[[#This Row],[Distribuidor_CNE]]&amp;"_"&amp;Cesion_credito[[#This Row],[Bloque_Contrato_CNE]],Contrato[[#All],[Id]],Contrato[[#All],[DISTRIBUIDOR_ACTUAL]],,0),"")</f>
        <v>COELCHA</v>
      </c>
      <c r="J272" s="5" t="s">
        <v>1299</v>
      </c>
      <c r="K272" s="22" t="str" cm="1">
        <f t="array" ref="K272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2" s="8">
        <v>1</v>
      </c>
      <c r="N272" s="36">
        <f>+Cesion_credito[[#This Row],[Prorrata_Semestral (%)]]*SUMIFS(Contrato[Pago_Semestral_US$],Contrato[Distribuidor_CNE],Cesion_credito[[#This Row],[Distribuidor_CNE]],Contrato[Contrato],Cesion_credito[[#This Row],[Bloque_Contrato_CNE]])</f>
        <v>884.51499999999999</v>
      </c>
      <c r="O272" s="28">
        <f t="shared" si="18"/>
        <v>1</v>
      </c>
      <c r="P272" t="str" cm="1">
        <f t="array" ref="P272">+IFERROR(_xlfn.XLOOKUP(Cesion_credito[[#This Row],[SUMINISTRADOR_ACTUAL]]&amp;Cesion_credito[[#This Row],[Razón Social Beneficiario del Pago]],Tabla_Facturas[[#All],[ID]],Tabla_Facturas[[#All],[BANCO]],,0),"")</f>
        <v>BANCO DE CHILE</v>
      </c>
      <c r="Q272" t="str" cm="1">
        <f t="array" ref="Q272">+IFERROR(_xlfn.XLOOKUP(Cesion_credito[[#This Row],[SUMINISTRADOR_ACTUAL]]&amp;Cesion_credito[[#This Row],[Razón Social Beneficiario del Pago]],Tabla_Facturas[[#All],[ID]],Tabla_Facturas[[#All],[TIPO_CUENTA]],,0),"")</f>
        <v>CORRIENTE</v>
      </c>
      <c r="R272" cm="1">
        <f t="array" ref="R272">+IFERROR(_xlfn.XLOOKUP(Cesion_credito[[#This Row],[SUMINISTRADOR_ACTUAL]]&amp;Cesion_credito[[#This Row],[Razón Social Beneficiario del Pago]],Tabla_Facturas[[#All],[ID]],Tabla_Facturas[[#All],[NUMERO_CUENTA]],,0),"")</f>
        <v>1410401068</v>
      </c>
      <c r="S2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137676</v>
      </c>
      <c r="T272" t="str">
        <f>+_xlfn.XLOOKUP(Cesion_credito[[#This Row],[DISTRIBUIDOR_ACTUAL]],Distribuidor[DISTRIBUIDOR_ACTUAL],Distribuidor[RAZON_SOCIAL_DISTRIBUIDOR_ACTUAL],,0)</f>
        <v>Cooperativa Eléctrica Charrúa Ltda.</v>
      </c>
      <c r="U272" t="str">
        <f>+_xlfn.XLOOKUP(Cesion_credito[[#This Row],[DISTRIBUIDOR_ACTUAL]],Distribuidor[DISTRIBUIDOR_ACTUAL],Distribuidor[RUT_DISTRIBUIDOR_ACTUAL],,0)</f>
        <v>80.238.000-3</v>
      </c>
    </row>
    <row r="273" spans="1:21" x14ac:dyDescent="0.25">
      <c r="A273" s="22">
        <f t="shared" si="19"/>
        <v>2025</v>
      </c>
      <c r="B273" s="22">
        <f t="shared" si="16"/>
        <v>1</v>
      </c>
      <c r="C273" s="22">
        <f t="shared" si="17"/>
        <v>6</v>
      </c>
      <c r="D273" s="23" t="s">
        <v>1137</v>
      </c>
      <c r="E273" s="6" t="s">
        <v>1084</v>
      </c>
      <c r="F273" s="5" t="s">
        <v>351</v>
      </c>
      <c r="G273" s="24" t="str" cm="1">
        <f t="array" ref="G273">+IFERROR(_xlfn.XLOOKUP(Cesion_credito[[#This Row],[Distribuidor_CNE]]&amp;"_"&amp;Cesion_credito[[#This Row],[Bloque_Contrato_CNE]],Contrato[[#All],[Id]],Contrato[[#All],[Suministrador_CNE]],,0),"")</f>
        <v>Santiago Solar S.A.</v>
      </c>
      <c r="H273" s="24" t="str" cm="1">
        <f t="array" ref="H273">+IFERROR(_xlfn.XLOOKUP(Cesion_credito[[#This Row],[Distribuidor_CNE]]&amp;"_"&amp;Cesion_credito[[#This Row],[Bloque_Contrato_CNE]],Contrato[[#All],[Id]],Contrato[[#All],[SUMINISTRADOR_ACTUAL]],,0),"")</f>
        <v>SANTIAGO_SOLAR</v>
      </c>
      <c r="I273" s="24" t="str" cm="1">
        <f t="array" ref="I273">+IFERROR(_xlfn.XLOOKUP(Cesion_credito[[#This Row],[Distribuidor_CNE]]&amp;"_"&amp;Cesion_credito[[#This Row],[Bloque_Contrato_CNE]],Contrato[[#All],[Id]],Contrato[[#All],[DISTRIBUIDOR_ACTUAL]],,0),"")</f>
        <v>CGE</v>
      </c>
      <c r="J273" s="5" t="s">
        <v>1299</v>
      </c>
      <c r="K273" s="22" t="str" cm="1">
        <f t="array" ref="K27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3" s="8">
        <v>1</v>
      </c>
      <c r="N273" s="36">
        <f>+Cesion_credito[[#This Row],[Prorrata_Semestral (%)]]*SUMIFS(Contrato[Pago_Semestral_US$],Contrato[Distribuidor_CNE],Cesion_credito[[#This Row],[Distribuidor_CNE]],Contrato[Contrato],Cesion_credito[[#This Row],[Bloque_Contrato_CNE]])</f>
        <v>76.040000000000006</v>
      </c>
      <c r="O273" s="28">
        <f t="shared" si="18"/>
        <v>1</v>
      </c>
      <c r="P273" t="str" cm="1">
        <f t="array" ref="P273">+IFERROR(_xlfn.XLOOKUP(Cesion_credito[[#This Row],[SUMINISTRADOR_ACTUAL]]&amp;Cesion_credito[[#This Row],[Razón Social Beneficiario del Pago]],Tabla_Facturas[[#All],[ID]],Tabla_Facturas[[#All],[BANCO]],,0),"")</f>
        <v>BANCO DE CHILE</v>
      </c>
      <c r="Q273" t="str" cm="1">
        <f t="array" ref="Q273">+IFERROR(_xlfn.XLOOKUP(Cesion_credito[[#This Row],[SUMINISTRADOR_ACTUAL]]&amp;Cesion_credito[[#This Row],[Razón Social Beneficiario del Pago]],Tabla_Facturas[[#All],[ID]],Tabla_Facturas[[#All],[TIPO_CUENTA]],,0),"")</f>
        <v>CORRIENTE</v>
      </c>
      <c r="R273" cm="1">
        <f t="array" ref="R273">+IFERROR(_xlfn.XLOOKUP(Cesion_credito[[#This Row],[SUMINISTRADOR_ACTUAL]]&amp;Cesion_credito[[#This Row],[Razón Social Beneficiario del Pago]],Tabla_Facturas[[#All],[ID]],Tabla_Facturas[[#All],[NUMERO_CUENTA]],,0),"")</f>
        <v>1410401068</v>
      </c>
      <c r="S2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11836</v>
      </c>
      <c r="T273" t="str">
        <f>+_xlfn.XLOOKUP(Cesion_credito[[#This Row],[DISTRIBUIDOR_ACTUAL]],Distribuidor[DISTRIBUIDOR_ACTUAL],Distribuidor[RAZON_SOCIAL_DISTRIBUIDOR_ACTUAL],,0)</f>
        <v>Compañía General de Electricidad S.A.</v>
      </c>
      <c r="U273" t="str">
        <f>+_xlfn.XLOOKUP(Cesion_credito[[#This Row],[DISTRIBUIDOR_ACTUAL]],Distribuidor[DISTRIBUIDOR_ACTUAL],Distribuidor[RUT_DISTRIBUIDOR_ACTUAL],,0)</f>
        <v>76.411.321-7</v>
      </c>
    </row>
    <row r="274" spans="1:21" x14ac:dyDescent="0.25">
      <c r="A274" s="22">
        <f t="shared" si="19"/>
        <v>2025</v>
      </c>
      <c r="B274" s="22">
        <f t="shared" si="16"/>
        <v>1</v>
      </c>
      <c r="C274" s="22">
        <f t="shared" si="17"/>
        <v>6</v>
      </c>
      <c r="D274" s="23" t="s">
        <v>1137</v>
      </c>
      <c r="E274" s="6" t="s">
        <v>1084</v>
      </c>
      <c r="F274" s="5" t="s">
        <v>352</v>
      </c>
      <c r="G274" s="24" t="str" cm="1">
        <f t="array" ref="G274">+IFERROR(_xlfn.XLOOKUP(Cesion_credito[[#This Row],[Distribuidor_CNE]]&amp;"_"&amp;Cesion_credito[[#This Row],[Bloque_Contrato_CNE]],Contrato[[#All],[Id]],Contrato[[#All],[Suministrador_CNE]],,0),"")</f>
        <v>Santiago Solar S.A.</v>
      </c>
      <c r="H274" s="24" t="str" cm="1">
        <f t="array" ref="H274">+IFERROR(_xlfn.XLOOKUP(Cesion_credito[[#This Row],[Distribuidor_CNE]]&amp;"_"&amp;Cesion_credito[[#This Row],[Bloque_Contrato_CNE]],Contrato[[#All],[Id]],Contrato[[#All],[SUMINISTRADOR_ACTUAL]],,0),"")</f>
        <v>SANTIAGO_SOLAR</v>
      </c>
      <c r="I274" s="24" t="str" cm="1">
        <f t="array" ref="I274">+IFERROR(_xlfn.XLOOKUP(Cesion_credito[[#This Row],[Distribuidor_CNE]]&amp;"_"&amp;Cesion_credito[[#This Row],[Bloque_Contrato_CNE]],Contrato[[#All],[Id]],Contrato[[#All],[DISTRIBUIDOR_ACTUAL]],,0),"")</f>
        <v>CGE</v>
      </c>
      <c r="J274" s="5" t="s">
        <v>1299</v>
      </c>
      <c r="K274" s="22" t="str" cm="1">
        <f t="array" ref="K274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4" s="8">
        <v>1</v>
      </c>
      <c r="N274" s="36">
        <f>+Cesion_credito[[#This Row],[Prorrata_Semestral (%)]]*SUMIFS(Contrato[Pago_Semestral_US$],Contrato[Distribuidor_CNE],Cesion_credito[[#This Row],[Distribuidor_CNE]],Contrato[Contrato],Cesion_credito[[#This Row],[Bloque_Contrato_CNE]])</f>
        <v>37114.779000000002</v>
      </c>
      <c r="O274" s="28">
        <f t="shared" si="18"/>
        <v>1</v>
      </c>
      <c r="P274" t="str" cm="1">
        <f t="array" ref="P274">+IFERROR(_xlfn.XLOOKUP(Cesion_credito[[#This Row],[SUMINISTRADOR_ACTUAL]]&amp;Cesion_credito[[#This Row],[Razón Social Beneficiario del Pago]],Tabla_Facturas[[#All],[ID]],Tabla_Facturas[[#All],[BANCO]],,0),"")</f>
        <v>BANCO DE CHILE</v>
      </c>
      <c r="Q274" t="str" cm="1">
        <f t="array" ref="Q274">+IFERROR(_xlfn.XLOOKUP(Cesion_credito[[#This Row],[SUMINISTRADOR_ACTUAL]]&amp;Cesion_credito[[#This Row],[Razón Social Beneficiario del Pago]],Tabla_Facturas[[#All],[ID]],Tabla_Facturas[[#All],[TIPO_CUENTA]],,0),"")</f>
        <v>CORRIENTE</v>
      </c>
      <c r="R274" cm="1">
        <f t="array" ref="R274">+IFERROR(_xlfn.XLOOKUP(Cesion_credito[[#This Row],[SUMINISTRADOR_ACTUAL]]&amp;Cesion_credito[[#This Row],[Razón Social Beneficiario del Pago]],Tabla_Facturas[[#All],[ID]],Tabla_Facturas[[#All],[NUMERO_CUENTA]],,0),"")</f>
        <v>1410401068</v>
      </c>
      <c r="S2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5776977</v>
      </c>
      <c r="T274" t="str">
        <f>+_xlfn.XLOOKUP(Cesion_credito[[#This Row],[DISTRIBUIDOR_ACTUAL]],Distribuidor[DISTRIBUIDOR_ACTUAL],Distribuidor[RAZON_SOCIAL_DISTRIBUIDOR_ACTUAL],,0)</f>
        <v>Compañía General de Electricidad S.A.</v>
      </c>
      <c r="U274" t="str">
        <f>+_xlfn.XLOOKUP(Cesion_credito[[#This Row],[DISTRIBUIDOR_ACTUAL]],Distribuidor[DISTRIBUIDOR_ACTUAL],Distribuidor[RUT_DISTRIBUIDOR_ACTUAL],,0)</f>
        <v>76.411.321-7</v>
      </c>
    </row>
    <row r="275" spans="1:21" x14ac:dyDescent="0.25">
      <c r="A275" s="22">
        <f t="shared" si="19"/>
        <v>2025</v>
      </c>
      <c r="B275" s="22">
        <f t="shared" si="16"/>
        <v>1</v>
      </c>
      <c r="C275" s="22">
        <f t="shared" si="17"/>
        <v>6</v>
      </c>
      <c r="D275" s="23" t="s">
        <v>1137</v>
      </c>
      <c r="E275" s="6" t="s">
        <v>1085</v>
      </c>
      <c r="F275" s="5" t="s">
        <v>388</v>
      </c>
      <c r="G275" s="24" t="str" cm="1">
        <f t="array" ref="G275">+IFERROR(_xlfn.XLOOKUP(Cesion_credito[[#This Row],[Distribuidor_CNE]]&amp;"_"&amp;Cesion_credito[[#This Row],[Bloque_Contrato_CNE]],Contrato[[#All],[Id]],Contrato[[#All],[Suministrador_CNE]],,0),"")</f>
        <v>Santiago Solar S.A.</v>
      </c>
      <c r="H275" s="24" t="str" cm="1">
        <f t="array" ref="H275">+IFERROR(_xlfn.XLOOKUP(Cesion_credito[[#This Row],[Distribuidor_CNE]]&amp;"_"&amp;Cesion_credito[[#This Row],[Bloque_Contrato_CNE]],Contrato[[#All],[Id]],Contrato[[#All],[SUMINISTRADOR_ACTUAL]],,0),"")</f>
        <v>SANTIAGO_SOLAR</v>
      </c>
      <c r="I275" s="24" t="str" cm="1">
        <f t="array" ref="I275">+IFERROR(_xlfn.XLOOKUP(Cesion_credito[[#This Row],[Distribuidor_CNE]]&amp;"_"&amp;Cesion_credito[[#This Row],[Bloque_Contrato_CNE]],Contrato[[#All],[Id]],Contrato[[#All],[DISTRIBUIDOR_ACTUAL]],,0),"")</f>
        <v>COOPELAN</v>
      </c>
      <c r="J275" s="5" t="s">
        <v>1299</v>
      </c>
      <c r="K275" s="22" t="str" cm="1">
        <f t="array" ref="K275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5" s="8">
        <v>1</v>
      </c>
      <c r="N275" s="36">
        <f>+Cesion_credito[[#This Row],[Prorrata_Semestral (%)]]*SUMIFS(Contrato[Pago_Semestral_US$],Contrato[Distribuidor_CNE],Cesion_credito[[#This Row],[Distribuidor_CNE]],Contrato[Contrato],Cesion_credito[[#This Row],[Bloque_Contrato_CNE]])</f>
        <v>1162.039</v>
      </c>
      <c r="O275" s="28">
        <f t="shared" si="18"/>
        <v>1</v>
      </c>
      <c r="P275" t="str" cm="1">
        <f t="array" ref="P275">+IFERROR(_xlfn.XLOOKUP(Cesion_credito[[#This Row],[SUMINISTRADOR_ACTUAL]]&amp;Cesion_credito[[#This Row],[Razón Social Beneficiario del Pago]],Tabla_Facturas[[#All],[ID]],Tabla_Facturas[[#All],[BANCO]],,0),"")</f>
        <v>BANCO DE CHILE</v>
      </c>
      <c r="Q275" t="str" cm="1">
        <f t="array" ref="Q275">+IFERROR(_xlfn.XLOOKUP(Cesion_credito[[#This Row],[SUMINISTRADOR_ACTUAL]]&amp;Cesion_credito[[#This Row],[Razón Social Beneficiario del Pago]],Tabla_Facturas[[#All],[ID]],Tabla_Facturas[[#All],[TIPO_CUENTA]],,0),"")</f>
        <v>CORRIENTE</v>
      </c>
      <c r="R275" cm="1">
        <f t="array" ref="R275">+IFERROR(_xlfn.XLOOKUP(Cesion_credito[[#This Row],[SUMINISTRADOR_ACTUAL]]&amp;Cesion_credito[[#This Row],[Razón Social Beneficiario del Pago]],Tabla_Facturas[[#All],[ID]],Tabla_Facturas[[#All],[NUMERO_CUENTA]],,0),"")</f>
        <v>1410401068</v>
      </c>
      <c r="S2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180873</v>
      </c>
      <c r="T275" t="str">
        <f>+_xlfn.XLOOKUP(Cesion_credito[[#This Row],[DISTRIBUIDOR_ACTUAL]],Distribuidor[DISTRIBUIDOR_ACTUAL],Distribuidor[RAZON_SOCIAL_DISTRIBUIDOR_ACTUAL],,0)</f>
        <v>Cooperativa Eléctrica Los Angeles LTDA</v>
      </c>
      <c r="U275" t="str">
        <f>+_xlfn.XLOOKUP(Cesion_credito[[#This Row],[DISTRIBUIDOR_ACTUAL]],Distribuidor[DISTRIBUIDOR_ACTUAL],Distribuidor[RUT_DISTRIBUIDOR_ACTUAL],,0)</f>
        <v>81.585.900-6</v>
      </c>
    </row>
    <row r="276" spans="1:21" x14ac:dyDescent="0.25">
      <c r="A276" s="22">
        <f t="shared" si="19"/>
        <v>2025</v>
      </c>
      <c r="B276" s="22">
        <f t="shared" si="16"/>
        <v>1</v>
      </c>
      <c r="C276" s="22">
        <f t="shared" si="17"/>
        <v>6</v>
      </c>
      <c r="D276" s="23" t="s">
        <v>1137</v>
      </c>
      <c r="E276" s="6" t="s">
        <v>1086</v>
      </c>
      <c r="F276" s="5" t="s">
        <v>424</v>
      </c>
      <c r="G276" s="24" t="str" cm="1">
        <f t="array" ref="G276">+IFERROR(_xlfn.XLOOKUP(Cesion_credito[[#This Row],[Distribuidor_CNE]]&amp;"_"&amp;Cesion_credito[[#This Row],[Bloque_Contrato_CNE]],Contrato[[#All],[Id]],Contrato[[#All],[Suministrador_CNE]],,0),"")</f>
        <v>Santiago Solar S.A.</v>
      </c>
      <c r="H276" s="24" t="str" cm="1">
        <f t="array" ref="H276">+IFERROR(_xlfn.XLOOKUP(Cesion_credito[[#This Row],[Distribuidor_CNE]]&amp;"_"&amp;Cesion_credito[[#This Row],[Bloque_Contrato_CNE]],Contrato[[#All],[Id]],Contrato[[#All],[SUMINISTRADOR_ACTUAL]],,0),"")</f>
        <v>SANTIAGO_SOLAR</v>
      </c>
      <c r="I276" s="24" t="str" cm="1">
        <f t="array" ref="I276">+IFERROR(_xlfn.XLOOKUP(Cesion_credito[[#This Row],[Distribuidor_CNE]]&amp;"_"&amp;Cesion_credito[[#This Row],[Bloque_Contrato_CNE]],Contrato[[#All],[Id]],Contrato[[#All],[DISTRIBUIDOR_ACTUAL]],,0),"")</f>
        <v>COOPREL</v>
      </c>
      <c r="J276" s="5" t="s">
        <v>1377</v>
      </c>
      <c r="K276" s="22" t="str" cm="1">
        <f t="array" ref="K276">+IFERROR(_xlfn.XLOOKUP(Cesion_credito[[#This Row],[SUMINISTRADOR_ACTUAL]]&amp;Cesion_credito[[#This Row],[Razón Social Beneficiario del Pago]],Tabla_Facturas[[#All],[ID]],Tabla_Facturas[[#All],[RUT BENEFICIARIO]],,0),"")</f>
        <v>76378017-1</v>
      </c>
      <c r="L2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76" s="8">
        <v>1</v>
      </c>
      <c r="N276" s="36">
        <f>+Cesion_credito[[#This Row],[Prorrata_Semestral (%)]]*SUMIFS(Contrato[Pago_Semestral_US$],Contrato[Distribuidor_CNE],Cesion_credito[[#This Row],[Distribuidor_CNE]],Contrato[Contrato],Cesion_credito[[#This Row],[Bloque_Contrato_CNE]])</f>
        <v>350.05399999999997</v>
      </c>
      <c r="O276" s="28">
        <f t="shared" si="18"/>
        <v>1</v>
      </c>
      <c r="P276" t="str" cm="1">
        <f t="array" ref="P276">+IFERROR(_xlfn.XLOOKUP(Cesion_credito[[#This Row],[SUMINISTRADOR_ACTUAL]]&amp;Cesion_credito[[#This Row],[Razón Social Beneficiario del Pago]],Tabla_Facturas[[#All],[ID]],Tabla_Facturas[[#All],[BANCO]],,0),"")</f>
        <v>B.CHILE / CITIBANK</v>
      </c>
      <c r="Q276" t="str" cm="1">
        <f t="array" ref="Q276">+IFERROR(_xlfn.XLOOKUP(Cesion_credito[[#This Row],[SUMINISTRADOR_ACTUAL]]&amp;Cesion_credito[[#This Row],[Razón Social Beneficiario del Pago]],Tabla_Facturas[[#All],[ID]],Tabla_Facturas[[#All],[TIPO_CUENTA]],,0),"")</f>
        <v>CORRIENTE</v>
      </c>
      <c r="R276" t="str" cm="1">
        <f t="array" ref="R276">+IFERROR(_xlfn.XLOOKUP(Cesion_credito[[#This Row],[SUMINISTRADOR_ACTUAL]]&amp;Cesion_credito[[#This Row],[Razón Social Beneficiario del Pago]],Tabla_Facturas[[#All],[ID]],Tabla_Facturas[[#All],[NUMERO_CUENTA]],,0),"")</f>
        <v>1111744056</v>
      </c>
      <c r="S2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54486</v>
      </c>
      <c r="T276" t="str">
        <f>+_xlfn.XLOOKUP(Cesion_credito[[#This Row],[DISTRIBUIDOR_ACTUAL]],Distribuidor[DISTRIBUIDOR_ACTUAL],Distribuidor[RAZON_SOCIAL_DISTRIBUIDOR_ACTUAL],,0)</f>
        <v>Cooperativa Rural Eléctrica Río Bueno Ltda.</v>
      </c>
      <c r="U276" t="str">
        <f>+_xlfn.XLOOKUP(Cesion_credito[[#This Row],[DISTRIBUIDOR_ACTUAL]],Distribuidor[DISTRIBUIDOR_ACTUAL],Distribuidor[RUT_DISTRIBUIDOR_ACTUAL],,0)</f>
        <v>81.388.600-6</v>
      </c>
    </row>
    <row r="277" spans="1:21" x14ac:dyDescent="0.25">
      <c r="A277" s="22">
        <f t="shared" si="19"/>
        <v>2025</v>
      </c>
      <c r="B277" s="22">
        <f t="shared" si="16"/>
        <v>1</v>
      </c>
      <c r="C277" s="22">
        <f t="shared" si="17"/>
        <v>6</v>
      </c>
      <c r="D277" s="23" t="s">
        <v>1137</v>
      </c>
      <c r="E277" s="6" t="s">
        <v>1087</v>
      </c>
      <c r="F277" s="5" t="s">
        <v>462</v>
      </c>
      <c r="G277" s="24" t="str" cm="1">
        <f t="array" ref="G277">+IFERROR(_xlfn.XLOOKUP(Cesion_credito[[#This Row],[Distribuidor_CNE]]&amp;"_"&amp;Cesion_credito[[#This Row],[Bloque_Contrato_CNE]],Contrato[[#All],[Id]],Contrato[[#All],[Suministrador_CNE]],,0),"")</f>
        <v>Santiago Solar S.A.</v>
      </c>
      <c r="H277" s="24" t="str" cm="1">
        <f t="array" ref="H277">+IFERROR(_xlfn.XLOOKUP(Cesion_credito[[#This Row],[Distribuidor_CNE]]&amp;"_"&amp;Cesion_credito[[#This Row],[Bloque_Contrato_CNE]],Contrato[[#All],[Id]],Contrato[[#All],[SUMINISTRADOR_ACTUAL]],,0),"")</f>
        <v>SANTIAGO_SOLAR</v>
      </c>
      <c r="I277" s="24" t="str" cm="1">
        <f t="array" ref="I277">+IFERROR(_xlfn.XLOOKUP(Cesion_credito[[#This Row],[Distribuidor_CNE]]&amp;"_"&amp;Cesion_credito[[#This Row],[Bloque_Contrato_CNE]],Contrato[[#All],[Id]],Contrato[[#All],[DISTRIBUIDOR_ACTUAL]],,0),"")</f>
        <v>COPELEC</v>
      </c>
      <c r="J277" s="5" t="s">
        <v>1299</v>
      </c>
      <c r="K277" s="22" t="str" cm="1">
        <f t="array" ref="K27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7" s="8">
        <v>1</v>
      </c>
      <c r="N277" s="36">
        <f>+Cesion_credito[[#This Row],[Prorrata_Semestral (%)]]*SUMIFS(Contrato[Pago_Semestral_US$],Contrato[Distribuidor_CNE],Cesion_credito[[#This Row],[Distribuidor_CNE]],Contrato[Contrato],Cesion_credito[[#This Row],[Bloque_Contrato_CNE]])</f>
        <v>2992.8029999999999</v>
      </c>
      <c r="O277" s="28">
        <f t="shared" si="18"/>
        <v>1</v>
      </c>
      <c r="P277" t="str" cm="1">
        <f t="array" ref="P277">+IFERROR(_xlfn.XLOOKUP(Cesion_credito[[#This Row],[SUMINISTRADOR_ACTUAL]]&amp;Cesion_credito[[#This Row],[Razón Social Beneficiario del Pago]],Tabla_Facturas[[#All],[ID]],Tabla_Facturas[[#All],[BANCO]],,0),"")</f>
        <v>BANCO DE CHILE</v>
      </c>
      <c r="Q277" t="str" cm="1">
        <f t="array" ref="Q277">+IFERROR(_xlfn.XLOOKUP(Cesion_credito[[#This Row],[SUMINISTRADOR_ACTUAL]]&amp;Cesion_credito[[#This Row],[Razón Social Beneficiario del Pago]],Tabla_Facturas[[#All],[ID]],Tabla_Facturas[[#All],[TIPO_CUENTA]],,0),"")</f>
        <v>CORRIENTE</v>
      </c>
      <c r="R277" cm="1">
        <f t="array" ref="R277">+IFERROR(_xlfn.XLOOKUP(Cesion_credito[[#This Row],[SUMINISTRADOR_ACTUAL]]&amp;Cesion_credito[[#This Row],[Razón Social Beneficiario del Pago]],Tabla_Facturas[[#All],[ID]],Tabla_Facturas[[#All],[NUMERO_CUENTA]],,0),"")</f>
        <v>1410401068</v>
      </c>
      <c r="S2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465835</v>
      </c>
      <c r="T277" t="str">
        <f>+_xlfn.XLOOKUP(Cesion_credito[[#This Row],[DISTRIBUIDOR_ACTUAL]],Distribuidor[DISTRIBUIDOR_ACTUAL],Distribuidor[RAZON_SOCIAL_DISTRIBUIDOR_ACTUAL],,0)</f>
        <v>Cooperativa de Consumo de Energía Eléctrica Chillán Ltda.</v>
      </c>
      <c r="U277" t="str">
        <f>+_xlfn.XLOOKUP(Cesion_credito[[#This Row],[DISTRIBUIDOR_ACTUAL]],Distribuidor[DISTRIBUIDOR_ACTUAL],Distribuidor[RUT_DISTRIBUIDOR_ACTUAL],,0)</f>
        <v>80.237.700-2</v>
      </c>
    </row>
    <row r="278" spans="1:21" x14ac:dyDescent="0.25">
      <c r="A278" s="22">
        <f t="shared" si="19"/>
        <v>2025</v>
      </c>
      <c r="B278" s="22">
        <f t="shared" si="16"/>
        <v>1</v>
      </c>
      <c r="C278" s="22">
        <f t="shared" si="17"/>
        <v>6</v>
      </c>
      <c r="D278" s="23" t="s">
        <v>1137</v>
      </c>
      <c r="E278" s="6" t="s">
        <v>1088</v>
      </c>
      <c r="F278" s="5" t="s">
        <v>497</v>
      </c>
      <c r="G278" s="24" t="str" cm="1">
        <f t="array" ref="G278">+IFERROR(_xlfn.XLOOKUP(Cesion_credito[[#This Row],[Distribuidor_CNE]]&amp;"_"&amp;Cesion_credito[[#This Row],[Bloque_Contrato_CNE]],Contrato[[#All],[Id]],Contrato[[#All],[Suministrador_CNE]],,0),"")</f>
        <v>Santiago Solar S.A.</v>
      </c>
      <c r="H278" s="24" t="str" cm="1">
        <f t="array" ref="H278">+IFERROR(_xlfn.XLOOKUP(Cesion_credito[[#This Row],[Distribuidor_CNE]]&amp;"_"&amp;Cesion_credito[[#This Row],[Bloque_Contrato_CNE]],Contrato[[#All],[Id]],Contrato[[#All],[SUMINISTRADOR_ACTUAL]],,0),"")</f>
        <v>SANTIAGO_SOLAR</v>
      </c>
      <c r="I278" s="24" t="str" cm="1">
        <f t="array" ref="I278">+IFERROR(_xlfn.XLOOKUP(Cesion_credito[[#This Row],[Distribuidor_CNE]]&amp;"_"&amp;Cesion_credito[[#This Row],[Bloque_Contrato_CNE]],Contrato[[#All],[Id]],Contrato[[#All],[DISTRIBUIDOR_ACTUAL]],,0),"")</f>
        <v>CRELL</v>
      </c>
      <c r="J278" s="5" t="s">
        <v>1299</v>
      </c>
      <c r="K278" s="22" t="str" cm="1">
        <f t="array" ref="K27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8" s="8">
        <v>1</v>
      </c>
      <c r="N278" s="36">
        <f>+Cesion_credito[[#This Row],[Prorrata_Semestral (%)]]*SUMIFS(Contrato[Pago_Semestral_US$],Contrato[Distribuidor_CNE],Cesion_credito[[#This Row],[Distribuidor_CNE]],Contrato[Contrato],Cesion_credito[[#This Row],[Bloque_Contrato_CNE]])</f>
        <v>513.32000000000005</v>
      </c>
      <c r="O278" s="28">
        <f t="shared" si="18"/>
        <v>1</v>
      </c>
      <c r="P278" t="str" cm="1">
        <f t="array" ref="P278">+IFERROR(_xlfn.XLOOKUP(Cesion_credito[[#This Row],[SUMINISTRADOR_ACTUAL]]&amp;Cesion_credito[[#This Row],[Razón Social Beneficiario del Pago]],Tabla_Facturas[[#All],[ID]],Tabla_Facturas[[#All],[BANCO]],,0),"")</f>
        <v>BANCO DE CHILE</v>
      </c>
      <c r="Q278" t="str" cm="1">
        <f t="array" ref="Q278">+IFERROR(_xlfn.XLOOKUP(Cesion_credito[[#This Row],[SUMINISTRADOR_ACTUAL]]&amp;Cesion_credito[[#This Row],[Razón Social Beneficiario del Pago]],Tabla_Facturas[[#All],[ID]],Tabla_Facturas[[#All],[TIPO_CUENTA]],,0),"")</f>
        <v>CORRIENTE</v>
      </c>
      <c r="R278" cm="1">
        <f t="array" ref="R278">+IFERROR(_xlfn.XLOOKUP(Cesion_credito[[#This Row],[SUMINISTRADOR_ACTUAL]]&amp;Cesion_credito[[#This Row],[Razón Social Beneficiario del Pago]],Tabla_Facturas[[#All],[ID]],Tabla_Facturas[[#All],[NUMERO_CUENTA]],,0),"")</f>
        <v>1410401068</v>
      </c>
      <c r="S2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79899</v>
      </c>
      <c r="T278" t="str">
        <f>+_xlfn.XLOOKUP(Cesion_credito[[#This Row],[DISTRIBUIDOR_ACTUAL]],Distribuidor[DISTRIBUIDOR_ACTUAL],Distribuidor[RAZON_SOCIAL_DISTRIBUIDOR_ACTUAL],,0)</f>
        <v>Cooperativa Regional Eléctrica Llanquihue Ltda</v>
      </c>
      <c r="U278" t="str">
        <f>+_xlfn.XLOOKUP(Cesion_credito[[#This Row],[DISTRIBUIDOR_ACTUAL]],Distribuidor[DISTRIBUIDOR_ACTUAL],Distribuidor[RUT_DISTRIBUIDOR_ACTUAL],,0)</f>
        <v>81.106.900-0</v>
      </c>
    </row>
    <row r="279" spans="1:21" x14ac:dyDescent="0.25">
      <c r="A279" s="22">
        <f t="shared" si="19"/>
        <v>2025</v>
      </c>
      <c r="B279" s="22">
        <f t="shared" si="16"/>
        <v>1</v>
      </c>
      <c r="C279" s="22">
        <f t="shared" si="17"/>
        <v>6</v>
      </c>
      <c r="D279" s="23" t="s">
        <v>1137</v>
      </c>
      <c r="E279" s="6" t="s">
        <v>1089</v>
      </c>
      <c r="F279" s="5" t="s">
        <v>528</v>
      </c>
      <c r="G279" s="24" t="str" cm="1">
        <f t="array" ref="G279">+IFERROR(_xlfn.XLOOKUP(Cesion_credito[[#This Row],[Distribuidor_CNE]]&amp;"_"&amp;Cesion_credito[[#This Row],[Bloque_Contrato_CNE]],Contrato[[#All],[Id]],Contrato[[#All],[Suministrador_CNE]],,0),"")</f>
        <v>Santiago Solar S.A.</v>
      </c>
      <c r="H279" s="24" t="str" cm="1">
        <f t="array" ref="H279">+IFERROR(_xlfn.XLOOKUP(Cesion_credito[[#This Row],[Distribuidor_CNE]]&amp;"_"&amp;Cesion_credito[[#This Row],[Bloque_Contrato_CNE]],Contrato[[#All],[Id]],Contrato[[#All],[SUMINISTRADOR_ACTUAL]],,0),"")</f>
        <v>SANTIAGO_SOLAR</v>
      </c>
      <c r="I279" s="24" t="str" cm="1">
        <f t="array" ref="I279">+IFERROR(_xlfn.XLOOKUP(Cesion_credito[[#This Row],[Distribuidor_CNE]]&amp;"_"&amp;Cesion_credito[[#This Row],[Bloque_Contrato_CNE]],Contrato[[#All],[Id]],Contrato[[#All],[DISTRIBUIDOR_ACTUAL]],,0),"")</f>
        <v>EDECSA</v>
      </c>
      <c r="J279" s="5" t="s">
        <v>1299</v>
      </c>
      <c r="K279" s="22" t="str" cm="1">
        <f t="array" ref="K27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79" s="8">
        <v>1</v>
      </c>
      <c r="N279" s="36">
        <f>+Cesion_credito[[#This Row],[Prorrata_Semestral (%)]]*SUMIFS(Contrato[Pago_Semestral_US$],Contrato[Distribuidor_CNE],Cesion_credito[[#This Row],[Distribuidor_CNE]],Contrato[Contrato],Cesion_credito[[#This Row],[Bloque_Contrato_CNE]])</f>
        <v>188.02199999999999</v>
      </c>
      <c r="O279" s="28">
        <f t="shared" si="18"/>
        <v>1</v>
      </c>
      <c r="P279" t="str" cm="1">
        <f t="array" ref="P279">+IFERROR(_xlfn.XLOOKUP(Cesion_credito[[#This Row],[SUMINISTRADOR_ACTUAL]]&amp;Cesion_credito[[#This Row],[Razón Social Beneficiario del Pago]],Tabla_Facturas[[#All],[ID]],Tabla_Facturas[[#All],[BANCO]],,0),"")</f>
        <v>BANCO DE CHILE</v>
      </c>
      <c r="Q279" t="str" cm="1">
        <f t="array" ref="Q279">+IFERROR(_xlfn.XLOOKUP(Cesion_credito[[#This Row],[SUMINISTRADOR_ACTUAL]]&amp;Cesion_credito[[#This Row],[Razón Social Beneficiario del Pago]],Tabla_Facturas[[#All],[ID]],Tabla_Facturas[[#All],[TIPO_CUENTA]],,0),"")</f>
        <v>CORRIENTE</v>
      </c>
      <c r="R279" cm="1">
        <f t="array" ref="R279">+IFERROR(_xlfn.XLOOKUP(Cesion_credito[[#This Row],[SUMINISTRADOR_ACTUAL]]&amp;Cesion_credito[[#This Row],[Razón Social Beneficiario del Pago]],Tabla_Facturas[[#All],[ID]],Tabla_Facturas[[#All],[NUMERO_CUENTA]],,0),"")</f>
        <v>1410401068</v>
      </c>
      <c r="S2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29266</v>
      </c>
      <c r="T279" t="str">
        <f>+_xlfn.XLOOKUP(Cesion_credito[[#This Row],[DISTRIBUIDOR_ACTUAL]],Distribuidor[DISTRIBUIDOR_ACTUAL],Distribuidor[RAZON_SOCIAL_DISTRIBUIDOR_ACTUAL],,0)</f>
        <v>Energía de Casablanca S.A.</v>
      </c>
      <c r="U279" t="str">
        <f>+_xlfn.XLOOKUP(Cesion_credito[[#This Row],[DISTRIBUIDOR_ACTUAL]],Distribuidor[DISTRIBUIDOR_ACTUAL],Distribuidor[RUT_DISTRIBUIDOR_ACTUAL],,0)</f>
        <v>96.766.110-4</v>
      </c>
    </row>
    <row r="280" spans="1:21" x14ac:dyDescent="0.25">
      <c r="A280" s="22">
        <f t="shared" si="19"/>
        <v>2025</v>
      </c>
      <c r="B280" s="22">
        <f t="shared" si="16"/>
        <v>1</v>
      </c>
      <c r="C280" s="22">
        <f t="shared" si="17"/>
        <v>6</v>
      </c>
      <c r="D280" s="23" t="s">
        <v>1137</v>
      </c>
      <c r="E280" s="6" t="s">
        <v>1090</v>
      </c>
      <c r="F280" s="5" t="s">
        <v>571</v>
      </c>
      <c r="G280" s="24" t="str" cm="1">
        <f t="array" ref="G280">+IFERROR(_xlfn.XLOOKUP(Cesion_credito[[#This Row],[Distribuidor_CNE]]&amp;"_"&amp;Cesion_credito[[#This Row],[Bloque_Contrato_CNE]],Contrato[[#All],[Id]],Contrato[[#All],[Suministrador_CNE]],,0),"")</f>
        <v>Santiago Solar S.A.</v>
      </c>
      <c r="H280" s="24" t="str" cm="1">
        <f t="array" ref="H280">+IFERROR(_xlfn.XLOOKUP(Cesion_credito[[#This Row],[Distribuidor_CNE]]&amp;"_"&amp;Cesion_credito[[#This Row],[Bloque_Contrato_CNE]],Contrato[[#All],[Id]],Contrato[[#All],[SUMINISTRADOR_ACTUAL]],,0),"")</f>
        <v>SANTIAGO_SOLAR</v>
      </c>
      <c r="I280" s="24" t="str" cm="1">
        <f t="array" ref="I280">+IFERROR(_xlfn.XLOOKUP(Cesion_credito[[#This Row],[Distribuidor_CNE]]&amp;"_"&amp;Cesion_credito[[#This Row],[Bloque_Contrato_CNE]],Contrato[[#All],[Id]],Contrato[[#All],[DISTRIBUIDOR_ACTUAL]],,0),"")</f>
        <v>EEC</v>
      </c>
      <c r="J280" s="5" t="s">
        <v>1377</v>
      </c>
      <c r="K280" s="22" t="str" cm="1">
        <f t="array" ref="K280">+IFERROR(_xlfn.XLOOKUP(Cesion_credito[[#This Row],[SUMINISTRADOR_ACTUAL]]&amp;Cesion_credito[[#This Row],[Razón Social Beneficiario del Pago]],Tabla_Facturas[[#All],[ID]],Tabla_Facturas[[#All],[RUT BENEFICIARIO]],,0),"")</f>
        <v>76378017-1</v>
      </c>
      <c r="L2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0" s="8">
        <v>0</v>
      </c>
      <c r="N28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0" s="28">
        <f t="shared" si="18"/>
        <v>0</v>
      </c>
      <c r="P280" t="str" cm="1">
        <f t="array" ref="P280">+IFERROR(_xlfn.XLOOKUP(Cesion_credito[[#This Row],[SUMINISTRADOR_ACTUAL]]&amp;Cesion_credito[[#This Row],[Razón Social Beneficiario del Pago]],Tabla_Facturas[[#All],[ID]],Tabla_Facturas[[#All],[BANCO]],,0),"")</f>
        <v>B.CHILE / CITIBANK</v>
      </c>
      <c r="Q280" t="str" cm="1">
        <f t="array" ref="Q280">+IFERROR(_xlfn.XLOOKUP(Cesion_credito[[#This Row],[SUMINISTRADOR_ACTUAL]]&amp;Cesion_credito[[#This Row],[Razón Social Beneficiario del Pago]],Tabla_Facturas[[#All],[ID]],Tabla_Facturas[[#All],[TIPO_CUENTA]],,0),"")</f>
        <v>CORRIENTE</v>
      </c>
      <c r="R280" t="str" cm="1">
        <f t="array" ref="R280">+IFERROR(_xlfn.XLOOKUP(Cesion_credito[[#This Row],[SUMINISTRADOR_ACTUAL]]&amp;Cesion_credito[[#This Row],[Razón Social Beneficiario del Pago]],Tabla_Facturas[[#All],[ID]],Tabla_Facturas[[#All],[NUMERO_CUENTA]],,0),"")</f>
        <v>1111744056</v>
      </c>
      <c r="S2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0" t="str">
        <f>+_xlfn.XLOOKUP(Cesion_credito[[#This Row],[DISTRIBUIDOR_ACTUAL]],Distribuidor[DISTRIBUIDOR_ACTUAL],Distribuidor[RAZON_SOCIAL_DISTRIBUIDOR_ACTUAL],,0)</f>
        <v>Empresa Eléctrica de Colina Ltda.</v>
      </c>
      <c r="U280" t="str">
        <f>+_xlfn.XLOOKUP(Cesion_credito[[#This Row],[DISTRIBUIDOR_ACTUAL]],Distribuidor[DISTRIBUIDOR_ACTUAL],Distribuidor[RUT_DISTRIBUIDOR_ACTUAL],,0)</f>
        <v>96.783.910-8</v>
      </c>
    </row>
    <row r="281" spans="1:21" x14ac:dyDescent="0.25">
      <c r="A281" s="22">
        <f t="shared" si="19"/>
        <v>2025</v>
      </c>
      <c r="B281" s="22">
        <f t="shared" si="16"/>
        <v>1</v>
      </c>
      <c r="C281" s="22">
        <f t="shared" si="17"/>
        <v>6</v>
      </c>
      <c r="D281" s="23" t="s">
        <v>1137</v>
      </c>
      <c r="E281" s="6" t="s">
        <v>32</v>
      </c>
      <c r="F281" s="5" t="s">
        <v>614</v>
      </c>
      <c r="G281" s="24" t="str" cm="1">
        <f t="array" ref="G281">+IFERROR(_xlfn.XLOOKUP(Cesion_credito[[#This Row],[Distribuidor_CNE]]&amp;"_"&amp;Cesion_credito[[#This Row],[Bloque_Contrato_CNE]],Contrato[[#All],[Id]],Contrato[[#All],[Suministrador_CNE]],,0),"")</f>
        <v>Santiago Solar S.A.</v>
      </c>
      <c r="H281" s="24" t="str" cm="1">
        <f t="array" ref="H281">+IFERROR(_xlfn.XLOOKUP(Cesion_credito[[#This Row],[Distribuidor_CNE]]&amp;"_"&amp;Cesion_credito[[#This Row],[Bloque_Contrato_CNE]],Contrato[[#All],[Id]],Contrato[[#All],[SUMINISTRADOR_ACTUAL]],,0),"")</f>
        <v>SANTIAGO_SOLAR</v>
      </c>
      <c r="I281" s="24" t="str" cm="1">
        <f t="array" ref="I281">+IFERROR(_xlfn.XLOOKUP(Cesion_credito[[#This Row],[Distribuidor_CNE]]&amp;"_"&amp;Cesion_credito[[#This Row],[Bloque_Contrato_CNE]],Contrato[[#All],[Id]],Contrato[[#All],[DISTRIBUIDOR_ACTUAL]],,0),"")</f>
        <v>EEPA</v>
      </c>
      <c r="J281" s="5" t="s">
        <v>1299</v>
      </c>
      <c r="K281" s="22" t="str" cm="1">
        <f t="array" ref="K281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1" s="8">
        <v>1</v>
      </c>
      <c r="N28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1" s="28">
        <f t="shared" si="18"/>
        <v>1</v>
      </c>
      <c r="P281" t="str" cm="1">
        <f t="array" ref="P281">+IFERROR(_xlfn.XLOOKUP(Cesion_credito[[#This Row],[SUMINISTRADOR_ACTUAL]]&amp;Cesion_credito[[#This Row],[Razón Social Beneficiario del Pago]],Tabla_Facturas[[#All],[ID]],Tabla_Facturas[[#All],[BANCO]],,0),"")</f>
        <v>BANCO DE CHILE</v>
      </c>
      <c r="Q281" t="str" cm="1">
        <f t="array" ref="Q281">+IFERROR(_xlfn.XLOOKUP(Cesion_credito[[#This Row],[SUMINISTRADOR_ACTUAL]]&amp;Cesion_credito[[#This Row],[Razón Social Beneficiario del Pago]],Tabla_Facturas[[#All],[ID]],Tabla_Facturas[[#All],[TIPO_CUENTA]],,0),"")</f>
        <v>CORRIENTE</v>
      </c>
      <c r="R281" cm="1">
        <f t="array" ref="R281">+IFERROR(_xlfn.XLOOKUP(Cesion_credito[[#This Row],[SUMINISTRADOR_ACTUAL]]&amp;Cesion_credito[[#This Row],[Razón Social Beneficiario del Pago]],Tabla_Facturas[[#All],[ID]],Tabla_Facturas[[#All],[NUMERO_CUENTA]],,0),"")</f>
        <v>1410401068</v>
      </c>
      <c r="S2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1" t="str">
        <f>+_xlfn.XLOOKUP(Cesion_credito[[#This Row],[DISTRIBUIDOR_ACTUAL]],Distribuidor[DISTRIBUIDOR_ACTUAL],Distribuidor[RAZON_SOCIAL_DISTRIBUIDOR_ACTUAL],,0)</f>
        <v>Empresa Eléctrica Puente Alto S.A.</v>
      </c>
      <c r="U281" t="str">
        <f>+_xlfn.XLOOKUP(Cesion_credito[[#This Row],[DISTRIBUIDOR_ACTUAL]],Distribuidor[DISTRIBUIDOR_ACTUAL],Distribuidor[RUT_DISTRIBUIDOR_ACTUAL],,0)</f>
        <v>80.313.300-k</v>
      </c>
    </row>
    <row r="282" spans="1:21" x14ac:dyDescent="0.25">
      <c r="A282" s="22">
        <f t="shared" si="19"/>
        <v>2025</v>
      </c>
      <c r="B282" s="22">
        <f t="shared" si="16"/>
        <v>1</v>
      </c>
      <c r="C282" s="22">
        <f t="shared" si="17"/>
        <v>6</v>
      </c>
      <c r="D282" s="23" t="s">
        <v>1137</v>
      </c>
      <c r="E282" s="6" t="s">
        <v>1092</v>
      </c>
      <c r="F282" s="5" t="s">
        <v>658</v>
      </c>
      <c r="G282" s="24" t="str" cm="1">
        <f t="array" ref="G282">+IFERROR(_xlfn.XLOOKUP(Cesion_credito[[#This Row],[Distribuidor_CNE]]&amp;"_"&amp;Cesion_credito[[#This Row],[Bloque_Contrato_CNE]],Contrato[[#All],[Id]],Contrato[[#All],[Suministrador_CNE]],,0),"")</f>
        <v>Santiago Solar S.A.</v>
      </c>
      <c r="H282" s="24" t="str" cm="1">
        <f t="array" ref="H282">+IFERROR(_xlfn.XLOOKUP(Cesion_credito[[#This Row],[Distribuidor_CNE]]&amp;"_"&amp;Cesion_credito[[#This Row],[Bloque_Contrato_CNE]],Contrato[[#All],[Id]],Contrato[[#All],[SUMINISTRADOR_ACTUAL]],,0),"")</f>
        <v>SANTIAGO_SOLAR</v>
      </c>
      <c r="I282" s="24" t="str" cm="1">
        <f t="array" ref="I282">+IFERROR(_xlfn.XLOOKUP(Cesion_credito[[#This Row],[Distribuidor_CNE]]&amp;"_"&amp;Cesion_credito[[#This Row],[Bloque_Contrato_CNE]],Contrato[[#All],[Id]],Contrato[[#All],[DISTRIBUIDOR_ACTUAL]],,0),"")</f>
        <v>CGE</v>
      </c>
      <c r="J282" s="5" t="s">
        <v>1299</v>
      </c>
      <c r="K282" s="22" t="str" cm="1">
        <f t="array" ref="K282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2" s="8">
        <v>1</v>
      </c>
      <c r="N282" s="36">
        <f>+Cesion_credito[[#This Row],[Prorrata_Semestral (%)]]*SUMIFS(Contrato[Pago_Semestral_US$],Contrato[Distribuidor_CNE],Cesion_credito[[#This Row],[Distribuidor_CNE]],Contrato[Contrato],Cesion_credito[[#This Row],[Bloque_Contrato_CNE]])</f>
        <v>36.402000000000001</v>
      </c>
      <c r="O282" s="28">
        <f t="shared" si="18"/>
        <v>1</v>
      </c>
      <c r="P282" t="str" cm="1">
        <f t="array" ref="P282">+IFERROR(_xlfn.XLOOKUP(Cesion_credito[[#This Row],[SUMINISTRADOR_ACTUAL]]&amp;Cesion_credito[[#This Row],[Razón Social Beneficiario del Pago]],Tabla_Facturas[[#All],[ID]],Tabla_Facturas[[#All],[BANCO]],,0),"")</f>
        <v>BANCO DE CHILE</v>
      </c>
      <c r="Q282" t="str" cm="1">
        <f t="array" ref="Q282">+IFERROR(_xlfn.XLOOKUP(Cesion_credito[[#This Row],[SUMINISTRADOR_ACTUAL]]&amp;Cesion_credito[[#This Row],[Razón Social Beneficiario del Pago]],Tabla_Facturas[[#All],[ID]],Tabla_Facturas[[#All],[TIPO_CUENTA]],,0),"")</f>
        <v>CORRIENTE</v>
      </c>
      <c r="R282" cm="1">
        <f t="array" ref="R282">+IFERROR(_xlfn.XLOOKUP(Cesion_credito[[#This Row],[SUMINISTRADOR_ACTUAL]]&amp;Cesion_credito[[#This Row],[Razón Social Beneficiario del Pago]],Tabla_Facturas[[#All],[ID]],Tabla_Facturas[[#All],[NUMERO_CUENTA]],,0),"")</f>
        <v>1410401068</v>
      </c>
      <c r="S2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5666</v>
      </c>
      <c r="T282" t="str">
        <f>+_xlfn.XLOOKUP(Cesion_credito[[#This Row],[DISTRIBUIDOR_ACTUAL]],Distribuidor[DISTRIBUIDOR_ACTUAL],Distribuidor[RAZON_SOCIAL_DISTRIBUIDOR_ACTUAL],,0)</f>
        <v>Compañía General de Electricidad S.A.</v>
      </c>
      <c r="U282" t="str">
        <f>+_xlfn.XLOOKUP(Cesion_credito[[#This Row],[DISTRIBUIDOR_ACTUAL]],Distribuidor[DISTRIBUIDOR_ACTUAL],Distribuidor[RUT_DISTRIBUIDOR_ACTUAL],,0)</f>
        <v>76.411.321-7</v>
      </c>
    </row>
    <row r="283" spans="1:21" x14ac:dyDescent="0.25">
      <c r="A283" s="22">
        <f t="shared" si="19"/>
        <v>2025</v>
      </c>
      <c r="B283" s="22">
        <f t="shared" si="16"/>
        <v>1</v>
      </c>
      <c r="C283" s="22">
        <f t="shared" si="17"/>
        <v>6</v>
      </c>
      <c r="D283" s="23" t="s">
        <v>1137</v>
      </c>
      <c r="E283" s="6" t="s">
        <v>1095</v>
      </c>
      <c r="F283" s="5" t="s">
        <v>715</v>
      </c>
      <c r="G283" s="24" t="str" cm="1">
        <f t="array" ref="G283">+IFERROR(_xlfn.XLOOKUP(Cesion_credito[[#This Row],[Distribuidor_CNE]]&amp;"_"&amp;Cesion_credito[[#This Row],[Bloque_Contrato_CNE]],Contrato[[#All],[Id]],Contrato[[#All],[Suministrador_CNE]],,0),"")</f>
        <v>Santiago Solar S.A.</v>
      </c>
      <c r="H283" s="24" t="str" cm="1">
        <f t="array" ref="H283">+IFERROR(_xlfn.XLOOKUP(Cesion_credito[[#This Row],[Distribuidor_CNE]]&amp;"_"&amp;Cesion_credito[[#This Row],[Bloque_Contrato_CNE]],Contrato[[#All],[Id]],Contrato[[#All],[SUMINISTRADOR_ACTUAL]],,0),"")</f>
        <v>SANTIAGO_SOLAR</v>
      </c>
      <c r="I283" s="24" t="str" cm="1">
        <f t="array" ref="I283">+IFERROR(_xlfn.XLOOKUP(Cesion_credito[[#This Row],[Distribuidor_CNE]]&amp;"_"&amp;Cesion_credito[[#This Row],[Bloque_Contrato_CNE]],Contrato[[#All],[Id]],Contrato[[#All],[DISTRIBUIDOR_ACTUAL]],,0),"")</f>
        <v>CGE</v>
      </c>
      <c r="J283" s="5" t="s">
        <v>1299</v>
      </c>
      <c r="K283" s="22" t="str" cm="1">
        <f t="array" ref="K28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3" s="8">
        <v>1</v>
      </c>
      <c r="N283" s="36">
        <f>+Cesion_credito[[#This Row],[Prorrata_Semestral (%)]]*SUMIFS(Contrato[Pago_Semestral_US$],Contrato[Distribuidor_CNE],Cesion_credito[[#This Row],[Distribuidor_CNE]],Contrato[Contrato],Cesion_credito[[#This Row],[Bloque_Contrato_CNE]])</f>
        <v>4265.8220000000001</v>
      </c>
      <c r="O283" s="28">
        <f t="shared" si="18"/>
        <v>1</v>
      </c>
      <c r="P283" t="str" cm="1">
        <f t="array" ref="P283">+IFERROR(_xlfn.XLOOKUP(Cesion_credito[[#This Row],[SUMINISTRADOR_ACTUAL]]&amp;Cesion_credito[[#This Row],[Razón Social Beneficiario del Pago]],Tabla_Facturas[[#All],[ID]],Tabla_Facturas[[#All],[BANCO]],,0),"")</f>
        <v>BANCO DE CHILE</v>
      </c>
      <c r="Q283" t="str" cm="1">
        <f t="array" ref="Q283">+IFERROR(_xlfn.XLOOKUP(Cesion_credito[[#This Row],[SUMINISTRADOR_ACTUAL]]&amp;Cesion_credito[[#This Row],[Razón Social Beneficiario del Pago]],Tabla_Facturas[[#All],[ID]],Tabla_Facturas[[#All],[TIPO_CUENTA]],,0),"")</f>
        <v>CORRIENTE</v>
      </c>
      <c r="R283" cm="1">
        <f t="array" ref="R283">+IFERROR(_xlfn.XLOOKUP(Cesion_credito[[#This Row],[SUMINISTRADOR_ACTUAL]]&amp;Cesion_credito[[#This Row],[Razón Social Beneficiario del Pago]],Tabla_Facturas[[#All],[ID]],Tabla_Facturas[[#All],[NUMERO_CUENTA]],,0),"")</f>
        <v>1410401068</v>
      </c>
      <c r="S2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663982</v>
      </c>
      <c r="T283" t="str">
        <f>+_xlfn.XLOOKUP(Cesion_credito[[#This Row],[DISTRIBUIDOR_ACTUAL]],Distribuidor[DISTRIBUIDOR_ACTUAL],Distribuidor[RAZON_SOCIAL_DISTRIBUIDOR_ACTUAL],,0)</f>
        <v>Compañía General de Electricidad S.A.</v>
      </c>
      <c r="U283" t="str">
        <f>+_xlfn.XLOOKUP(Cesion_credito[[#This Row],[DISTRIBUIDOR_ACTUAL]],Distribuidor[DISTRIBUIDOR_ACTUAL],Distribuidor[RUT_DISTRIBUIDOR_ACTUAL],,0)</f>
        <v>76.411.321-7</v>
      </c>
    </row>
    <row r="284" spans="1:21" x14ac:dyDescent="0.25">
      <c r="A284" s="22">
        <f t="shared" si="19"/>
        <v>2025</v>
      </c>
      <c r="B284" s="22">
        <f t="shared" si="16"/>
        <v>1</v>
      </c>
      <c r="C284" s="22">
        <f t="shared" si="17"/>
        <v>6</v>
      </c>
      <c r="D284" s="23" t="s">
        <v>1137</v>
      </c>
      <c r="E284" s="6" t="s">
        <v>1096</v>
      </c>
      <c r="F284" s="5" t="s">
        <v>743</v>
      </c>
      <c r="G284" s="24" t="str" cm="1">
        <f t="array" ref="G284">+IFERROR(_xlfn.XLOOKUP(Cesion_credito[[#This Row],[Distribuidor_CNE]]&amp;"_"&amp;Cesion_credito[[#This Row],[Bloque_Contrato_CNE]],Contrato[[#All],[Id]],Contrato[[#All],[Suministrador_CNE]],,0),"")</f>
        <v>Santiago Solar S.A.</v>
      </c>
      <c r="H284" s="24" t="str" cm="1">
        <f t="array" ref="H284">+IFERROR(_xlfn.XLOOKUP(Cesion_credito[[#This Row],[Distribuidor_CNE]]&amp;"_"&amp;Cesion_credito[[#This Row],[Bloque_Contrato_CNE]],Contrato[[#All],[Id]],Contrato[[#All],[SUMINISTRADOR_ACTUAL]],,0),"")</f>
        <v>SANTIAGO_SOLAR</v>
      </c>
      <c r="I284" s="24" t="str" cm="1">
        <f t="array" ref="I284">+IFERROR(_xlfn.XLOOKUP(Cesion_credito[[#This Row],[Distribuidor_CNE]]&amp;"_"&amp;Cesion_credito[[#This Row],[Bloque_Contrato_CNE]],Contrato[[#All],[Id]],Contrato[[#All],[DISTRIBUIDOR_ACTUAL]],,0),"")</f>
        <v>EMELCA</v>
      </c>
      <c r="J284" s="5" t="s">
        <v>1377</v>
      </c>
      <c r="K284" s="22" t="str" cm="1">
        <f t="array" ref="K284">+IFERROR(_xlfn.XLOOKUP(Cesion_credito[[#This Row],[SUMINISTRADOR_ACTUAL]]&amp;Cesion_credito[[#This Row],[Razón Social Beneficiario del Pago]],Tabla_Facturas[[#All],[ID]],Tabla_Facturas[[#All],[RUT BENEFICIARIO]],,0),"")</f>
        <v>76378017-1</v>
      </c>
      <c r="L2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84" s="8">
        <v>1</v>
      </c>
      <c r="N28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84" s="28">
        <f t="shared" si="18"/>
        <v>1</v>
      </c>
      <c r="P284" t="str" cm="1">
        <f t="array" ref="P284">+IFERROR(_xlfn.XLOOKUP(Cesion_credito[[#This Row],[SUMINISTRADOR_ACTUAL]]&amp;Cesion_credito[[#This Row],[Razón Social Beneficiario del Pago]],Tabla_Facturas[[#All],[ID]],Tabla_Facturas[[#All],[BANCO]],,0),"")</f>
        <v>B.CHILE / CITIBANK</v>
      </c>
      <c r="Q284" t="str" cm="1">
        <f t="array" ref="Q284">+IFERROR(_xlfn.XLOOKUP(Cesion_credito[[#This Row],[SUMINISTRADOR_ACTUAL]]&amp;Cesion_credito[[#This Row],[Razón Social Beneficiario del Pago]],Tabla_Facturas[[#All],[ID]],Tabla_Facturas[[#All],[TIPO_CUENTA]],,0),"")</f>
        <v>CORRIENTE</v>
      </c>
      <c r="R284" t="str" cm="1">
        <f t="array" ref="R284">+IFERROR(_xlfn.XLOOKUP(Cesion_credito[[#This Row],[SUMINISTRADOR_ACTUAL]]&amp;Cesion_credito[[#This Row],[Razón Social Beneficiario del Pago]],Tabla_Facturas[[#All],[ID]],Tabla_Facturas[[#All],[NUMERO_CUENTA]],,0),"")</f>
        <v>1111744056</v>
      </c>
      <c r="S2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84" t="str">
        <f>+_xlfn.XLOOKUP(Cesion_credito[[#This Row],[DISTRIBUIDOR_ACTUAL]],Distribuidor[DISTRIBUIDOR_ACTUAL],Distribuidor[RAZON_SOCIAL_DISTRIBUIDOR_ACTUAL],,0)</f>
        <v>Empresa Eléctrica de Casablanca S.A.</v>
      </c>
      <c r="U284" t="str">
        <f>+_xlfn.XLOOKUP(Cesion_credito[[#This Row],[DISTRIBUIDOR_ACTUAL]],Distribuidor[DISTRIBUIDOR_ACTUAL],Distribuidor[RUT_DISTRIBUIDOR_ACTUAL],,0)</f>
        <v>81.577.400-0</v>
      </c>
    </row>
    <row r="285" spans="1:21" x14ac:dyDescent="0.25">
      <c r="A285" s="22">
        <f t="shared" si="19"/>
        <v>2025</v>
      </c>
      <c r="B285" s="22">
        <f t="shared" si="16"/>
        <v>1</v>
      </c>
      <c r="C285" s="22">
        <f t="shared" si="17"/>
        <v>6</v>
      </c>
      <c r="D285" s="23" t="s">
        <v>1137</v>
      </c>
      <c r="E285" s="6" t="s">
        <v>1097</v>
      </c>
      <c r="F285" s="5" t="s">
        <v>571</v>
      </c>
      <c r="G285" s="24" t="str" cm="1">
        <f t="array" ref="G285">+IFERROR(_xlfn.XLOOKUP(Cesion_credito[[#This Row],[Distribuidor_CNE]]&amp;"_"&amp;Cesion_credito[[#This Row],[Bloque_Contrato_CNE]],Contrato[[#All],[Id]],Contrato[[#All],[Suministrador_CNE]],,0),"")</f>
        <v>Santiago Solar S.A.</v>
      </c>
      <c r="H285" s="24" t="str" cm="1">
        <f t="array" ref="H285">+IFERROR(_xlfn.XLOOKUP(Cesion_credito[[#This Row],[Distribuidor_CNE]]&amp;"_"&amp;Cesion_credito[[#This Row],[Bloque_Contrato_CNE]],Contrato[[#All],[Id]],Contrato[[#All],[SUMINISTRADOR_ACTUAL]],,0),"")</f>
        <v>SANTIAGO_SOLAR</v>
      </c>
      <c r="I285" s="24" t="str" cm="1">
        <f t="array" ref="I285">+IFERROR(_xlfn.XLOOKUP(Cesion_credito[[#This Row],[Distribuidor_CNE]]&amp;"_"&amp;Cesion_credito[[#This Row],[Bloque_Contrato_CNE]],Contrato[[#All],[Id]],Contrato[[#All],[DISTRIBUIDOR_ACTUAL]],,0),"")</f>
        <v>ENEL_DISTRIBUCION</v>
      </c>
      <c r="J285" s="5" t="s">
        <v>1299</v>
      </c>
      <c r="K285" s="22" t="str" cm="1">
        <f t="array" ref="K285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5" s="8">
        <v>1</v>
      </c>
      <c r="N285" s="36">
        <f>+Cesion_credito[[#This Row],[Prorrata_Semestral (%)]]*SUMIFS(Contrato[Pago_Semestral_US$],Contrato[Distribuidor_CNE],Cesion_credito[[#This Row],[Distribuidor_CNE]],Contrato[Contrato],Cesion_credito[[#This Row],[Bloque_Contrato_CNE]])</f>
        <v>56069.913999999997</v>
      </c>
      <c r="O285" s="28">
        <f t="shared" si="18"/>
        <v>1</v>
      </c>
      <c r="P285" t="str" cm="1">
        <f t="array" ref="P285">+IFERROR(_xlfn.XLOOKUP(Cesion_credito[[#This Row],[SUMINISTRADOR_ACTUAL]]&amp;Cesion_credito[[#This Row],[Razón Social Beneficiario del Pago]],Tabla_Facturas[[#All],[ID]],Tabla_Facturas[[#All],[BANCO]],,0),"")</f>
        <v>BANCO DE CHILE</v>
      </c>
      <c r="Q285" t="str" cm="1">
        <f t="array" ref="Q285">+IFERROR(_xlfn.XLOOKUP(Cesion_credito[[#This Row],[SUMINISTRADOR_ACTUAL]]&amp;Cesion_credito[[#This Row],[Razón Social Beneficiario del Pago]],Tabla_Facturas[[#All],[ID]],Tabla_Facturas[[#All],[TIPO_CUENTA]],,0),"")</f>
        <v>CORRIENTE</v>
      </c>
      <c r="R285" cm="1">
        <f t="array" ref="R285">+IFERROR(_xlfn.XLOOKUP(Cesion_credito[[#This Row],[SUMINISTRADOR_ACTUAL]]&amp;Cesion_credito[[#This Row],[Razón Social Beneficiario del Pago]],Tabla_Facturas[[#All],[ID]],Tabla_Facturas[[#All],[NUMERO_CUENTA]],,0),"")</f>
        <v>1410401068</v>
      </c>
      <c r="S2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8727376</v>
      </c>
      <c r="T285" t="str">
        <f>+_xlfn.XLOOKUP(Cesion_credito[[#This Row],[DISTRIBUIDOR_ACTUAL]],Distribuidor[DISTRIBUIDOR_ACTUAL],Distribuidor[RAZON_SOCIAL_DISTRIBUIDOR_ACTUAL],,0)</f>
        <v>Enel Distribución Chile S.A.</v>
      </c>
      <c r="U285" t="str">
        <f>+_xlfn.XLOOKUP(Cesion_credito[[#This Row],[DISTRIBUIDOR_ACTUAL]],Distribuidor[DISTRIBUIDOR_ACTUAL],Distribuidor[RUT_DISTRIBUIDOR_ACTUAL],,0)</f>
        <v>96.800.570-7</v>
      </c>
    </row>
    <row r="286" spans="1:21" x14ac:dyDescent="0.25">
      <c r="A286" s="22">
        <f t="shared" si="19"/>
        <v>2025</v>
      </c>
      <c r="B286" s="22">
        <f t="shared" si="16"/>
        <v>1</v>
      </c>
      <c r="C286" s="22">
        <f t="shared" si="17"/>
        <v>6</v>
      </c>
      <c r="D286" s="23" t="s">
        <v>1137</v>
      </c>
      <c r="E286" s="6" t="s">
        <v>1098</v>
      </c>
      <c r="F286" s="5" t="s">
        <v>777</v>
      </c>
      <c r="G286" s="24" t="str" cm="1">
        <f t="array" ref="G286">+IFERROR(_xlfn.XLOOKUP(Cesion_credito[[#This Row],[Distribuidor_CNE]]&amp;"_"&amp;Cesion_credito[[#This Row],[Bloque_Contrato_CNE]],Contrato[[#All],[Id]],Contrato[[#All],[Suministrador_CNE]],,0),"")</f>
        <v>Santiago Solar S.A.</v>
      </c>
      <c r="H286" s="24" t="str" cm="1">
        <f t="array" ref="H286">+IFERROR(_xlfn.XLOOKUP(Cesion_credito[[#This Row],[Distribuidor_CNE]]&amp;"_"&amp;Cesion_credito[[#This Row],[Bloque_Contrato_CNE]],Contrato[[#All],[Id]],Contrato[[#All],[SUMINISTRADOR_ACTUAL]],,0),"")</f>
        <v>SANTIAGO_SOLAR</v>
      </c>
      <c r="I286" s="24" t="str" cm="1">
        <f t="array" ref="I286">+IFERROR(_xlfn.XLOOKUP(Cesion_credito[[#This Row],[Distribuidor_CNE]]&amp;"_"&amp;Cesion_credito[[#This Row],[Bloque_Contrato_CNE]],Contrato[[#All],[Id]],Contrato[[#All],[DISTRIBUIDOR_ACTUAL]],,0),"")</f>
        <v>FRONTEL</v>
      </c>
      <c r="J286" s="5" t="s">
        <v>1299</v>
      </c>
      <c r="K286" s="22" t="str" cm="1">
        <f t="array" ref="K28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6" s="8">
        <v>1</v>
      </c>
      <c r="N286" s="36">
        <f>+Cesion_credito[[#This Row],[Prorrata_Semestral (%)]]*SUMIFS(Contrato[Pago_Semestral_US$],Contrato[Distribuidor_CNE],Cesion_credito[[#This Row],[Distribuidor_CNE]],Contrato[Contrato],Cesion_credito[[#This Row],[Bloque_Contrato_CNE]])</f>
        <v>7815.3339999999998</v>
      </c>
      <c r="O286" s="28">
        <f t="shared" si="18"/>
        <v>1</v>
      </c>
      <c r="P286" t="str" cm="1">
        <f t="array" ref="P286">+IFERROR(_xlfn.XLOOKUP(Cesion_credito[[#This Row],[SUMINISTRADOR_ACTUAL]]&amp;Cesion_credito[[#This Row],[Razón Social Beneficiario del Pago]],Tabla_Facturas[[#All],[ID]],Tabla_Facturas[[#All],[BANCO]],,0),"")</f>
        <v>BANCO DE CHILE</v>
      </c>
      <c r="Q286" t="str" cm="1">
        <f t="array" ref="Q286">+IFERROR(_xlfn.XLOOKUP(Cesion_credito[[#This Row],[SUMINISTRADOR_ACTUAL]]&amp;Cesion_credito[[#This Row],[Razón Social Beneficiario del Pago]],Tabla_Facturas[[#All],[ID]],Tabla_Facturas[[#All],[TIPO_CUENTA]],,0),"")</f>
        <v>CORRIENTE</v>
      </c>
      <c r="R286" cm="1">
        <f t="array" ref="R286">+IFERROR(_xlfn.XLOOKUP(Cesion_credito[[#This Row],[SUMINISTRADOR_ACTUAL]]&amp;Cesion_credito[[#This Row],[Razón Social Beneficiario del Pago]],Tabla_Facturas[[#All],[ID]],Tabla_Facturas[[#All],[NUMERO_CUENTA]],,0),"")</f>
        <v>1410401068</v>
      </c>
      <c r="S2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1216470</v>
      </c>
      <c r="T286" t="str">
        <f>+_xlfn.XLOOKUP(Cesion_credito[[#This Row],[DISTRIBUIDOR_ACTUAL]],Distribuidor[DISTRIBUIDOR_ACTUAL],Distribuidor[RAZON_SOCIAL_DISTRIBUIDOR_ACTUAL],,0)</f>
        <v>Empresa Eléctrica de la Frontera S.A.</v>
      </c>
      <c r="U286" t="str">
        <f>+_xlfn.XLOOKUP(Cesion_credito[[#This Row],[DISTRIBUIDOR_ACTUAL]],Distribuidor[DISTRIBUIDOR_ACTUAL],Distribuidor[RUT_DISTRIBUIDOR_ACTUAL],,0)</f>
        <v>76.073.164-1</v>
      </c>
    </row>
    <row r="287" spans="1:21" x14ac:dyDescent="0.25">
      <c r="A287" s="22">
        <f t="shared" si="19"/>
        <v>2025</v>
      </c>
      <c r="B287" s="22">
        <f t="shared" si="16"/>
        <v>1</v>
      </c>
      <c r="C287" s="22">
        <f t="shared" si="17"/>
        <v>6</v>
      </c>
      <c r="D287" s="23" t="s">
        <v>1137</v>
      </c>
      <c r="E287" s="6" t="s">
        <v>1099</v>
      </c>
      <c r="F287" s="5" t="s">
        <v>822</v>
      </c>
      <c r="G287" s="24" t="str" cm="1">
        <f t="array" ref="G287">+IFERROR(_xlfn.XLOOKUP(Cesion_credito[[#This Row],[Distribuidor_CNE]]&amp;"_"&amp;Cesion_credito[[#This Row],[Bloque_Contrato_CNE]],Contrato[[#All],[Id]],Contrato[[#All],[Suministrador_CNE]],,0),"")</f>
        <v>Santiago Solar S.A.</v>
      </c>
      <c r="H287" s="24" t="str" cm="1">
        <f t="array" ref="H287">+IFERROR(_xlfn.XLOOKUP(Cesion_credito[[#This Row],[Distribuidor_CNE]]&amp;"_"&amp;Cesion_credito[[#This Row],[Bloque_Contrato_CNE]],Contrato[[#All],[Id]],Contrato[[#All],[SUMINISTRADOR_ACTUAL]],,0),"")</f>
        <v>SANTIAGO_SOLAR</v>
      </c>
      <c r="I287" s="24" t="str" cm="1">
        <f t="array" ref="I287">+IFERROR(_xlfn.XLOOKUP(Cesion_credito[[#This Row],[Distribuidor_CNE]]&amp;"_"&amp;Cesion_credito[[#This Row],[Bloque_Contrato_CNE]],Contrato[[#All],[Id]],Contrato[[#All],[DISTRIBUIDOR_ACTUAL]],,0),"")</f>
        <v>LITORAL</v>
      </c>
      <c r="J287" s="5" t="s">
        <v>1299</v>
      </c>
      <c r="K287" s="22" t="str" cm="1">
        <f t="array" ref="K287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7" s="8">
        <v>1</v>
      </c>
      <c r="N287" s="36">
        <f>+Cesion_credito[[#This Row],[Prorrata_Semestral (%)]]*SUMIFS(Contrato[Pago_Semestral_US$],Contrato[Distribuidor_CNE],Cesion_credito[[#This Row],[Distribuidor_CNE]],Contrato[Contrato],Cesion_credito[[#This Row],[Bloque_Contrato_CNE]])</f>
        <v>395.85500000000002</v>
      </c>
      <c r="O287" s="28">
        <f t="shared" si="18"/>
        <v>1</v>
      </c>
      <c r="P287" t="str" cm="1">
        <f t="array" ref="P287">+IFERROR(_xlfn.XLOOKUP(Cesion_credito[[#This Row],[SUMINISTRADOR_ACTUAL]]&amp;Cesion_credito[[#This Row],[Razón Social Beneficiario del Pago]],Tabla_Facturas[[#All],[ID]],Tabla_Facturas[[#All],[BANCO]],,0),"")</f>
        <v>BANCO DE CHILE</v>
      </c>
      <c r="Q287" t="str" cm="1">
        <f t="array" ref="Q287">+IFERROR(_xlfn.XLOOKUP(Cesion_credito[[#This Row],[SUMINISTRADOR_ACTUAL]]&amp;Cesion_credito[[#This Row],[Razón Social Beneficiario del Pago]],Tabla_Facturas[[#All],[ID]],Tabla_Facturas[[#All],[TIPO_CUENTA]],,0),"")</f>
        <v>CORRIENTE</v>
      </c>
      <c r="R287" cm="1">
        <f t="array" ref="R287">+IFERROR(_xlfn.XLOOKUP(Cesion_credito[[#This Row],[SUMINISTRADOR_ACTUAL]]&amp;Cesion_credito[[#This Row],[Razón Social Beneficiario del Pago]],Tabla_Facturas[[#All],[ID]],Tabla_Facturas[[#All],[NUMERO_CUENTA]],,0),"")</f>
        <v>1410401068</v>
      </c>
      <c r="S2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61615</v>
      </c>
      <c r="T287" t="str">
        <f>+_xlfn.XLOOKUP(Cesion_credito[[#This Row],[DISTRIBUIDOR_ACTUAL]],Distribuidor[DISTRIBUIDOR_ACTUAL],Distribuidor[RAZON_SOCIAL_DISTRIBUIDOR_ACTUAL],,0)</f>
        <v>Compañía Eléctrica del Litoral S.A.</v>
      </c>
      <c r="U287" t="str">
        <f>+_xlfn.XLOOKUP(Cesion_credito[[#This Row],[DISTRIBUIDOR_ACTUAL]],Distribuidor[DISTRIBUIDOR_ACTUAL],Distribuidor[RUT_DISTRIBUIDOR_ACTUAL],,0)</f>
        <v>91.344.000-5</v>
      </c>
    </row>
    <row r="288" spans="1:21" x14ac:dyDescent="0.25">
      <c r="A288" s="22">
        <f t="shared" si="19"/>
        <v>2025</v>
      </c>
      <c r="B288" s="22">
        <f t="shared" si="16"/>
        <v>1</v>
      </c>
      <c r="C288" s="22">
        <f t="shared" si="17"/>
        <v>6</v>
      </c>
      <c r="D288" s="23" t="s">
        <v>1137</v>
      </c>
      <c r="E288" s="6" t="s">
        <v>1100</v>
      </c>
      <c r="F288" s="5" t="s">
        <v>859</v>
      </c>
      <c r="G288" s="24" t="str" cm="1">
        <f t="array" ref="G288">+IFERROR(_xlfn.XLOOKUP(Cesion_credito[[#This Row],[Distribuidor_CNE]]&amp;"_"&amp;Cesion_credito[[#This Row],[Bloque_Contrato_CNE]],Contrato[[#All],[Id]],Contrato[[#All],[Suministrador_CNE]],,0),"")</f>
        <v>Santiago Solar S.A.</v>
      </c>
      <c r="H288" s="24" t="str" cm="1">
        <f t="array" ref="H288">+IFERROR(_xlfn.XLOOKUP(Cesion_credito[[#This Row],[Distribuidor_CNE]]&amp;"_"&amp;Cesion_credito[[#This Row],[Bloque_Contrato_CNE]],Contrato[[#All],[Id]],Contrato[[#All],[SUMINISTRADOR_ACTUAL]],,0),"")</f>
        <v>SANTIAGO_SOLAR</v>
      </c>
      <c r="I288" s="24" t="str" cm="1">
        <f t="array" ref="I288">+IFERROR(_xlfn.XLOOKUP(Cesion_credito[[#This Row],[Distribuidor_CNE]]&amp;"_"&amp;Cesion_credito[[#This Row],[Bloque_Contrato_CNE]],Contrato[[#All],[Id]],Contrato[[#All],[DISTRIBUIDOR_ACTUAL]],,0),"")</f>
        <v>LUZOSORNO</v>
      </c>
      <c r="J288" s="5" t="s">
        <v>1299</v>
      </c>
      <c r="K288" s="22" t="str" cm="1">
        <f t="array" ref="K288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8" s="8">
        <v>1</v>
      </c>
      <c r="N288" s="36">
        <f>+Cesion_credito[[#This Row],[Prorrata_Semestral (%)]]*SUMIFS(Contrato[Pago_Semestral_US$],Contrato[Distribuidor_CNE],Cesion_credito[[#This Row],[Distribuidor_CNE]],Contrato[Contrato],Cesion_credito[[#This Row],[Bloque_Contrato_CNE]])</f>
        <v>602.57299999999998</v>
      </c>
      <c r="O288" s="28">
        <f t="shared" si="18"/>
        <v>1</v>
      </c>
      <c r="P288" t="str" cm="1">
        <f t="array" ref="P288">+IFERROR(_xlfn.XLOOKUP(Cesion_credito[[#This Row],[SUMINISTRADOR_ACTUAL]]&amp;Cesion_credito[[#This Row],[Razón Social Beneficiario del Pago]],Tabla_Facturas[[#All],[ID]],Tabla_Facturas[[#All],[BANCO]],,0),"")</f>
        <v>BANCO DE CHILE</v>
      </c>
      <c r="Q288" t="str" cm="1">
        <f t="array" ref="Q288">+IFERROR(_xlfn.XLOOKUP(Cesion_credito[[#This Row],[SUMINISTRADOR_ACTUAL]]&amp;Cesion_credito[[#This Row],[Razón Social Beneficiario del Pago]],Tabla_Facturas[[#All],[ID]],Tabla_Facturas[[#All],[TIPO_CUENTA]],,0),"")</f>
        <v>CORRIENTE</v>
      </c>
      <c r="R288" cm="1">
        <f t="array" ref="R288">+IFERROR(_xlfn.XLOOKUP(Cesion_credito[[#This Row],[SUMINISTRADOR_ACTUAL]]&amp;Cesion_credito[[#This Row],[Razón Social Beneficiario del Pago]],Tabla_Facturas[[#All],[ID]],Tabla_Facturas[[#All],[NUMERO_CUENTA]],,0),"")</f>
        <v>1410401068</v>
      </c>
      <c r="S2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93791</v>
      </c>
      <c r="T288" t="str">
        <f>+_xlfn.XLOOKUP(Cesion_credito[[#This Row],[DISTRIBUIDOR_ACTUAL]],Distribuidor[DISTRIBUIDOR_ACTUAL],Distribuidor[RAZON_SOCIAL_DISTRIBUIDOR_ACTUAL],,0)</f>
        <v>Compañía Eléctrica de Osorno S.A</v>
      </c>
      <c r="U288" t="str">
        <f>+_xlfn.XLOOKUP(Cesion_credito[[#This Row],[DISTRIBUIDOR_ACTUAL]],Distribuidor[DISTRIBUIDOR_ACTUAL],Distribuidor[RUT_DISTRIBUIDOR_ACTUAL],,0)</f>
        <v>96.531.500-4</v>
      </c>
    </row>
    <row r="289" spans="1:21" x14ac:dyDescent="0.25">
      <c r="A289" s="22">
        <f t="shared" si="19"/>
        <v>2025</v>
      </c>
      <c r="B289" s="22">
        <f t="shared" si="16"/>
        <v>1</v>
      </c>
      <c r="C289" s="22">
        <f t="shared" si="17"/>
        <v>6</v>
      </c>
      <c r="D289" s="23" t="s">
        <v>1137</v>
      </c>
      <c r="E289" s="6" t="s">
        <v>1101</v>
      </c>
      <c r="F289" s="5" t="s">
        <v>896</v>
      </c>
      <c r="G289" s="24" t="str" cm="1">
        <f t="array" ref="G289">+IFERROR(_xlfn.XLOOKUP(Cesion_credito[[#This Row],[Distribuidor_CNE]]&amp;"_"&amp;Cesion_credito[[#This Row],[Bloque_Contrato_CNE]],Contrato[[#All],[Id]],Contrato[[#All],[Suministrador_CNE]],,0),"")</f>
        <v>Santiago Solar S.A.</v>
      </c>
      <c r="H289" s="24" t="str" cm="1">
        <f t="array" ref="H289">+IFERROR(_xlfn.XLOOKUP(Cesion_credito[[#This Row],[Distribuidor_CNE]]&amp;"_"&amp;Cesion_credito[[#This Row],[Bloque_Contrato_CNE]],Contrato[[#All],[Id]],Contrato[[#All],[SUMINISTRADOR_ACTUAL]],,0),"")</f>
        <v>SANTIAGO_SOLAR</v>
      </c>
      <c r="I289" s="24" t="str" cm="1">
        <f t="array" ref="I289">+IFERROR(_xlfn.XLOOKUP(Cesion_credito[[#This Row],[Distribuidor_CNE]]&amp;"_"&amp;Cesion_credito[[#This Row],[Bloque_Contrato_CNE]],Contrato[[#All],[Id]],Contrato[[#All],[DISTRIBUIDOR_ACTUAL]],,0),"")</f>
        <v>LUZLINARES</v>
      </c>
      <c r="J289" s="5" t="s">
        <v>1299</v>
      </c>
      <c r="K289" s="22" t="str" cm="1">
        <f t="array" ref="K289">+IFERROR(_xlfn.XLOOKUP(Cesion_credito[[#This Row],[SUMINISTRADOR_ACTUAL]]&amp;Cesion_credito[[#This Row],[Razón Social Beneficiario del Pago]],Tabla_Facturas[[#All],[ID]],Tabla_Facturas[[#All],[RUT BENEFICIARIO]],,0),"")</f>
        <v>59054440-K</v>
      </c>
      <c r="L2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89" s="8">
        <v>1</v>
      </c>
      <c r="N289" s="36">
        <f>+Cesion_credito[[#This Row],[Prorrata_Semestral (%)]]*SUMIFS(Contrato[Pago_Semestral_US$],Contrato[Distribuidor_CNE],Cesion_credito[[#This Row],[Distribuidor_CNE]],Contrato[Contrato],Cesion_credito[[#This Row],[Bloque_Contrato_CNE]])</f>
        <v>1112.0920000000001</v>
      </c>
      <c r="O289" s="28">
        <f t="shared" si="18"/>
        <v>1</v>
      </c>
      <c r="P289" t="str" cm="1">
        <f t="array" ref="P289">+IFERROR(_xlfn.XLOOKUP(Cesion_credito[[#This Row],[SUMINISTRADOR_ACTUAL]]&amp;Cesion_credito[[#This Row],[Razón Social Beneficiario del Pago]],Tabla_Facturas[[#All],[ID]],Tabla_Facturas[[#All],[BANCO]],,0),"")</f>
        <v>BANCO DE CHILE</v>
      </c>
      <c r="Q289" t="str" cm="1">
        <f t="array" ref="Q289">+IFERROR(_xlfn.XLOOKUP(Cesion_credito[[#This Row],[SUMINISTRADOR_ACTUAL]]&amp;Cesion_credito[[#This Row],[Razón Social Beneficiario del Pago]],Tabla_Facturas[[#All],[ID]],Tabla_Facturas[[#All],[TIPO_CUENTA]],,0),"")</f>
        <v>CORRIENTE</v>
      </c>
      <c r="R289" cm="1">
        <f t="array" ref="R289">+IFERROR(_xlfn.XLOOKUP(Cesion_credito[[#This Row],[SUMINISTRADOR_ACTUAL]]&amp;Cesion_credito[[#This Row],[Razón Social Beneficiario del Pago]],Tabla_Facturas[[#All],[ID]],Tabla_Facturas[[#All],[NUMERO_CUENTA]],,0),"")</f>
        <v>1410401068</v>
      </c>
      <c r="S2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173099</v>
      </c>
      <c r="T289" t="str">
        <f>+_xlfn.XLOOKUP(Cesion_credito[[#This Row],[DISTRIBUIDOR_ACTUAL]],Distribuidor[DISTRIBUIDOR_ACTUAL],Distribuidor[RAZON_SOCIAL_DISTRIBUIDOR_ACTUAL],,0)</f>
        <v>Luzlinares S.A.</v>
      </c>
      <c r="U289" t="str">
        <f>+_xlfn.XLOOKUP(Cesion_credito[[#This Row],[DISTRIBUIDOR_ACTUAL]],Distribuidor[DISTRIBUIDOR_ACTUAL],Distribuidor[RUT_DISTRIBUIDOR_ACTUAL],,0)</f>
        <v>96.884.450-4</v>
      </c>
    </row>
    <row r="290" spans="1:21" x14ac:dyDescent="0.25">
      <c r="A290" s="22">
        <f t="shared" si="19"/>
        <v>2025</v>
      </c>
      <c r="B290" s="22">
        <f t="shared" si="16"/>
        <v>1</v>
      </c>
      <c r="C290" s="22">
        <f t="shared" si="17"/>
        <v>6</v>
      </c>
      <c r="D290" s="23" t="s">
        <v>1137</v>
      </c>
      <c r="E290" s="6" t="s">
        <v>1102</v>
      </c>
      <c r="F290" s="5" t="s">
        <v>933</v>
      </c>
      <c r="G290" s="24" t="str" cm="1">
        <f t="array" ref="G290">+IFERROR(_xlfn.XLOOKUP(Cesion_credito[[#This Row],[Distribuidor_CNE]]&amp;"_"&amp;Cesion_credito[[#This Row],[Bloque_Contrato_CNE]],Contrato[[#All],[Id]],Contrato[[#All],[Suministrador_CNE]],,0),"")</f>
        <v>Santiago Solar S.A.</v>
      </c>
      <c r="H290" s="24" t="str" cm="1">
        <f t="array" ref="H290">+IFERROR(_xlfn.XLOOKUP(Cesion_credito[[#This Row],[Distribuidor_CNE]]&amp;"_"&amp;Cesion_credito[[#This Row],[Bloque_Contrato_CNE]],Contrato[[#All],[Id]],Contrato[[#All],[SUMINISTRADOR_ACTUAL]],,0),"")</f>
        <v>SANTIAGO_SOLAR</v>
      </c>
      <c r="I290" s="24" t="str" cm="1">
        <f t="array" ref="I290">+IFERROR(_xlfn.XLOOKUP(Cesion_credito[[#This Row],[Distribuidor_CNE]]&amp;"_"&amp;Cesion_credito[[#This Row],[Bloque_Contrato_CNE]],Contrato[[#All],[Id]],Contrato[[#All],[DISTRIBUIDOR_ACTUAL]],,0),"")</f>
        <v>LUZPARRAL</v>
      </c>
      <c r="J290" s="5" t="s">
        <v>1299</v>
      </c>
      <c r="K290" s="22" t="str" cm="1">
        <f t="array" ref="K290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0" s="8">
        <v>1</v>
      </c>
      <c r="N290" s="36">
        <f>+Cesion_credito[[#This Row],[Prorrata_Semestral (%)]]*SUMIFS(Contrato[Pago_Semestral_US$],Contrato[Distribuidor_CNE],Cesion_credito[[#This Row],[Distribuidor_CNE]],Contrato[Contrato],Cesion_credito[[#This Row],[Bloque_Contrato_CNE]])</f>
        <v>272.78899999999999</v>
      </c>
      <c r="O290" s="28">
        <f t="shared" si="18"/>
        <v>1</v>
      </c>
      <c r="P290" t="str" cm="1">
        <f t="array" ref="P290">+IFERROR(_xlfn.XLOOKUP(Cesion_credito[[#This Row],[SUMINISTRADOR_ACTUAL]]&amp;Cesion_credito[[#This Row],[Razón Social Beneficiario del Pago]],Tabla_Facturas[[#All],[ID]],Tabla_Facturas[[#All],[BANCO]],,0),"")</f>
        <v>BANCO DE CHILE</v>
      </c>
      <c r="Q290" t="str" cm="1">
        <f t="array" ref="Q290">+IFERROR(_xlfn.XLOOKUP(Cesion_credito[[#This Row],[SUMINISTRADOR_ACTUAL]]&amp;Cesion_credito[[#This Row],[Razón Social Beneficiario del Pago]],Tabla_Facturas[[#All],[ID]],Tabla_Facturas[[#All],[TIPO_CUENTA]],,0),"")</f>
        <v>CORRIENTE</v>
      </c>
      <c r="R290" cm="1">
        <f t="array" ref="R290">+IFERROR(_xlfn.XLOOKUP(Cesion_credito[[#This Row],[SUMINISTRADOR_ACTUAL]]&amp;Cesion_credito[[#This Row],[Razón Social Beneficiario del Pago]],Tabla_Facturas[[#All],[ID]],Tabla_Facturas[[#All],[NUMERO_CUENTA]],,0),"")</f>
        <v>1410401068</v>
      </c>
      <c r="S2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42460</v>
      </c>
      <c r="T290" t="str">
        <f>+_xlfn.XLOOKUP(Cesion_credito[[#This Row],[DISTRIBUIDOR_ACTUAL]],Distribuidor[DISTRIBUIDOR_ACTUAL],Distribuidor[RAZON_SOCIAL_DISTRIBUIDOR_ACTUAL],,0)</f>
        <v>Luzparral S.A.</v>
      </c>
      <c r="U290" t="str">
        <f>+_xlfn.XLOOKUP(Cesion_credito[[#This Row],[DISTRIBUIDOR_ACTUAL]],Distribuidor[DISTRIBUIDOR_ACTUAL],Distribuidor[RUT_DISTRIBUIDOR_ACTUAL],,0)</f>
        <v>96.866.680-0</v>
      </c>
    </row>
    <row r="291" spans="1:21" x14ac:dyDescent="0.25">
      <c r="A291" s="22">
        <f t="shared" si="19"/>
        <v>2025</v>
      </c>
      <c r="B291" s="22">
        <f t="shared" si="16"/>
        <v>1</v>
      </c>
      <c r="C291" s="22">
        <f t="shared" si="17"/>
        <v>6</v>
      </c>
      <c r="D291" s="23" t="s">
        <v>1137</v>
      </c>
      <c r="E291" s="6" t="s">
        <v>43</v>
      </c>
      <c r="F291" s="5" t="s">
        <v>296</v>
      </c>
      <c r="G291" s="24" t="str" cm="1">
        <f t="array" ref="G291">+IFERROR(_xlfn.XLOOKUP(Cesion_credito[[#This Row],[Distribuidor_CNE]]&amp;"_"&amp;Cesion_credito[[#This Row],[Bloque_Contrato_CNE]],Contrato[[#All],[Id]],Contrato[[#All],[Suministrador_CNE]],,0),"")</f>
        <v>Santiago Solar S.A.</v>
      </c>
      <c r="H291" s="24" t="str" cm="1">
        <f t="array" ref="H291">+IFERROR(_xlfn.XLOOKUP(Cesion_credito[[#This Row],[Distribuidor_CNE]]&amp;"_"&amp;Cesion_credito[[#This Row],[Bloque_Contrato_CNE]],Contrato[[#All],[Id]],Contrato[[#All],[SUMINISTRADOR_ACTUAL]],,0),"")</f>
        <v>SANTIAGO_SOLAR</v>
      </c>
      <c r="I291" s="24" t="str" cm="1">
        <f t="array" ref="I291">+IFERROR(_xlfn.XLOOKUP(Cesion_credito[[#This Row],[Distribuidor_CNE]]&amp;"_"&amp;Cesion_credito[[#This Row],[Bloque_Contrato_CNE]],Contrato[[#All],[Id]],Contrato[[#All],[DISTRIBUIDOR_ACTUAL]],,0),"")</f>
        <v>MATAQUITO</v>
      </c>
      <c r="J291" s="5" t="s">
        <v>1377</v>
      </c>
      <c r="K291" s="22" t="str" cm="1">
        <f t="array" ref="K291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1" s="8">
        <v>0</v>
      </c>
      <c r="N29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1" s="28">
        <f t="shared" si="18"/>
        <v>0</v>
      </c>
      <c r="P291" t="str" cm="1">
        <f t="array" ref="P291">+IFERROR(_xlfn.XLOOKUP(Cesion_credito[[#This Row],[SUMINISTRADOR_ACTUAL]]&amp;Cesion_credito[[#This Row],[Razón Social Beneficiario del Pago]],Tabla_Facturas[[#All],[ID]],Tabla_Facturas[[#All],[BANCO]],,0),"")</f>
        <v>B.CHILE / CITIBANK</v>
      </c>
      <c r="Q291" t="str" cm="1">
        <f t="array" ref="Q291">+IFERROR(_xlfn.XLOOKUP(Cesion_credito[[#This Row],[SUMINISTRADOR_ACTUAL]]&amp;Cesion_credito[[#This Row],[Razón Social Beneficiario del Pago]],Tabla_Facturas[[#All],[ID]],Tabla_Facturas[[#All],[TIPO_CUENTA]],,0),"")</f>
        <v>CORRIENTE</v>
      </c>
      <c r="R291" t="str" cm="1">
        <f t="array" ref="R291">+IFERROR(_xlfn.XLOOKUP(Cesion_credito[[#This Row],[SUMINISTRADOR_ACTUAL]]&amp;Cesion_credito[[#This Row],[Razón Social Beneficiario del Pago]],Tabla_Facturas[[#All],[ID]],Tabla_Facturas[[#All],[NUMERO_CUENTA]],,0),"")</f>
        <v>1111744056</v>
      </c>
      <c r="S2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1" t="str">
        <f>+_xlfn.XLOOKUP(Cesion_credito[[#This Row],[DISTRIBUIDOR_ACTUAL]],Distribuidor[DISTRIBUIDOR_ACTUAL],Distribuidor[RAZON_SOCIAL_DISTRIBUIDOR_ACTUAL],,0)</f>
        <v>Distribuidora de Energia Electrica Mataquito S.A.</v>
      </c>
      <c r="U291" t="str">
        <f>+_xlfn.XLOOKUP(Cesion_credito[[#This Row],[DISTRIBUIDOR_ACTUAL]],Distribuidor[DISTRIBUIDOR_ACTUAL],Distribuidor[RUT_DISTRIBUIDOR_ACTUAL],,0)</f>
        <v>76.808.157-3</v>
      </c>
    </row>
    <row r="292" spans="1:21" x14ac:dyDescent="0.25">
      <c r="A292" s="22">
        <f t="shared" si="19"/>
        <v>2025</v>
      </c>
      <c r="B292" s="22">
        <f t="shared" si="16"/>
        <v>1</v>
      </c>
      <c r="C292" s="22">
        <f t="shared" si="17"/>
        <v>6</v>
      </c>
      <c r="D292" s="23" t="s">
        <v>1137</v>
      </c>
      <c r="E292" s="6" t="s">
        <v>43</v>
      </c>
      <c r="F292" s="5" t="s">
        <v>571</v>
      </c>
      <c r="G292" s="24" t="str" cm="1">
        <f t="array" ref="G292">+IFERROR(_xlfn.XLOOKUP(Cesion_credito[[#This Row],[Distribuidor_CNE]]&amp;"_"&amp;Cesion_credito[[#This Row],[Bloque_Contrato_CNE]],Contrato[[#All],[Id]],Contrato[[#All],[Suministrador_CNE]],,0),"")</f>
        <v>Santiago Solar S.A.</v>
      </c>
      <c r="H292" s="24" t="str" cm="1">
        <f t="array" ref="H292">+IFERROR(_xlfn.XLOOKUP(Cesion_credito[[#This Row],[Distribuidor_CNE]]&amp;"_"&amp;Cesion_credito[[#This Row],[Bloque_Contrato_CNE]],Contrato[[#All],[Id]],Contrato[[#All],[SUMINISTRADOR_ACTUAL]],,0),"")</f>
        <v>SANTIAGO_SOLAR</v>
      </c>
      <c r="I292" s="24" t="str" cm="1">
        <f t="array" ref="I292">+IFERROR(_xlfn.XLOOKUP(Cesion_credito[[#This Row],[Distribuidor_CNE]]&amp;"_"&amp;Cesion_credito[[#This Row],[Bloque_Contrato_CNE]],Contrato[[#All],[Id]],Contrato[[#All],[DISTRIBUIDOR_ACTUAL]],,0),"")</f>
        <v>MATAQUITO</v>
      </c>
      <c r="J292" s="5" t="s">
        <v>1377</v>
      </c>
      <c r="K292" s="22" t="str" cm="1">
        <f t="array" ref="K292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2" s="8">
        <v>0</v>
      </c>
      <c r="N2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2" s="28">
        <f t="shared" si="18"/>
        <v>0</v>
      </c>
      <c r="P292" t="str" cm="1">
        <f t="array" ref="P292">+IFERROR(_xlfn.XLOOKUP(Cesion_credito[[#This Row],[SUMINISTRADOR_ACTUAL]]&amp;Cesion_credito[[#This Row],[Razón Social Beneficiario del Pago]],Tabla_Facturas[[#All],[ID]],Tabla_Facturas[[#All],[BANCO]],,0),"")</f>
        <v>B.CHILE / CITIBANK</v>
      </c>
      <c r="Q292" t="str" cm="1">
        <f t="array" ref="Q292">+IFERROR(_xlfn.XLOOKUP(Cesion_credito[[#This Row],[SUMINISTRADOR_ACTUAL]]&amp;Cesion_credito[[#This Row],[Razón Social Beneficiario del Pago]],Tabla_Facturas[[#All],[ID]],Tabla_Facturas[[#All],[TIPO_CUENTA]],,0),"")</f>
        <v>CORRIENTE</v>
      </c>
      <c r="R292" t="str" cm="1">
        <f t="array" ref="R292">+IFERROR(_xlfn.XLOOKUP(Cesion_credito[[#This Row],[SUMINISTRADOR_ACTUAL]]&amp;Cesion_credito[[#This Row],[Razón Social Beneficiario del Pago]],Tabla_Facturas[[#All],[ID]],Tabla_Facturas[[#All],[NUMERO_CUENTA]],,0),"")</f>
        <v>1111744056</v>
      </c>
      <c r="S2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2" t="str">
        <f>+_xlfn.XLOOKUP(Cesion_credito[[#This Row],[DISTRIBUIDOR_ACTUAL]],Distribuidor[DISTRIBUIDOR_ACTUAL],Distribuidor[RAZON_SOCIAL_DISTRIBUIDOR_ACTUAL],,0)</f>
        <v>Distribuidora de Energia Electrica Mataquito S.A.</v>
      </c>
      <c r="U292" t="str">
        <f>+_xlfn.XLOOKUP(Cesion_credito[[#This Row],[DISTRIBUIDOR_ACTUAL]],Distribuidor[DISTRIBUIDOR_ACTUAL],Distribuidor[RUT_DISTRIBUIDOR_ACTUAL],,0)</f>
        <v>76.808.157-3</v>
      </c>
    </row>
    <row r="293" spans="1:21" x14ac:dyDescent="0.25">
      <c r="A293" s="22">
        <f t="shared" si="19"/>
        <v>2025</v>
      </c>
      <c r="B293" s="22">
        <f t="shared" si="16"/>
        <v>1</v>
      </c>
      <c r="C293" s="22">
        <f t="shared" si="17"/>
        <v>6</v>
      </c>
      <c r="D293" s="23" t="s">
        <v>1137</v>
      </c>
      <c r="E293" s="6" t="s">
        <v>1103</v>
      </c>
      <c r="F293" s="5" t="s">
        <v>969</v>
      </c>
      <c r="G293" s="24" t="str" cm="1">
        <f t="array" ref="G293">+IFERROR(_xlfn.XLOOKUP(Cesion_credito[[#This Row],[Distribuidor_CNE]]&amp;"_"&amp;Cesion_credito[[#This Row],[Bloque_Contrato_CNE]],Contrato[[#All],[Id]],Contrato[[#All],[Suministrador_CNE]],,0),"")</f>
        <v>Santiago Solar S.A.</v>
      </c>
      <c r="H293" s="24" t="str" cm="1">
        <f t="array" ref="H293">+IFERROR(_xlfn.XLOOKUP(Cesion_credito[[#This Row],[Distribuidor_CNE]]&amp;"_"&amp;Cesion_credito[[#This Row],[Bloque_Contrato_CNE]],Contrato[[#All],[Id]],Contrato[[#All],[SUMINISTRADOR_ACTUAL]],,0),"")</f>
        <v>SANTIAGO_SOLAR</v>
      </c>
      <c r="I293" s="24" t="str" cm="1">
        <f t="array" ref="I293">+IFERROR(_xlfn.XLOOKUP(Cesion_credito[[#This Row],[Distribuidor_CNE]]&amp;"_"&amp;Cesion_credito[[#This Row],[Bloque_Contrato_CNE]],Contrato[[#All],[Id]],Contrato[[#All],[DISTRIBUIDOR_ACTUAL]],,0),"")</f>
        <v>SAESA</v>
      </c>
      <c r="J293" s="5" t="s">
        <v>1299</v>
      </c>
      <c r="K293" s="22" t="str" cm="1">
        <f t="array" ref="K293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3" s="8">
        <v>1</v>
      </c>
      <c r="N293" s="36">
        <f>+Cesion_credito[[#This Row],[Prorrata_Semestral (%)]]*SUMIFS(Contrato[Pago_Semestral_US$],Contrato[Distribuidor_CNE],Cesion_credito[[#This Row],[Distribuidor_CNE]],Contrato[Contrato],Cesion_credito[[#This Row],[Bloque_Contrato_CNE]])</f>
        <v>4822.1769999999997</v>
      </c>
      <c r="O293" s="28">
        <f t="shared" si="18"/>
        <v>1</v>
      </c>
      <c r="P293" t="str" cm="1">
        <f t="array" ref="P293">+IFERROR(_xlfn.XLOOKUP(Cesion_credito[[#This Row],[SUMINISTRADOR_ACTUAL]]&amp;Cesion_credito[[#This Row],[Razón Social Beneficiario del Pago]],Tabla_Facturas[[#All],[ID]],Tabla_Facturas[[#All],[BANCO]],,0),"")</f>
        <v>BANCO DE CHILE</v>
      </c>
      <c r="Q293" t="str" cm="1">
        <f t="array" ref="Q293">+IFERROR(_xlfn.XLOOKUP(Cesion_credito[[#This Row],[SUMINISTRADOR_ACTUAL]]&amp;Cesion_credito[[#This Row],[Razón Social Beneficiario del Pago]],Tabla_Facturas[[#All],[ID]],Tabla_Facturas[[#All],[TIPO_CUENTA]],,0),"")</f>
        <v>CORRIENTE</v>
      </c>
      <c r="R293" cm="1">
        <f t="array" ref="R293">+IFERROR(_xlfn.XLOOKUP(Cesion_credito[[#This Row],[SUMINISTRADOR_ACTUAL]]&amp;Cesion_credito[[#This Row],[Razón Social Beneficiario del Pago]],Tabla_Facturas[[#All],[ID]],Tabla_Facturas[[#All],[NUMERO_CUENTA]],,0),"")</f>
        <v>1410401068</v>
      </c>
      <c r="S2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750580</v>
      </c>
      <c r="T293" t="str">
        <f>+_xlfn.XLOOKUP(Cesion_credito[[#This Row],[DISTRIBUIDOR_ACTUAL]],Distribuidor[DISTRIBUIDOR_ACTUAL],Distribuidor[RAZON_SOCIAL_DISTRIBUIDOR_ACTUAL],,0)</f>
        <v>Sociedad Austral de Electricidad S.A.</v>
      </c>
      <c r="U293" t="str">
        <f>+_xlfn.XLOOKUP(Cesion_credito[[#This Row],[DISTRIBUIDOR_ACTUAL]],Distribuidor[DISTRIBUIDOR_ACTUAL],Distribuidor[RUT_DISTRIBUIDOR_ACTUAL],,0)</f>
        <v>76.073.162-5</v>
      </c>
    </row>
    <row r="294" spans="1:21" x14ac:dyDescent="0.25">
      <c r="A294" s="22">
        <f t="shared" si="19"/>
        <v>2025</v>
      </c>
      <c r="B294" s="22">
        <f t="shared" si="16"/>
        <v>1</v>
      </c>
      <c r="C294" s="22">
        <f t="shared" si="17"/>
        <v>6</v>
      </c>
      <c r="D294" s="23" t="s">
        <v>1137</v>
      </c>
      <c r="E294" s="6" t="s">
        <v>1104</v>
      </c>
      <c r="F294" s="5" t="s">
        <v>1002</v>
      </c>
      <c r="G294" s="24" t="str" cm="1">
        <f t="array" ref="G294">+IFERROR(_xlfn.XLOOKUP(Cesion_credito[[#This Row],[Distribuidor_CNE]]&amp;"_"&amp;Cesion_credito[[#This Row],[Bloque_Contrato_CNE]],Contrato[[#All],[Id]],Contrato[[#All],[Suministrador_CNE]],,0),"")</f>
        <v>Santiago Solar S.A.</v>
      </c>
      <c r="H294" s="24" t="str" cm="1">
        <f t="array" ref="H294">+IFERROR(_xlfn.XLOOKUP(Cesion_credito[[#This Row],[Distribuidor_CNE]]&amp;"_"&amp;Cesion_credito[[#This Row],[Bloque_Contrato_CNE]],Contrato[[#All],[Id]],Contrato[[#All],[SUMINISTRADOR_ACTUAL]],,0),"")</f>
        <v>SANTIAGO_SOLAR</v>
      </c>
      <c r="I294" s="24" t="str" cm="1">
        <f t="array" ref="I294">+IFERROR(_xlfn.XLOOKUP(Cesion_credito[[#This Row],[Distribuidor_CNE]]&amp;"_"&amp;Cesion_credito[[#This Row],[Bloque_Contrato_CNE]],Contrato[[#All],[Id]],Contrato[[#All],[DISTRIBUIDOR_ACTUAL]],,0),"")</f>
        <v>SOCOEPA</v>
      </c>
      <c r="J294" s="5" t="s">
        <v>1377</v>
      </c>
      <c r="K294" s="22" t="str" cm="1">
        <f t="array" ref="K294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4" s="8">
        <v>1</v>
      </c>
      <c r="N294" s="36">
        <f>+Cesion_credito[[#This Row],[Prorrata_Semestral (%)]]*SUMIFS(Contrato[Pago_Semestral_US$],Contrato[Distribuidor_CNE],Cesion_credito[[#This Row],[Distribuidor_CNE]],Contrato[Contrato],Cesion_credito[[#This Row],[Bloque_Contrato_CNE]])</f>
        <v>377.45</v>
      </c>
      <c r="O294" s="28">
        <f t="shared" si="18"/>
        <v>1</v>
      </c>
      <c r="P294" t="str" cm="1">
        <f t="array" ref="P294">+IFERROR(_xlfn.XLOOKUP(Cesion_credito[[#This Row],[SUMINISTRADOR_ACTUAL]]&amp;Cesion_credito[[#This Row],[Razón Social Beneficiario del Pago]],Tabla_Facturas[[#All],[ID]],Tabla_Facturas[[#All],[BANCO]],,0),"")</f>
        <v>B.CHILE / CITIBANK</v>
      </c>
      <c r="Q294" t="str" cm="1">
        <f t="array" ref="Q294">+IFERROR(_xlfn.XLOOKUP(Cesion_credito[[#This Row],[SUMINISTRADOR_ACTUAL]]&amp;Cesion_credito[[#This Row],[Razón Social Beneficiario del Pago]],Tabla_Facturas[[#All],[ID]],Tabla_Facturas[[#All],[TIPO_CUENTA]],,0),"")</f>
        <v>CORRIENTE</v>
      </c>
      <c r="R294" t="str" cm="1">
        <f t="array" ref="R294">+IFERROR(_xlfn.XLOOKUP(Cesion_credito[[#This Row],[SUMINISTRADOR_ACTUAL]]&amp;Cesion_credito[[#This Row],[Razón Social Beneficiario del Pago]],Tabla_Facturas[[#All],[ID]],Tabla_Facturas[[#All],[NUMERO_CUENTA]],,0),"")</f>
        <v>1111744056</v>
      </c>
      <c r="S2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58751</v>
      </c>
      <c r="T294" t="str">
        <f>+_xlfn.XLOOKUP(Cesion_credito[[#This Row],[DISTRIBUIDOR_ACTUAL]],Distribuidor[DISTRIBUIDOR_ACTUAL],Distribuidor[RAZON_SOCIAL_DISTRIBUIDOR_ACTUAL],,0)</f>
        <v>Cooperativa Eléctrica Paillaco Ltda</v>
      </c>
      <c r="U294" t="str">
        <f>+_xlfn.XLOOKUP(Cesion_credito[[#This Row],[DISTRIBUIDOR_ACTUAL]],Distribuidor[DISTRIBUIDOR_ACTUAL],Distribuidor[RUT_DISTRIBUIDOR_ACTUAL],,0)</f>
        <v>81.629.800-8</v>
      </c>
    </row>
    <row r="295" spans="1:21" x14ac:dyDescent="0.25">
      <c r="A295" s="22">
        <f t="shared" si="19"/>
        <v>2025</v>
      </c>
      <c r="B295" s="22">
        <f t="shared" si="16"/>
        <v>1</v>
      </c>
      <c r="C295" s="22">
        <f t="shared" si="17"/>
        <v>6</v>
      </c>
      <c r="D295" s="23" t="s">
        <v>1137</v>
      </c>
      <c r="E295" s="6" t="s">
        <v>1105</v>
      </c>
      <c r="F295" s="5" t="s">
        <v>571</v>
      </c>
      <c r="G295" s="24" t="str" cm="1">
        <f t="array" ref="G295">+IFERROR(_xlfn.XLOOKUP(Cesion_credito[[#This Row],[Distribuidor_CNE]]&amp;"_"&amp;Cesion_credito[[#This Row],[Bloque_Contrato_CNE]],Contrato[[#All],[Id]],Contrato[[#All],[Suministrador_CNE]],,0),"")</f>
        <v>Santiago Solar S.A.</v>
      </c>
      <c r="H295" s="24" t="str" cm="1">
        <f t="array" ref="H295">+IFERROR(_xlfn.XLOOKUP(Cesion_credito[[#This Row],[Distribuidor_CNE]]&amp;"_"&amp;Cesion_credito[[#This Row],[Bloque_Contrato_CNE]],Contrato[[#All],[Id]],Contrato[[#All],[SUMINISTRADOR_ACTUAL]],,0),"")</f>
        <v>SANTIAGO_SOLAR</v>
      </c>
      <c r="I295" s="24" t="str" cm="1">
        <f t="array" ref="I295">+IFERROR(_xlfn.XLOOKUP(Cesion_credito[[#This Row],[Distribuidor_CNE]]&amp;"_"&amp;Cesion_credito[[#This Row],[Bloque_Contrato_CNE]],Contrato[[#All],[Id]],Contrato[[#All],[DISTRIBUIDOR_ACTUAL]],,0),"")</f>
        <v>TIL TIL</v>
      </c>
      <c r="J295" s="5" t="s">
        <v>1377</v>
      </c>
      <c r="K295" s="22" t="str" cm="1">
        <f t="array" ref="K295">+IFERROR(_xlfn.XLOOKUP(Cesion_credito[[#This Row],[SUMINISTRADOR_ACTUAL]]&amp;Cesion_credito[[#This Row],[Razón Social Beneficiario del Pago]],Tabla_Facturas[[#All],[ID]],Tabla_Facturas[[#All],[RUT BENEFICIARIO]],,0),"")</f>
        <v>76378017-1</v>
      </c>
      <c r="L2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5" s="8">
        <v>0</v>
      </c>
      <c r="N29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5" s="28">
        <f t="shared" si="18"/>
        <v>0</v>
      </c>
      <c r="P295" t="str" cm="1">
        <f t="array" ref="P295">+IFERROR(_xlfn.XLOOKUP(Cesion_credito[[#This Row],[SUMINISTRADOR_ACTUAL]]&amp;Cesion_credito[[#This Row],[Razón Social Beneficiario del Pago]],Tabla_Facturas[[#All],[ID]],Tabla_Facturas[[#All],[BANCO]],,0),"")</f>
        <v>B.CHILE / CITIBANK</v>
      </c>
      <c r="Q295" t="str" cm="1">
        <f t="array" ref="Q295">+IFERROR(_xlfn.XLOOKUP(Cesion_credito[[#This Row],[SUMINISTRADOR_ACTUAL]]&amp;Cesion_credito[[#This Row],[Razón Social Beneficiario del Pago]],Tabla_Facturas[[#All],[ID]],Tabla_Facturas[[#All],[TIPO_CUENTA]],,0),"")</f>
        <v>CORRIENTE</v>
      </c>
      <c r="R295" t="str" cm="1">
        <f t="array" ref="R295">+IFERROR(_xlfn.XLOOKUP(Cesion_credito[[#This Row],[SUMINISTRADOR_ACTUAL]]&amp;Cesion_credito[[#This Row],[Razón Social Beneficiario del Pago]],Tabla_Facturas[[#All],[ID]],Tabla_Facturas[[#All],[NUMERO_CUENTA]],,0),"")</f>
        <v>1111744056</v>
      </c>
      <c r="S2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5" t="str">
        <f>+_xlfn.XLOOKUP(Cesion_credito[[#This Row],[DISTRIBUIDOR_ACTUAL]],Distribuidor[DISTRIBUIDOR_ACTUAL],Distribuidor[RAZON_SOCIAL_DISTRIBUIDOR_ACTUAL],,0)</f>
        <v>Empresa Eléctrica Municipalidad de Til Til</v>
      </c>
      <c r="U295" t="str">
        <f>+_xlfn.XLOOKUP(Cesion_credito[[#This Row],[DISTRIBUIDOR_ACTUAL]],Distribuidor[DISTRIBUIDOR_ACTUAL],Distribuidor[RUT_DISTRIBUIDOR_ACTUAL],,0)</f>
        <v>70.849.500-K</v>
      </c>
    </row>
    <row r="296" spans="1:21" x14ac:dyDescent="0.25">
      <c r="A296" s="22">
        <f t="shared" si="19"/>
        <v>2025</v>
      </c>
      <c r="B296" s="22">
        <f t="shared" si="16"/>
        <v>1</v>
      </c>
      <c r="C296" s="22">
        <f t="shared" si="17"/>
        <v>6</v>
      </c>
      <c r="D296" s="23" t="s">
        <v>1137</v>
      </c>
      <c r="E296" s="6" t="s">
        <v>26</v>
      </c>
      <c r="F296" s="5" t="s">
        <v>296</v>
      </c>
      <c r="G296" s="24" t="str" cm="1">
        <f t="array" ref="G296">+IFERROR(_xlfn.XLOOKUP(Cesion_credito[[#This Row],[Distribuidor_CNE]]&amp;"_"&amp;Cesion_credito[[#This Row],[Bloque_Contrato_CNE]],Contrato[[#All],[Id]],Contrato[[#All],[Suministrador_CNE]],,0),"")</f>
        <v>Santiago Solar S.A.</v>
      </c>
      <c r="H296" s="24" t="str" cm="1">
        <f t="array" ref="H296">+IFERROR(_xlfn.XLOOKUP(Cesion_credito[[#This Row],[Distribuidor_CNE]]&amp;"_"&amp;Cesion_credito[[#This Row],[Bloque_Contrato_CNE]],Contrato[[#All],[Id]],Contrato[[#All],[SUMINISTRADOR_ACTUAL]],,0),"")</f>
        <v>SANTIAGO_SOLAR</v>
      </c>
      <c r="I296" s="24" t="str" cm="1">
        <f t="array" ref="I296">+IFERROR(_xlfn.XLOOKUP(Cesion_credito[[#This Row],[Distribuidor_CNE]]&amp;"_"&amp;Cesion_credito[[#This Row],[Bloque_Contrato_CNE]],Contrato[[#All],[Id]],Contrato[[#All],[DISTRIBUIDOR_ACTUAL]],,0),"")</f>
        <v>COOPELAN</v>
      </c>
      <c r="J296" s="5" t="s">
        <v>1299</v>
      </c>
      <c r="K296" s="22" t="str" cm="1">
        <f t="array" ref="K296">+IFERROR(_xlfn.XLOOKUP(Cesion_credito[[#This Row],[SUMINISTRADOR_ACTUAL]]&amp;Cesion_credito[[#This Row],[Razón Social Beneficiario del Pago]],Tabla_Facturas[[#All],[ID]],Tabla_Facturas[[#All],[RUT BENEFICIARIO]],,0),"")</f>
        <v>59054440-K</v>
      </c>
      <c r="L2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296" s="8">
        <v>0</v>
      </c>
      <c r="N2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296" s="28">
        <f t="shared" si="18"/>
        <v>0</v>
      </c>
      <c r="P296" t="str" cm="1">
        <f t="array" ref="P296">+IFERROR(_xlfn.XLOOKUP(Cesion_credito[[#This Row],[SUMINISTRADOR_ACTUAL]]&amp;Cesion_credito[[#This Row],[Razón Social Beneficiario del Pago]],Tabla_Facturas[[#All],[ID]],Tabla_Facturas[[#All],[BANCO]],,0),"")</f>
        <v>BANCO DE CHILE</v>
      </c>
      <c r="Q296" t="str" cm="1">
        <f t="array" ref="Q296">+IFERROR(_xlfn.XLOOKUP(Cesion_credito[[#This Row],[SUMINISTRADOR_ACTUAL]]&amp;Cesion_credito[[#This Row],[Razón Social Beneficiario del Pago]],Tabla_Facturas[[#All],[ID]],Tabla_Facturas[[#All],[TIPO_CUENTA]],,0),"")</f>
        <v>CORRIENTE</v>
      </c>
      <c r="R296" cm="1">
        <f t="array" ref="R296">+IFERROR(_xlfn.XLOOKUP(Cesion_credito[[#This Row],[SUMINISTRADOR_ACTUAL]]&amp;Cesion_credito[[#This Row],[Razón Social Beneficiario del Pago]],Tabla_Facturas[[#All],[ID]],Tabla_Facturas[[#All],[NUMERO_CUENTA]],,0),"")</f>
        <v>1410401068</v>
      </c>
      <c r="S2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296" t="str">
        <f>+_xlfn.XLOOKUP(Cesion_credito[[#This Row],[DISTRIBUIDOR_ACTUAL]],Distribuidor[DISTRIBUIDOR_ACTUAL],Distribuidor[RAZON_SOCIAL_DISTRIBUIDOR_ACTUAL],,0)</f>
        <v>Cooperativa Eléctrica Los Angeles LTDA</v>
      </c>
      <c r="U296" t="str">
        <f>+_xlfn.XLOOKUP(Cesion_credito[[#This Row],[DISTRIBUIDOR_ACTUAL]],Distribuidor[DISTRIBUIDOR_ACTUAL],Distribuidor[RUT_DISTRIBUIDOR_ACTUAL],,0)</f>
        <v>81.585.900-6</v>
      </c>
    </row>
    <row r="297" spans="1:21" x14ac:dyDescent="0.25">
      <c r="A297" s="22">
        <f t="shared" si="19"/>
        <v>2025</v>
      </c>
      <c r="B297" s="22">
        <f t="shared" si="16"/>
        <v>1</v>
      </c>
      <c r="C297" s="22">
        <f t="shared" si="17"/>
        <v>6</v>
      </c>
      <c r="D297" s="23" t="s">
        <v>1121</v>
      </c>
      <c r="E297" s="6" t="s">
        <v>21</v>
      </c>
      <c r="F297" s="5" t="s">
        <v>51</v>
      </c>
      <c r="G297" s="24" t="str" cm="1">
        <f t="array" ref="G297">+IFERROR(_xlfn.XLOOKUP(Cesion_credito[[#This Row],[Distribuidor_CNE]]&amp;"_"&amp;Cesion_credito[[#This Row],[Bloque_Contrato_CNE]],Contrato[[#All],[Id]],Contrato[[#All],[Suministrador_CNE]],,0),"")</f>
        <v>Acciona</v>
      </c>
      <c r="H297" s="24" t="str" cm="1">
        <f t="array" ref="H297">+IFERROR(_xlfn.XLOOKUP(Cesion_credito[[#This Row],[Distribuidor_CNE]]&amp;"_"&amp;Cesion_credito[[#This Row],[Bloque_Contrato_CNE]],Contrato[[#All],[Id]],Contrato[[#All],[SUMINISTRADOR_ACTUAL]],,0),"")</f>
        <v>ACCIONA_ENERGIA</v>
      </c>
      <c r="I297" s="24" t="str" cm="1">
        <f t="array" ref="I297">+IFERROR(_xlfn.XLOOKUP(Cesion_credito[[#This Row],[Distribuidor_CNE]]&amp;"_"&amp;Cesion_credito[[#This Row],[Bloque_Contrato_CNE]],Contrato[[#All],[Id]],Contrato[[#All],[DISTRIBUIDOR_ACTUAL]],,0),"")</f>
        <v>CEC</v>
      </c>
      <c r="J297" s="5" t="s">
        <v>1208</v>
      </c>
      <c r="K297" s="22" t="str" cm="1">
        <f t="array" ref="K29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7" s="8">
        <v>1</v>
      </c>
      <c r="N297" s="36">
        <f>+Cesion_credito[[#This Row],[Prorrata_Semestral (%)]]*SUMIFS(Contrato[Pago_Semestral_US$],Contrato[Distribuidor_CNE],Cesion_credito[[#This Row],[Distribuidor_CNE]],Contrato[Contrato],Cesion_credito[[#This Row],[Bloque_Contrato_CNE]])</f>
        <v>4798.223</v>
      </c>
      <c r="O297" s="28">
        <f t="shared" si="18"/>
        <v>1</v>
      </c>
      <c r="P297" t="str" cm="1">
        <f t="array" ref="P297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7" t="str" cm="1">
        <f t="array" ref="Q2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7" cm="1">
        <f t="array" ref="R297">+IFERROR(_xlfn.XLOOKUP(Cesion_credito[[#This Row],[SUMINISTRADOR_ACTUAL]]&amp;Cesion_credito[[#This Row],[Razón Social Beneficiario del Pago]],Tabla_Facturas[[#All],[ID]],Tabla_Facturas[[#All],[NUMERO_CUENTA]],,0),"")</f>
        <v>74316425</v>
      </c>
      <c r="S2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746851</v>
      </c>
      <c r="T29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297" t="str">
        <f>+_xlfn.XLOOKUP(Cesion_credito[[#This Row],[DISTRIBUIDOR_ACTUAL]],Distribuidor[DISTRIBUIDOR_ACTUAL],Distribuidor[RUT_DISTRIBUIDOR_ACTUAL],,0)</f>
        <v>70.287.900-0</v>
      </c>
    </row>
    <row r="298" spans="1:21" x14ac:dyDescent="0.25">
      <c r="A298" s="22">
        <f t="shared" si="19"/>
        <v>2025</v>
      </c>
      <c r="B298" s="22">
        <f t="shared" si="16"/>
        <v>1</v>
      </c>
      <c r="C298" s="22">
        <f t="shared" si="17"/>
        <v>6</v>
      </c>
      <c r="D298" s="23" t="s">
        <v>1121</v>
      </c>
      <c r="E298" s="6" t="s">
        <v>1075</v>
      </c>
      <c r="F298" s="5" t="s">
        <v>88</v>
      </c>
      <c r="G298" s="24" t="str" cm="1">
        <f t="array" ref="G298">+IFERROR(_xlfn.XLOOKUP(Cesion_credito[[#This Row],[Distribuidor_CNE]]&amp;"_"&amp;Cesion_credito[[#This Row],[Bloque_Contrato_CNE]],Contrato[[#All],[Id]],Contrato[[#All],[Suministrador_CNE]],,0),"")</f>
        <v>Acciona</v>
      </c>
      <c r="H298" s="24" t="str" cm="1">
        <f t="array" ref="H298">+IFERROR(_xlfn.XLOOKUP(Cesion_credito[[#This Row],[Distribuidor_CNE]]&amp;"_"&amp;Cesion_credito[[#This Row],[Bloque_Contrato_CNE]],Contrato[[#All],[Id]],Contrato[[#All],[SUMINISTRADOR_ACTUAL]],,0),"")</f>
        <v>ACCIONA_ENERGIA</v>
      </c>
      <c r="I298" s="24" t="str" cm="1">
        <f t="array" ref="I298">+IFERROR(_xlfn.XLOOKUP(Cesion_credito[[#This Row],[Distribuidor_CNE]]&amp;"_"&amp;Cesion_credito[[#This Row],[Bloque_Contrato_CNE]],Contrato[[#All],[Id]],Contrato[[#All],[DISTRIBUIDOR_ACTUAL]],,0),"")</f>
        <v>CGE</v>
      </c>
      <c r="J298" s="5" t="s">
        <v>1208</v>
      </c>
      <c r="K298" s="22" t="str" cm="1">
        <f t="array" ref="K29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8" s="8">
        <v>1</v>
      </c>
      <c r="N298" s="36">
        <f>+Cesion_credito[[#This Row],[Prorrata_Semestral (%)]]*SUMIFS(Contrato[Pago_Semestral_US$],Contrato[Distribuidor_CNE],Cesion_credito[[#This Row],[Distribuidor_CNE]],Contrato[Contrato],Cesion_credito[[#This Row],[Bloque_Contrato_CNE]])</f>
        <v>82127.341</v>
      </c>
      <c r="O298" s="28">
        <f t="shared" si="18"/>
        <v>1</v>
      </c>
      <c r="P298" t="str" cm="1">
        <f t="array" ref="P298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8" t="str" cm="1">
        <f t="array" ref="Q2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8" cm="1">
        <f t="array" ref="R298">+IFERROR(_xlfn.XLOOKUP(Cesion_credito[[#This Row],[SUMINISTRADOR_ACTUAL]]&amp;Cesion_credito[[#This Row],[Razón Social Beneficiario del Pago]],Tabla_Facturas[[#All],[ID]],Tabla_Facturas[[#All],[NUMERO_CUENTA]],,0),"")</f>
        <v>74316425</v>
      </c>
      <c r="S2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12783258</v>
      </c>
      <c r="T298" t="str">
        <f>+_xlfn.XLOOKUP(Cesion_credito[[#This Row],[DISTRIBUIDOR_ACTUAL]],Distribuidor[DISTRIBUIDOR_ACTUAL],Distribuidor[RAZON_SOCIAL_DISTRIBUIDOR_ACTUAL],,0)</f>
        <v>Compañía General de Electricidad S.A.</v>
      </c>
      <c r="U298" t="str">
        <f>+_xlfn.XLOOKUP(Cesion_credito[[#This Row],[DISTRIBUIDOR_ACTUAL]],Distribuidor[DISTRIBUIDOR_ACTUAL],Distribuidor[RUT_DISTRIBUIDOR_ACTUAL],,0)</f>
        <v>76.411.321-7</v>
      </c>
    </row>
    <row r="299" spans="1:21" x14ac:dyDescent="0.25">
      <c r="A299" s="22">
        <f t="shared" si="19"/>
        <v>2025</v>
      </c>
      <c r="B299" s="22">
        <f t="shared" si="16"/>
        <v>1</v>
      </c>
      <c r="C299" s="22">
        <f t="shared" si="17"/>
        <v>6</v>
      </c>
      <c r="D299" s="23" t="s">
        <v>1121</v>
      </c>
      <c r="E299" s="6" t="s">
        <v>1075</v>
      </c>
      <c r="F299" s="5" t="s">
        <v>89</v>
      </c>
      <c r="G299" s="24" t="str" cm="1">
        <f t="array" ref="G299">+IFERROR(_xlfn.XLOOKUP(Cesion_credito[[#This Row],[Distribuidor_CNE]]&amp;"_"&amp;Cesion_credito[[#This Row],[Bloque_Contrato_CNE]],Contrato[[#All],[Id]],Contrato[[#All],[Suministrador_CNE]],,0),"")</f>
        <v>Acciona</v>
      </c>
      <c r="H299" s="24" t="str" cm="1">
        <f t="array" ref="H299">+IFERROR(_xlfn.XLOOKUP(Cesion_credito[[#This Row],[Distribuidor_CNE]]&amp;"_"&amp;Cesion_credito[[#This Row],[Bloque_Contrato_CNE]],Contrato[[#All],[Id]],Contrato[[#All],[SUMINISTRADOR_ACTUAL]],,0),"")</f>
        <v>ACCIONA_ENERGIA</v>
      </c>
      <c r="I299" s="24" t="str" cm="1">
        <f t="array" ref="I299">+IFERROR(_xlfn.XLOOKUP(Cesion_credito[[#This Row],[Distribuidor_CNE]]&amp;"_"&amp;Cesion_credito[[#This Row],[Bloque_Contrato_CNE]],Contrato[[#All],[Id]],Contrato[[#All],[DISTRIBUIDOR_ACTUAL]],,0),"")</f>
        <v>CGE</v>
      </c>
      <c r="J299" s="5" t="s">
        <v>1208</v>
      </c>
      <c r="K299" s="22" t="str" cm="1">
        <f t="array" ref="K29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2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299" s="8">
        <v>1</v>
      </c>
      <c r="N299" s="36">
        <f>+Cesion_credito[[#This Row],[Prorrata_Semestral (%)]]*SUMIFS(Contrato[Pago_Semestral_US$],Contrato[Distribuidor_CNE],Cesion_credito[[#This Row],[Distribuidor_CNE]],Contrato[Contrato],Cesion_credito[[#This Row],[Bloque_Contrato_CNE]])</f>
        <v>9660.1919999999991</v>
      </c>
      <c r="O299" s="28">
        <f t="shared" si="18"/>
        <v>1</v>
      </c>
      <c r="P299" t="str" cm="1">
        <f t="array" ref="P299">+IFERROR(_xlfn.XLOOKUP(Cesion_credito[[#This Row],[SUMINISTRADOR_ACTUAL]]&amp;Cesion_credito[[#This Row],[Razón Social Beneficiario del Pago]],Tabla_Facturas[[#All],[ID]],Tabla_Facturas[[#All],[BANCO]],,0),"")</f>
        <v>Banco Santander Chile</v>
      </c>
      <c r="Q299" t="str" cm="1">
        <f t="array" ref="Q2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299" cm="1">
        <f t="array" ref="R299">+IFERROR(_xlfn.XLOOKUP(Cesion_credito[[#This Row],[SUMINISTRADOR_ACTUAL]]&amp;Cesion_credito[[#This Row],[Razón Social Beneficiario del Pago]],Tabla_Facturas[[#All],[ID]],Tabla_Facturas[[#All],[NUMERO_CUENTA]],,0),"")</f>
        <v>74316425</v>
      </c>
      <c r="S2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1503625</v>
      </c>
      <c r="T299" t="str">
        <f>+_xlfn.XLOOKUP(Cesion_credito[[#This Row],[DISTRIBUIDOR_ACTUAL]],Distribuidor[DISTRIBUIDOR_ACTUAL],Distribuidor[RAZON_SOCIAL_DISTRIBUIDOR_ACTUAL],,0)</f>
        <v>Compañía General de Electricidad S.A.</v>
      </c>
      <c r="U299" t="str">
        <f>+_xlfn.XLOOKUP(Cesion_credito[[#This Row],[DISTRIBUIDOR_ACTUAL]],Distribuidor[DISTRIBUIDOR_ACTUAL],Distribuidor[RUT_DISTRIBUIDOR_ACTUAL],,0)</f>
        <v>76.411.321-7</v>
      </c>
    </row>
    <row r="300" spans="1:21" x14ac:dyDescent="0.25">
      <c r="A300" s="22">
        <f t="shared" si="19"/>
        <v>2025</v>
      </c>
      <c r="B300" s="22">
        <f t="shared" si="16"/>
        <v>1</v>
      </c>
      <c r="C300" s="22">
        <f t="shared" si="17"/>
        <v>6</v>
      </c>
      <c r="D300" s="23" t="s">
        <v>1121</v>
      </c>
      <c r="E300" s="6" t="s">
        <v>1075</v>
      </c>
      <c r="F300" s="5" t="s">
        <v>90</v>
      </c>
      <c r="G300" s="24" t="str" cm="1">
        <f t="array" ref="G300">+IFERROR(_xlfn.XLOOKUP(Cesion_credito[[#This Row],[Distribuidor_CNE]]&amp;"_"&amp;Cesion_credito[[#This Row],[Bloque_Contrato_CNE]],Contrato[[#All],[Id]],Contrato[[#All],[Suministrador_CNE]],,0),"")</f>
        <v>Acciona</v>
      </c>
      <c r="H300" s="24" t="str" cm="1">
        <f t="array" ref="H300">+IFERROR(_xlfn.XLOOKUP(Cesion_credito[[#This Row],[Distribuidor_CNE]]&amp;"_"&amp;Cesion_credito[[#This Row],[Bloque_Contrato_CNE]],Contrato[[#All],[Id]],Contrato[[#All],[SUMINISTRADOR_ACTUAL]],,0),"")</f>
        <v>ACCIONA_ENERGIA</v>
      </c>
      <c r="I300" s="24" t="str" cm="1">
        <f t="array" ref="I300">+IFERROR(_xlfn.XLOOKUP(Cesion_credito[[#This Row],[Distribuidor_CNE]]&amp;"_"&amp;Cesion_credito[[#This Row],[Bloque_Contrato_CNE]],Contrato[[#All],[Id]],Contrato[[#All],[DISTRIBUIDOR_ACTUAL]],,0),"")</f>
        <v>CGE</v>
      </c>
      <c r="J300" s="5" t="s">
        <v>1208</v>
      </c>
      <c r="K300" s="22" t="str" cm="1">
        <f t="array" ref="K30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0" s="8">
        <v>1</v>
      </c>
      <c r="N300" s="36">
        <f>+Cesion_credito[[#This Row],[Prorrata_Semestral (%)]]*SUMIFS(Contrato[Pago_Semestral_US$],Contrato[Distribuidor_CNE],Cesion_credito[[#This Row],[Distribuidor_CNE]],Contrato[Contrato],Cesion_credito[[#This Row],[Bloque_Contrato_CNE]])</f>
        <v>391009.31300000002</v>
      </c>
      <c r="O300" s="28">
        <f t="shared" si="18"/>
        <v>1</v>
      </c>
      <c r="P300" t="str" cm="1">
        <f t="array" ref="P30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0" t="str" cm="1">
        <f t="array" ref="Q3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0" cm="1">
        <f t="array" ref="R300">+IFERROR(_xlfn.XLOOKUP(Cesion_credito[[#This Row],[SUMINISTRADOR_ACTUAL]]&amp;Cesion_credito[[#This Row],[Razón Social Beneficiario del Pago]],Tabla_Facturas[[#All],[ID]],Tabla_Facturas[[#All],[NUMERO_CUENTA]],,0),"")</f>
        <v>74316425</v>
      </c>
      <c r="S3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60861251</v>
      </c>
      <c r="T300" t="str">
        <f>+_xlfn.XLOOKUP(Cesion_credito[[#This Row],[DISTRIBUIDOR_ACTUAL]],Distribuidor[DISTRIBUIDOR_ACTUAL],Distribuidor[RAZON_SOCIAL_DISTRIBUIDOR_ACTUAL],,0)</f>
        <v>Compañía General de Electricidad S.A.</v>
      </c>
      <c r="U300" t="str">
        <f>+_xlfn.XLOOKUP(Cesion_credito[[#This Row],[DISTRIBUIDOR_ACTUAL]],Distribuidor[DISTRIBUIDOR_ACTUAL],Distribuidor[RUT_DISTRIBUIDOR_ACTUAL],,0)</f>
        <v>76.411.321-7</v>
      </c>
    </row>
    <row r="301" spans="1:21" x14ac:dyDescent="0.25">
      <c r="A301" s="22">
        <f t="shared" si="19"/>
        <v>2025</v>
      </c>
      <c r="B301" s="22">
        <f t="shared" si="16"/>
        <v>1</v>
      </c>
      <c r="C301" s="22">
        <f t="shared" si="17"/>
        <v>6</v>
      </c>
      <c r="D301" s="23" t="s">
        <v>1121</v>
      </c>
      <c r="E301" s="6" t="s">
        <v>1080</v>
      </c>
      <c r="F301" s="5" t="s">
        <v>184</v>
      </c>
      <c r="G301" s="24" t="str" cm="1">
        <f t="array" ref="G301">+IFERROR(_xlfn.XLOOKUP(Cesion_credito[[#This Row],[Distribuidor_CNE]]&amp;"_"&amp;Cesion_credito[[#This Row],[Bloque_Contrato_CNE]],Contrato[[#All],[Id]],Contrato[[#All],[Suministrador_CNE]],,0),"")</f>
        <v>Acciona</v>
      </c>
      <c r="H301" s="24" t="str" cm="1">
        <f t="array" ref="H301">+IFERROR(_xlfn.XLOOKUP(Cesion_credito[[#This Row],[Distribuidor_CNE]]&amp;"_"&amp;Cesion_credito[[#This Row],[Bloque_Contrato_CNE]],Contrato[[#All],[Id]],Contrato[[#All],[SUMINISTRADOR_ACTUAL]],,0),"")</f>
        <v>ACCIONA_ENERGIA</v>
      </c>
      <c r="I301" s="24" t="str" cm="1">
        <f t="array" ref="I301">+IFERROR(_xlfn.XLOOKUP(Cesion_credito[[#This Row],[Distribuidor_CNE]]&amp;"_"&amp;Cesion_credito[[#This Row],[Bloque_Contrato_CNE]],Contrato[[#All],[Id]],Contrato[[#All],[DISTRIBUIDOR_ACTUAL]],,0),"")</f>
        <v>CHILQUINTA</v>
      </c>
      <c r="J301" s="5" t="s">
        <v>1208</v>
      </c>
      <c r="K301" s="22" t="str" cm="1">
        <f t="array" ref="K30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1" s="8">
        <v>1</v>
      </c>
      <c r="N301" s="36">
        <f>+Cesion_credito[[#This Row],[Prorrata_Semestral (%)]]*SUMIFS(Contrato[Pago_Semestral_US$],Contrato[Distribuidor_CNE],Cesion_credito[[#This Row],[Distribuidor_CNE]],Contrato[Contrato],Cesion_credito[[#This Row],[Bloque_Contrato_CNE]])</f>
        <v>35411.622000000003</v>
      </c>
      <c r="O301" s="28">
        <f t="shared" si="18"/>
        <v>1</v>
      </c>
      <c r="P301" t="str" cm="1">
        <f t="array" ref="P30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1" t="str" cm="1">
        <f t="array" ref="Q3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1" cm="1">
        <f t="array" ref="R301">+IFERROR(_xlfn.XLOOKUP(Cesion_credito[[#This Row],[SUMINISTRADOR_ACTUAL]]&amp;Cesion_credito[[#This Row],[Razón Social Beneficiario del Pago]],Tabla_Facturas[[#All],[ID]],Tabla_Facturas[[#All],[NUMERO_CUENTA]],,0),"")</f>
        <v>74316425</v>
      </c>
      <c r="S3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5511878</v>
      </c>
      <c r="T301" t="str">
        <f>+_xlfn.XLOOKUP(Cesion_credito[[#This Row],[DISTRIBUIDOR_ACTUAL]],Distribuidor[DISTRIBUIDOR_ACTUAL],Distribuidor[RAZON_SOCIAL_DISTRIBUIDOR_ACTUAL],,0)</f>
        <v>Chilquinta Distribución S.A.</v>
      </c>
      <c r="U301" t="str">
        <f>+_xlfn.XLOOKUP(Cesion_credito[[#This Row],[DISTRIBUIDOR_ACTUAL]],Distribuidor[DISTRIBUIDOR_ACTUAL],Distribuidor[RUT_DISTRIBUIDOR_ACTUAL],,0)</f>
        <v>96.813.520-1</v>
      </c>
    </row>
    <row r="302" spans="1:21" x14ac:dyDescent="0.25">
      <c r="A302" s="22">
        <f t="shared" si="19"/>
        <v>2025</v>
      </c>
      <c r="B302" s="22">
        <f t="shared" si="16"/>
        <v>1</v>
      </c>
      <c r="C302" s="22">
        <f t="shared" si="17"/>
        <v>6</v>
      </c>
      <c r="D302" s="23" t="s">
        <v>1121</v>
      </c>
      <c r="E302" s="6" t="s">
        <v>1082</v>
      </c>
      <c r="F302" s="5" t="s">
        <v>229</v>
      </c>
      <c r="G302" s="24" t="str" cm="1">
        <f t="array" ref="G302">+IFERROR(_xlfn.XLOOKUP(Cesion_credito[[#This Row],[Distribuidor_CNE]]&amp;"_"&amp;Cesion_credito[[#This Row],[Bloque_Contrato_CNE]],Contrato[[#All],[Id]],Contrato[[#All],[Suministrador_CNE]],,0),"")</f>
        <v>Acciona</v>
      </c>
      <c r="H302" s="24" t="str" cm="1">
        <f t="array" ref="H302">+IFERROR(_xlfn.XLOOKUP(Cesion_credito[[#This Row],[Distribuidor_CNE]]&amp;"_"&amp;Cesion_credito[[#This Row],[Bloque_Contrato_CNE]],Contrato[[#All],[Id]],Contrato[[#All],[SUMINISTRADOR_ACTUAL]],,0),"")</f>
        <v>ACCIONA_ENERGIA</v>
      </c>
      <c r="I302" s="24" t="str" cm="1">
        <f t="array" ref="I302">+IFERROR(_xlfn.XLOOKUP(Cesion_credito[[#This Row],[Distribuidor_CNE]]&amp;"_"&amp;Cesion_credito[[#This Row],[Bloque_Contrato_CNE]],Contrato[[#All],[Id]],Contrato[[#All],[DISTRIBUIDOR_ACTUAL]],,0),"")</f>
        <v>CODINER</v>
      </c>
      <c r="J302" s="5" t="s">
        <v>1208</v>
      </c>
      <c r="K302" s="22" t="str" cm="1">
        <f t="array" ref="K30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2" s="8">
        <v>1</v>
      </c>
      <c r="N302" s="36">
        <f>+Cesion_credito[[#This Row],[Prorrata_Semestral (%)]]*SUMIFS(Contrato[Pago_Semestral_US$],Contrato[Distribuidor_CNE],Cesion_credito[[#This Row],[Distribuidor_CNE]],Contrato[Contrato],Cesion_credito[[#This Row],[Bloque_Contrato_CNE]])</f>
        <v>2131.15</v>
      </c>
      <c r="O302" s="28">
        <f t="shared" si="18"/>
        <v>1</v>
      </c>
      <c r="P302" t="str" cm="1">
        <f t="array" ref="P30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2" t="str" cm="1">
        <f t="array" ref="Q3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2" cm="1">
        <f t="array" ref="R302">+IFERROR(_xlfn.XLOOKUP(Cesion_credito[[#This Row],[SUMINISTRADOR_ACTUAL]]&amp;Cesion_credito[[#This Row],[Razón Social Beneficiario del Pago]],Tabla_Facturas[[#All],[ID]],Tabla_Facturas[[#All],[NUMERO_CUENTA]],,0),"")</f>
        <v>74316425</v>
      </c>
      <c r="S3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331717</v>
      </c>
      <c r="T302" t="str">
        <f>+_xlfn.XLOOKUP(Cesion_credito[[#This Row],[DISTRIBUIDOR_ACTUAL]],Distribuidor[DISTRIBUIDOR_ACTUAL],Distribuidor[RAZON_SOCIAL_DISTRIBUIDOR_ACTUAL],,0)</f>
        <v>Compañía Distribuidora de Energía Eléctrica CODINER S.A.</v>
      </c>
      <c r="U302" t="str">
        <f>+_xlfn.XLOOKUP(Cesion_credito[[#This Row],[DISTRIBUIDOR_ACTUAL]],Distribuidor[DISTRIBUIDOR_ACTUAL],Distribuidor[RUT_DISTRIBUIDOR_ACTUAL],,0)</f>
        <v>78.397.530-0</v>
      </c>
    </row>
    <row r="303" spans="1:21" x14ac:dyDescent="0.25">
      <c r="A303" s="22">
        <f t="shared" si="19"/>
        <v>2025</v>
      </c>
      <c r="B303" s="22">
        <f t="shared" si="16"/>
        <v>1</v>
      </c>
      <c r="C303" s="22">
        <f t="shared" si="17"/>
        <v>6</v>
      </c>
      <c r="D303" s="23" t="s">
        <v>1121</v>
      </c>
      <c r="E303" s="6" t="s">
        <v>1083</v>
      </c>
      <c r="F303" s="5" t="s">
        <v>264</v>
      </c>
      <c r="G303" s="24" t="str" cm="1">
        <f t="array" ref="G303">+IFERROR(_xlfn.XLOOKUP(Cesion_credito[[#This Row],[Distribuidor_CNE]]&amp;"_"&amp;Cesion_credito[[#This Row],[Bloque_Contrato_CNE]],Contrato[[#All],[Id]],Contrato[[#All],[Suministrador_CNE]],,0),"")</f>
        <v>Acciona</v>
      </c>
      <c r="H303" s="24" t="str" cm="1">
        <f t="array" ref="H303">+IFERROR(_xlfn.XLOOKUP(Cesion_credito[[#This Row],[Distribuidor_CNE]]&amp;"_"&amp;Cesion_credito[[#This Row],[Bloque_Contrato_CNE]],Contrato[[#All],[Id]],Contrato[[#All],[SUMINISTRADOR_ACTUAL]],,0),"")</f>
        <v>ACCIONA_ENERGIA</v>
      </c>
      <c r="I303" s="24" t="str" cm="1">
        <f t="array" ref="I303">+IFERROR(_xlfn.XLOOKUP(Cesion_credito[[#This Row],[Distribuidor_CNE]]&amp;"_"&amp;Cesion_credito[[#This Row],[Bloque_Contrato_CNE]],Contrato[[#All],[Id]],Contrato[[#All],[DISTRIBUIDOR_ACTUAL]],,0),"")</f>
        <v>COELCHA</v>
      </c>
      <c r="J303" s="5" t="s">
        <v>1208</v>
      </c>
      <c r="K303" s="22" t="str" cm="1">
        <f t="array" ref="K30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3" s="8">
        <v>1</v>
      </c>
      <c r="N303" s="36">
        <f>+Cesion_credito[[#This Row],[Prorrata_Semestral (%)]]*SUMIFS(Contrato[Pago_Semestral_US$],Contrato[Distribuidor_CNE],Cesion_credito[[#This Row],[Distribuidor_CNE]],Contrato[Contrato],Cesion_credito[[#This Row],[Bloque_Contrato_CNE]])</f>
        <v>4480.4960000000001</v>
      </c>
      <c r="O303" s="28">
        <f t="shared" si="18"/>
        <v>1</v>
      </c>
      <c r="P303" t="str" cm="1">
        <f t="array" ref="P30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3" t="str" cm="1">
        <f t="array" ref="Q3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3" cm="1">
        <f t="array" ref="R303">+IFERROR(_xlfn.XLOOKUP(Cesion_credito[[#This Row],[SUMINISTRADOR_ACTUAL]]&amp;Cesion_credito[[#This Row],[Razón Social Beneficiario del Pago]],Tabla_Facturas[[#All],[ID]],Tabla_Facturas[[#All],[NUMERO_CUENTA]],,0),"")</f>
        <v>74316425</v>
      </c>
      <c r="S3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697397</v>
      </c>
      <c r="T303" t="str">
        <f>+_xlfn.XLOOKUP(Cesion_credito[[#This Row],[DISTRIBUIDOR_ACTUAL]],Distribuidor[DISTRIBUIDOR_ACTUAL],Distribuidor[RAZON_SOCIAL_DISTRIBUIDOR_ACTUAL],,0)</f>
        <v>Cooperativa Eléctrica Charrúa Ltda.</v>
      </c>
      <c r="U303" t="str">
        <f>+_xlfn.XLOOKUP(Cesion_credito[[#This Row],[DISTRIBUIDOR_ACTUAL]],Distribuidor[DISTRIBUIDOR_ACTUAL],Distribuidor[RUT_DISTRIBUIDOR_ACTUAL],,0)</f>
        <v>80.238.000-3</v>
      </c>
    </row>
    <row r="304" spans="1:21" x14ac:dyDescent="0.25">
      <c r="A304" s="22">
        <f t="shared" si="19"/>
        <v>2025</v>
      </c>
      <c r="B304" s="22">
        <f t="shared" si="16"/>
        <v>1</v>
      </c>
      <c r="C304" s="22">
        <f t="shared" si="17"/>
        <v>6</v>
      </c>
      <c r="D304" s="23" t="s">
        <v>1121</v>
      </c>
      <c r="E304" s="6" t="s">
        <v>1084</v>
      </c>
      <c r="F304" s="5" t="s">
        <v>301</v>
      </c>
      <c r="G304" s="24" t="str" cm="1">
        <f t="array" ref="G304">+IFERROR(_xlfn.XLOOKUP(Cesion_credito[[#This Row],[Distribuidor_CNE]]&amp;"_"&amp;Cesion_credito[[#This Row],[Bloque_Contrato_CNE]],Contrato[[#All],[Id]],Contrato[[#All],[Suministrador_CNE]],,0),"")</f>
        <v>Acciona</v>
      </c>
      <c r="H304" s="24" t="str" cm="1">
        <f t="array" ref="H304">+IFERROR(_xlfn.XLOOKUP(Cesion_credito[[#This Row],[Distribuidor_CNE]]&amp;"_"&amp;Cesion_credito[[#This Row],[Bloque_Contrato_CNE]],Contrato[[#All],[Id]],Contrato[[#All],[SUMINISTRADOR_ACTUAL]],,0),"")</f>
        <v>ACCIONA_ENERGIA</v>
      </c>
      <c r="I304" s="24" t="str" cm="1">
        <f t="array" ref="I304">+IFERROR(_xlfn.XLOOKUP(Cesion_credito[[#This Row],[Distribuidor_CNE]]&amp;"_"&amp;Cesion_credito[[#This Row],[Bloque_Contrato_CNE]],Contrato[[#All],[Id]],Contrato[[#All],[DISTRIBUIDOR_ACTUAL]],,0),"")</f>
        <v>CGE</v>
      </c>
      <c r="J304" s="5" t="s">
        <v>1208</v>
      </c>
      <c r="K304" s="22" t="str" cm="1">
        <f t="array" ref="K30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4" s="8">
        <v>1</v>
      </c>
      <c r="N304" s="36">
        <f>+Cesion_credito[[#This Row],[Prorrata_Semestral (%)]]*SUMIFS(Contrato[Pago_Semestral_US$],Contrato[Distribuidor_CNE],Cesion_credito[[#This Row],[Distribuidor_CNE]],Contrato[Contrato],Cesion_credito[[#This Row],[Bloque_Contrato_CNE]])</f>
        <v>458.58300000000003</v>
      </c>
      <c r="O304" s="28">
        <f t="shared" si="18"/>
        <v>1</v>
      </c>
      <c r="P304" t="str" cm="1">
        <f t="array" ref="P30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4" t="str" cm="1">
        <f t="array" ref="Q3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4" cm="1">
        <f t="array" ref="R304">+IFERROR(_xlfn.XLOOKUP(Cesion_credito[[#This Row],[SUMINISTRADOR_ACTUAL]]&amp;Cesion_credito[[#This Row],[Razón Social Beneficiario del Pago]],Tabla_Facturas[[#All],[ID]],Tabla_Facturas[[#All],[NUMERO_CUENTA]],,0),"")</f>
        <v>74316425</v>
      </c>
      <c r="S3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71379</v>
      </c>
      <c r="T304" t="str">
        <f>+_xlfn.XLOOKUP(Cesion_credito[[#This Row],[DISTRIBUIDOR_ACTUAL]],Distribuidor[DISTRIBUIDOR_ACTUAL],Distribuidor[RAZON_SOCIAL_DISTRIBUIDOR_ACTUAL],,0)</f>
        <v>Compañía General de Electricidad S.A.</v>
      </c>
      <c r="U304" t="str">
        <f>+_xlfn.XLOOKUP(Cesion_credito[[#This Row],[DISTRIBUIDOR_ACTUAL]],Distribuidor[DISTRIBUIDOR_ACTUAL],Distribuidor[RUT_DISTRIBUIDOR_ACTUAL],,0)</f>
        <v>76.411.321-7</v>
      </c>
    </row>
    <row r="305" spans="1:21" x14ac:dyDescent="0.25">
      <c r="A305" s="22">
        <f t="shared" si="19"/>
        <v>2025</v>
      </c>
      <c r="B305" s="22">
        <f t="shared" si="16"/>
        <v>1</v>
      </c>
      <c r="C305" s="22">
        <f t="shared" si="17"/>
        <v>6</v>
      </c>
      <c r="D305" s="23" t="s">
        <v>1121</v>
      </c>
      <c r="E305" s="6" t="s">
        <v>1084</v>
      </c>
      <c r="F305" s="5" t="s">
        <v>302</v>
      </c>
      <c r="G305" s="24" t="str" cm="1">
        <f t="array" ref="G305">+IFERROR(_xlfn.XLOOKUP(Cesion_credito[[#This Row],[Distribuidor_CNE]]&amp;"_"&amp;Cesion_credito[[#This Row],[Bloque_Contrato_CNE]],Contrato[[#All],[Id]],Contrato[[#All],[Suministrador_CNE]],,0),"")</f>
        <v>Acciona</v>
      </c>
      <c r="H305" s="24" t="str" cm="1">
        <f t="array" ref="H305">+IFERROR(_xlfn.XLOOKUP(Cesion_credito[[#This Row],[Distribuidor_CNE]]&amp;"_"&amp;Cesion_credito[[#This Row],[Bloque_Contrato_CNE]],Contrato[[#All],[Id]],Contrato[[#All],[SUMINISTRADOR_ACTUAL]],,0),"")</f>
        <v>ACCIONA_ENERGIA</v>
      </c>
      <c r="I305" s="24" t="str" cm="1">
        <f t="array" ref="I305">+IFERROR(_xlfn.XLOOKUP(Cesion_credito[[#This Row],[Distribuidor_CNE]]&amp;"_"&amp;Cesion_credito[[#This Row],[Bloque_Contrato_CNE]],Contrato[[#All],[Id]],Contrato[[#All],[DISTRIBUIDOR_ACTUAL]],,0),"")</f>
        <v>CGE</v>
      </c>
      <c r="J305" s="5" t="s">
        <v>1208</v>
      </c>
      <c r="K305" s="22" t="str" cm="1">
        <f t="array" ref="K30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5" s="8">
        <v>1</v>
      </c>
      <c r="N305" s="36">
        <f>+Cesion_credito[[#This Row],[Prorrata_Semestral (%)]]*SUMIFS(Contrato[Pago_Semestral_US$],Contrato[Distribuidor_CNE],Cesion_credito[[#This Row],[Distribuidor_CNE]],Contrato[Contrato],Cesion_credito[[#This Row],[Bloque_Contrato_CNE]])</f>
        <v>203371.79</v>
      </c>
      <c r="O305" s="28">
        <f t="shared" si="18"/>
        <v>1</v>
      </c>
      <c r="P305" t="str" cm="1">
        <f t="array" ref="P30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5" t="str" cm="1">
        <f t="array" ref="Q3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5" cm="1">
        <f t="array" ref="R305">+IFERROR(_xlfn.XLOOKUP(Cesion_credito[[#This Row],[SUMINISTRADOR_ACTUAL]]&amp;Cesion_credito[[#This Row],[Razón Social Beneficiario del Pago]],Tabla_Facturas[[#All],[ID]],Tabla_Facturas[[#All],[NUMERO_CUENTA]],,0),"")</f>
        <v>74316425</v>
      </c>
      <c r="S3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31655158</v>
      </c>
      <c r="T305" t="str">
        <f>+_xlfn.XLOOKUP(Cesion_credito[[#This Row],[DISTRIBUIDOR_ACTUAL]],Distribuidor[DISTRIBUIDOR_ACTUAL],Distribuidor[RAZON_SOCIAL_DISTRIBUIDOR_ACTUAL],,0)</f>
        <v>Compañía General de Electricidad S.A.</v>
      </c>
      <c r="U305" t="str">
        <f>+_xlfn.XLOOKUP(Cesion_credito[[#This Row],[DISTRIBUIDOR_ACTUAL]],Distribuidor[DISTRIBUIDOR_ACTUAL],Distribuidor[RUT_DISTRIBUIDOR_ACTUAL],,0)</f>
        <v>76.411.321-7</v>
      </c>
    </row>
    <row r="306" spans="1:21" x14ac:dyDescent="0.25">
      <c r="A306" s="22">
        <f t="shared" si="19"/>
        <v>2025</v>
      </c>
      <c r="B306" s="22">
        <f t="shared" si="16"/>
        <v>1</v>
      </c>
      <c r="C306" s="22">
        <f t="shared" si="17"/>
        <v>6</v>
      </c>
      <c r="D306" s="23" t="s">
        <v>1121</v>
      </c>
      <c r="E306" s="6" t="s">
        <v>1085</v>
      </c>
      <c r="F306" s="5" t="s">
        <v>357</v>
      </c>
      <c r="G306" s="24" t="str" cm="1">
        <f t="array" ref="G306">+IFERROR(_xlfn.XLOOKUP(Cesion_credito[[#This Row],[Distribuidor_CNE]]&amp;"_"&amp;Cesion_credito[[#This Row],[Bloque_Contrato_CNE]],Contrato[[#All],[Id]],Contrato[[#All],[Suministrador_CNE]],,0),"")</f>
        <v>Acciona</v>
      </c>
      <c r="H306" s="24" t="str" cm="1">
        <f t="array" ref="H306">+IFERROR(_xlfn.XLOOKUP(Cesion_credito[[#This Row],[Distribuidor_CNE]]&amp;"_"&amp;Cesion_credito[[#This Row],[Bloque_Contrato_CNE]],Contrato[[#All],[Id]],Contrato[[#All],[SUMINISTRADOR_ACTUAL]],,0),"")</f>
        <v>ACCIONA_ENERGIA</v>
      </c>
      <c r="I306" s="24" t="str" cm="1">
        <f t="array" ref="I306">+IFERROR(_xlfn.XLOOKUP(Cesion_credito[[#This Row],[Distribuidor_CNE]]&amp;"_"&amp;Cesion_credito[[#This Row],[Bloque_Contrato_CNE]],Contrato[[#All],[Id]],Contrato[[#All],[DISTRIBUIDOR_ACTUAL]],,0),"")</f>
        <v>COOPELAN</v>
      </c>
      <c r="J306" s="5" t="s">
        <v>1208</v>
      </c>
      <c r="K306" s="22" t="str" cm="1">
        <f t="array" ref="K30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6" s="8">
        <v>1</v>
      </c>
      <c r="N306" s="36">
        <f>+Cesion_credito[[#This Row],[Prorrata_Semestral (%)]]*SUMIFS(Contrato[Pago_Semestral_US$],Contrato[Distribuidor_CNE],Cesion_credito[[#This Row],[Distribuidor_CNE]],Contrato[Contrato],Cesion_credito[[#This Row],[Bloque_Contrato_CNE]])</f>
        <v>2433.7739999999999</v>
      </c>
      <c r="O306" s="28">
        <f t="shared" si="18"/>
        <v>1</v>
      </c>
      <c r="P306" t="str" cm="1">
        <f t="array" ref="P30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6" t="str" cm="1">
        <f t="array" ref="Q3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6" cm="1">
        <f t="array" ref="R306">+IFERROR(_xlfn.XLOOKUP(Cesion_credito[[#This Row],[SUMINISTRADOR_ACTUAL]]&amp;Cesion_credito[[#This Row],[Razón Social Beneficiario del Pago]],Tabla_Facturas[[#All],[ID]],Tabla_Facturas[[#All],[NUMERO_CUENTA]],,0),"")</f>
        <v>74316425</v>
      </c>
      <c r="S3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378821</v>
      </c>
      <c r="T306" t="str">
        <f>+_xlfn.XLOOKUP(Cesion_credito[[#This Row],[DISTRIBUIDOR_ACTUAL]],Distribuidor[DISTRIBUIDOR_ACTUAL],Distribuidor[RAZON_SOCIAL_DISTRIBUIDOR_ACTUAL],,0)</f>
        <v>Cooperativa Eléctrica Los Angeles LTDA</v>
      </c>
      <c r="U306" t="str">
        <f>+_xlfn.XLOOKUP(Cesion_credito[[#This Row],[DISTRIBUIDOR_ACTUAL]],Distribuidor[DISTRIBUIDOR_ACTUAL],Distribuidor[RUT_DISTRIBUIDOR_ACTUAL],,0)</f>
        <v>81.585.900-6</v>
      </c>
    </row>
    <row r="307" spans="1:21" x14ac:dyDescent="0.25">
      <c r="A307" s="22">
        <f t="shared" si="19"/>
        <v>2025</v>
      </c>
      <c r="B307" s="22">
        <f t="shared" si="16"/>
        <v>1</v>
      </c>
      <c r="C307" s="22">
        <f t="shared" si="17"/>
        <v>6</v>
      </c>
      <c r="D307" s="23" t="s">
        <v>1121</v>
      </c>
      <c r="E307" s="6" t="s">
        <v>1086</v>
      </c>
      <c r="F307" s="5" t="s">
        <v>393</v>
      </c>
      <c r="G307" s="24" t="str" cm="1">
        <f t="array" ref="G307">+IFERROR(_xlfn.XLOOKUP(Cesion_credito[[#This Row],[Distribuidor_CNE]]&amp;"_"&amp;Cesion_credito[[#This Row],[Bloque_Contrato_CNE]],Contrato[[#All],[Id]],Contrato[[#All],[Suministrador_CNE]],,0),"")</f>
        <v>Acciona</v>
      </c>
      <c r="H307" s="24" t="str" cm="1">
        <f t="array" ref="H307">+IFERROR(_xlfn.XLOOKUP(Cesion_credito[[#This Row],[Distribuidor_CNE]]&amp;"_"&amp;Cesion_credito[[#This Row],[Bloque_Contrato_CNE]],Contrato[[#All],[Id]],Contrato[[#All],[SUMINISTRADOR_ACTUAL]],,0),"")</f>
        <v>ACCIONA_ENERGIA</v>
      </c>
      <c r="I307" s="24" t="str" cm="1">
        <f t="array" ref="I307">+IFERROR(_xlfn.XLOOKUP(Cesion_credito[[#This Row],[Distribuidor_CNE]]&amp;"_"&amp;Cesion_credito[[#This Row],[Bloque_Contrato_CNE]],Contrato[[#All],[Id]],Contrato[[#All],[DISTRIBUIDOR_ACTUAL]],,0),"")</f>
        <v>COOPREL</v>
      </c>
      <c r="J307" s="5" t="s">
        <v>1208</v>
      </c>
      <c r="K307" s="22" t="str" cm="1">
        <f t="array" ref="K30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7" s="8">
        <v>1</v>
      </c>
      <c r="N307" s="36">
        <f>+Cesion_credito[[#This Row],[Prorrata_Semestral (%)]]*SUMIFS(Contrato[Pago_Semestral_US$],Contrato[Distribuidor_CNE],Cesion_credito[[#This Row],[Distribuidor_CNE]],Contrato[Contrato],Cesion_credito[[#This Row],[Bloque_Contrato_CNE]])</f>
        <v>1275.502</v>
      </c>
      <c r="O307" s="28">
        <f t="shared" si="18"/>
        <v>1</v>
      </c>
      <c r="P307" t="str" cm="1">
        <f t="array" ref="P30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7" t="str" cm="1">
        <f t="array" ref="Q3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7" cm="1">
        <f t="array" ref="R307">+IFERROR(_xlfn.XLOOKUP(Cesion_credito[[#This Row],[SUMINISTRADOR_ACTUAL]]&amp;Cesion_credito[[#This Row],[Razón Social Beneficiario del Pago]],Tabla_Facturas[[#All],[ID]],Tabla_Facturas[[#All],[NUMERO_CUENTA]],,0),"")</f>
        <v>74316425</v>
      </c>
      <c r="S3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198534</v>
      </c>
      <c r="T307" t="str">
        <f>+_xlfn.XLOOKUP(Cesion_credito[[#This Row],[DISTRIBUIDOR_ACTUAL]],Distribuidor[DISTRIBUIDOR_ACTUAL],Distribuidor[RAZON_SOCIAL_DISTRIBUIDOR_ACTUAL],,0)</f>
        <v>Cooperativa Rural Eléctrica Río Bueno Ltda.</v>
      </c>
      <c r="U307" t="str">
        <f>+_xlfn.XLOOKUP(Cesion_credito[[#This Row],[DISTRIBUIDOR_ACTUAL]],Distribuidor[DISTRIBUIDOR_ACTUAL],Distribuidor[RUT_DISTRIBUIDOR_ACTUAL],,0)</f>
        <v>81.388.600-6</v>
      </c>
    </row>
    <row r="308" spans="1:21" x14ac:dyDescent="0.25">
      <c r="A308" s="22">
        <f t="shared" si="19"/>
        <v>2025</v>
      </c>
      <c r="B308" s="22">
        <f t="shared" si="16"/>
        <v>1</v>
      </c>
      <c r="C308" s="22">
        <f t="shared" si="17"/>
        <v>6</v>
      </c>
      <c r="D308" s="23" t="s">
        <v>1121</v>
      </c>
      <c r="E308" s="6" t="s">
        <v>1087</v>
      </c>
      <c r="F308" s="5" t="s">
        <v>428</v>
      </c>
      <c r="G308" s="24" t="str" cm="1">
        <f t="array" ref="G308">+IFERROR(_xlfn.XLOOKUP(Cesion_credito[[#This Row],[Distribuidor_CNE]]&amp;"_"&amp;Cesion_credito[[#This Row],[Bloque_Contrato_CNE]],Contrato[[#All],[Id]],Contrato[[#All],[Suministrador_CNE]],,0),"")</f>
        <v>Acciona</v>
      </c>
      <c r="H308" s="24" t="str" cm="1">
        <f t="array" ref="H308">+IFERROR(_xlfn.XLOOKUP(Cesion_credito[[#This Row],[Distribuidor_CNE]]&amp;"_"&amp;Cesion_credito[[#This Row],[Bloque_Contrato_CNE]],Contrato[[#All],[Id]],Contrato[[#All],[SUMINISTRADOR_ACTUAL]],,0),"")</f>
        <v>ACCIONA_ENERGIA</v>
      </c>
      <c r="I308" s="24" t="str" cm="1">
        <f t="array" ref="I308">+IFERROR(_xlfn.XLOOKUP(Cesion_credito[[#This Row],[Distribuidor_CNE]]&amp;"_"&amp;Cesion_credito[[#This Row],[Bloque_Contrato_CNE]],Contrato[[#All],[Id]],Contrato[[#All],[DISTRIBUIDOR_ACTUAL]],,0),"")</f>
        <v>COPELEC</v>
      </c>
      <c r="J308" s="5" t="s">
        <v>1208</v>
      </c>
      <c r="K308" s="22" t="str" cm="1">
        <f t="array" ref="K30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8" s="8">
        <v>1</v>
      </c>
      <c r="N308" s="36">
        <f>+Cesion_credito[[#This Row],[Prorrata_Semestral (%)]]*SUMIFS(Contrato[Pago_Semestral_US$],Contrato[Distribuidor_CNE],Cesion_credito[[#This Row],[Distribuidor_CNE]],Contrato[Contrato],Cesion_credito[[#This Row],[Bloque_Contrato_CNE]])</f>
        <v>14486.924999999999</v>
      </c>
      <c r="O308" s="28">
        <f t="shared" si="18"/>
        <v>1</v>
      </c>
      <c r="P308" t="str" cm="1">
        <f t="array" ref="P308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8" t="str" cm="1">
        <f t="array" ref="Q3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8" cm="1">
        <f t="array" ref="R308">+IFERROR(_xlfn.XLOOKUP(Cesion_credito[[#This Row],[SUMINISTRADOR_ACTUAL]]&amp;Cesion_credito[[#This Row],[Razón Social Beneficiario del Pago]],Tabla_Facturas[[#All],[ID]],Tabla_Facturas[[#All],[NUMERO_CUENTA]],,0),"")</f>
        <v>74316425</v>
      </c>
      <c r="S3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2254914</v>
      </c>
      <c r="T308" t="str">
        <f>+_xlfn.XLOOKUP(Cesion_credito[[#This Row],[DISTRIBUIDOR_ACTUAL]],Distribuidor[DISTRIBUIDOR_ACTUAL],Distribuidor[RAZON_SOCIAL_DISTRIBUIDOR_ACTUAL],,0)</f>
        <v>Cooperativa de Consumo de Energía Eléctrica Chillán Ltda.</v>
      </c>
      <c r="U308" t="str">
        <f>+_xlfn.XLOOKUP(Cesion_credito[[#This Row],[DISTRIBUIDOR_ACTUAL]],Distribuidor[DISTRIBUIDOR_ACTUAL],Distribuidor[RUT_DISTRIBUIDOR_ACTUAL],,0)</f>
        <v>80.237.700-2</v>
      </c>
    </row>
    <row r="309" spans="1:21" x14ac:dyDescent="0.25">
      <c r="A309" s="22">
        <f t="shared" si="19"/>
        <v>2025</v>
      </c>
      <c r="B309" s="22">
        <f t="shared" si="16"/>
        <v>1</v>
      </c>
      <c r="C309" s="22">
        <f t="shared" si="17"/>
        <v>6</v>
      </c>
      <c r="D309" s="23" t="s">
        <v>1121</v>
      </c>
      <c r="E309" s="6" t="s">
        <v>1088</v>
      </c>
      <c r="F309" s="5" t="s">
        <v>466</v>
      </c>
      <c r="G309" s="24" t="str" cm="1">
        <f t="array" ref="G309">+IFERROR(_xlfn.XLOOKUP(Cesion_credito[[#This Row],[Distribuidor_CNE]]&amp;"_"&amp;Cesion_credito[[#This Row],[Bloque_Contrato_CNE]],Contrato[[#All],[Id]],Contrato[[#All],[Suministrador_CNE]],,0),"")</f>
        <v>Acciona</v>
      </c>
      <c r="H309" s="24" t="str" cm="1">
        <f t="array" ref="H309">+IFERROR(_xlfn.XLOOKUP(Cesion_credito[[#This Row],[Distribuidor_CNE]]&amp;"_"&amp;Cesion_credito[[#This Row],[Bloque_Contrato_CNE]],Contrato[[#All],[Id]],Contrato[[#All],[SUMINISTRADOR_ACTUAL]],,0),"")</f>
        <v>ACCIONA_ENERGIA</v>
      </c>
      <c r="I309" s="24" t="str" cm="1">
        <f t="array" ref="I309">+IFERROR(_xlfn.XLOOKUP(Cesion_credito[[#This Row],[Distribuidor_CNE]]&amp;"_"&amp;Cesion_credito[[#This Row],[Bloque_Contrato_CNE]],Contrato[[#All],[Id]],Contrato[[#All],[DISTRIBUIDOR_ACTUAL]],,0),"")</f>
        <v>CRELL</v>
      </c>
      <c r="J309" s="5" t="s">
        <v>1208</v>
      </c>
      <c r="K309" s="22" t="str" cm="1">
        <f t="array" ref="K30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09" s="8">
        <v>1</v>
      </c>
      <c r="N309" s="36">
        <f>+Cesion_credito[[#This Row],[Prorrata_Semestral (%)]]*SUMIFS(Contrato[Pago_Semestral_US$],Contrato[Distribuidor_CNE],Cesion_credito[[#This Row],[Distribuidor_CNE]],Contrato[Contrato],Cesion_credito[[#This Row],[Bloque_Contrato_CNE]])</f>
        <v>871.03700000000003</v>
      </c>
      <c r="O309" s="28">
        <f t="shared" si="18"/>
        <v>1</v>
      </c>
      <c r="P309" t="str" cm="1">
        <f t="array" ref="P309">+IFERROR(_xlfn.XLOOKUP(Cesion_credito[[#This Row],[SUMINISTRADOR_ACTUAL]]&amp;Cesion_credito[[#This Row],[Razón Social Beneficiario del Pago]],Tabla_Facturas[[#All],[ID]],Tabla_Facturas[[#All],[BANCO]],,0),"")</f>
        <v>Banco Santander Chile</v>
      </c>
      <c r="Q309" t="str" cm="1">
        <f t="array" ref="Q3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09" cm="1">
        <f t="array" ref="R309">+IFERROR(_xlfn.XLOOKUP(Cesion_credito[[#This Row],[SUMINISTRADOR_ACTUAL]]&amp;Cesion_credito[[#This Row],[Razón Social Beneficiario del Pago]],Tabla_Facturas[[#All],[ID]],Tabla_Facturas[[#All],[NUMERO_CUENTA]],,0),"")</f>
        <v>74316425</v>
      </c>
      <c r="S3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135578</v>
      </c>
      <c r="T309" t="str">
        <f>+_xlfn.XLOOKUP(Cesion_credito[[#This Row],[DISTRIBUIDOR_ACTUAL]],Distribuidor[DISTRIBUIDOR_ACTUAL],Distribuidor[RAZON_SOCIAL_DISTRIBUIDOR_ACTUAL],,0)</f>
        <v>Cooperativa Regional Eléctrica Llanquihue Ltda</v>
      </c>
      <c r="U309" t="str">
        <f>+_xlfn.XLOOKUP(Cesion_credito[[#This Row],[DISTRIBUIDOR_ACTUAL]],Distribuidor[DISTRIBUIDOR_ACTUAL],Distribuidor[RUT_DISTRIBUIDOR_ACTUAL],,0)</f>
        <v>81.106.900-0</v>
      </c>
    </row>
    <row r="310" spans="1:21" x14ac:dyDescent="0.25">
      <c r="A310" s="22">
        <f t="shared" si="19"/>
        <v>2025</v>
      </c>
      <c r="B310" s="22">
        <f t="shared" si="16"/>
        <v>1</v>
      </c>
      <c r="C310" s="22">
        <f t="shared" si="17"/>
        <v>6</v>
      </c>
      <c r="D310" s="23" t="s">
        <v>1121</v>
      </c>
      <c r="E310" s="6" t="s">
        <v>1089</v>
      </c>
      <c r="F310" s="5" t="s">
        <v>501</v>
      </c>
      <c r="G310" s="24" t="str" cm="1">
        <f t="array" ref="G310">+IFERROR(_xlfn.XLOOKUP(Cesion_credito[[#This Row],[Distribuidor_CNE]]&amp;"_"&amp;Cesion_credito[[#This Row],[Bloque_Contrato_CNE]],Contrato[[#All],[Id]],Contrato[[#All],[Suministrador_CNE]],,0),"")</f>
        <v>Acciona</v>
      </c>
      <c r="H310" s="24" t="str" cm="1">
        <f t="array" ref="H310">+IFERROR(_xlfn.XLOOKUP(Cesion_credito[[#This Row],[Distribuidor_CNE]]&amp;"_"&amp;Cesion_credito[[#This Row],[Bloque_Contrato_CNE]],Contrato[[#All],[Id]],Contrato[[#All],[SUMINISTRADOR_ACTUAL]],,0),"")</f>
        <v>ACCIONA_ENERGIA</v>
      </c>
      <c r="I310" s="24" t="str" cm="1">
        <f t="array" ref="I310">+IFERROR(_xlfn.XLOOKUP(Cesion_credito[[#This Row],[Distribuidor_CNE]]&amp;"_"&amp;Cesion_credito[[#This Row],[Bloque_Contrato_CNE]],Contrato[[#All],[Id]],Contrato[[#All],[DISTRIBUIDOR_ACTUAL]],,0),"")</f>
        <v>EDECSA</v>
      </c>
      <c r="J310" s="5" t="s">
        <v>1208</v>
      </c>
      <c r="K310" s="22" t="str" cm="1">
        <f t="array" ref="K31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0" s="8">
        <v>1</v>
      </c>
      <c r="N310" s="36">
        <f>+Cesion_credito[[#This Row],[Prorrata_Semestral (%)]]*SUMIFS(Contrato[Pago_Semestral_US$],Contrato[Distribuidor_CNE],Cesion_credito[[#This Row],[Distribuidor_CNE]],Contrato[Contrato],Cesion_credito[[#This Row],[Bloque_Contrato_CNE]])</f>
        <v>981.61400000000003</v>
      </c>
      <c r="O310" s="28">
        <f t="shared" si="18"/>
        <v>1</v>
      </c>
      <c r="P310" t="str" cm="1">
        <f t="array" ref="P31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0" t="str" cm="1">
        <f t="array" ref="Q3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0" cm="1">
        <f t="array" ref="R310">+IFERROR(_xlfn.XLOOKUP(Cesion_credito[[#This Row],[SUMINISTRADOR_ACTUAL]]&amp;Cesion_credito[[#This Row],[Razón Social Beneficiario del Pago]],Tabla_Facturas[[#All],[ID]],Tabla_Facturas[[#All],[NUMERO_CUENTA]],,0),"")</f>
        <v>74316425</v>
      </c>
      <c r="S3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152790</v>
      </c>
      <c r="T310" t="str">
        <f>+_xlfn.XLOOKUP(Cesion_credito[[#This Row],[DISTRIBUIDOR_ACTUAL]],Distribuidor[DISTRIBUIDOR_ACTUAL],Distribuidor[RAZON_SOCIAL_DISTRIBUIDOR_ACTUAL],,0)</f>
        <v>Energía de Casablanca S.A.</v>
      </c>
      <c r="U310" t="str">
        <f>+_xlfn.XLOOKUP(Cesion_credito[[#This Row],[DISTRIBUIDOR_ACTUAL]],Distribuidor[DISTRIBUIDOR_ACTUAL],Distribuidor[RUT_DISTRIBUIDOR_ACTUAL],,0)</f>
        <v>96.766.110-4</v>
      </c>
    </row>
    <row r="311" spans="1:21" x14ac:dyDescent="0.25">
      <c r="A311" s="22">
        <f t="shared" si="19"/>
        <v>2025</v>
      </c>
      <c r="B311" s="22">
        <f t="shared" si="16"/>
        <v>1</v>
      </c>
      <c r="C311" s="22">
        <f t="shared" si="17"/>
        <v>6</v>
      </c>
      <c r="D311" s="23" t="s">
        <v>1121</v>
      </c>
      <c r="E311" s="6" t="s">
        <v>1090</v>
      </c>
      <c r="F311" s="5" t="s">
        <v>531</v>
      </c>
      <c r="G311" s="24" t="str" cm="1">
        <f t="array" ref="G311">+IFERROR(_xlfn.XLOOKUP(Cesion_credito[[#This Row],[Distribuidor_CNE]]&amp;"_"&amp;Cesion_credito[[#This Row],[Bloque_Contrato_CNE]],Contrato[[#All],[Id]],Contrato[[#All],[Suministrador_CNE]],,0),"")</f>
        <v>Acciona</v>
      </c>
      <c r="H311" s="24" t="str" cm="1">
        <f t="array" ref="H311">+IFERROR(_xlfn.XLOOKUP(Cesion_credito[[#This Row],[Distribuidor_CNE]]&amp;"_"&amp;Cesion_credito[[#This Row],[Bloque_Contrato_CNE]],Contrato[[#All],[Id]],Contrato[[#All],[SUMINISTRADOR_ACTUAL]],,0),"")</f>
        <v>ACCIONA_ENERGIA</v>
      </c>
      <c r="I311" s="24" t="str" cm="1">
        <f t="array" ref="I311">+IFERROR(_xlfn.XLOOKUP(Cesion_credito[[#This Row],[Distribuidor_CNE]]&amp;"_"&amp;Cesion_credito[[#This Row],[Bloque_Contrato_CNE]],Contrato[[#All],[Id]],Contrato[[#All],[DISTRIBUIDOR_ACTUAL]],,0),"")</f>
        <v>EEC</v>
      </c>
      <c r="J311" s="5" t="s">
        <v>1208</v>
      </c>
      <c r="K311" s="22" t="str" cm="1">
        <f t="array" ref="K31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1" s="8">
        <v>1</v>
      </c>
      <c r="N31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1" s="28">
        <f t="shared" si="18"/>
        <v>1</v>
      </c>
      <c r="P311" t="str" cm="1">
        <f t="array" ref="P31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1" t="str" cm="1">
        <f t="array" ref="Q3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1" cm="1">
        <f t="array" ref="R311">+IFERROR(_xlfn.XLOOKUP(Cesion_credito[[#This Row],[SUMINISTRADOR_ACTUAL]]&amp;Cesion_credito[[#This Row],[Razón Social Beneficiario del Pago]],Tabla_Facturas[[#All],[ID]],Tabla_Facturas[[#All],[NUMERO_CUENTA]],,0),"")</f>
        <v>74316425</v>
      </c>
      <c r="S3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1" t="str">
        <f>+_xlfn.XLOOKUP(Cesion_credito[[#This Row],[DISTRIBUIDOR_ACTUAL]],Distribuidor[DISTRIBUIDOR_ACTUAL],Distribuidor[RAZON_SOCIAL_DISTRIBUIDOR_ACTUAL],,0)</f>
        <v>Empresa Eléctrica de Colina Ltda.</v>
      </c>
      <c r="U311" t="str">
        <f>+_xlfn.XLOOKUP(Cesion_credito[[#This Row],[DISTRIBUIDOR_ACTUAL]],Distribuidor[DISTRIBUIDOR_ACTUAL],Distribuidor[RUT_DISTRIBUIDOR_ACTUAL],,0)</f>
        <v>96.783.910-8</v>
      </c>
    </row>
    <row r="312" spans="1:21" x14ac:dyDescent="0.25">
      <c r="A312" s="22">
        <f t="shared" si="19"/>
        <v>2025</v>
      </c>
      <c r="B312" s="22">
        <f t="shared" si="16"/>
        <v>1</v>
      </c>
      <c r="C312" s="22">
        <f t="shared" si="17"/>
        <v>6</v>
      </c>
      <c r="D312" s="23" t="s">
        <v>1121</v>
      </c>
      <c r="E312" s="6" t="s">
        <v>32</v>
      </c>
      <c r="F312" s="5" t="s">
        <v>575</v>
      </c>
      <c r="G312" s="24" t="str" cm="1">
        <f t="array" ref="G312">+IFERROR(_xlfn.XLOOKUP(Cesion_credito[[#This Row],[Distribuidor_CNE]]&amp;"_"&amp;Cesion_credito[[#This Row],[Bloque_Contrato_CNE]],Contrato[[#All],[Id]],Contrato[[#All],[Suministrador_CNE]],,0),"")</f>
        <v>Acciona</v>
      </c>
      <c r="H312" s="24" t="str" cm="1">
        <f t="array" ref="H312">+IFERROR(_xlfn.XLOOKUP(Cesion_credito[[#This Row],[Distribuidor_CNE]]&amp;"_"&amp;Cesion_credito[[#This Row],[Bloque_Contrato_CNE]],Contrato[[#All],[Id]],Contrato[[#All],[SUMINISTRADOR_ACTUAL]],,0),"")</f>
        <v>ACCIONA_ENERGIA</v>
      </c>
      <c r="I312" s="24" t="str" cm="1">
        <f t="array" ref="I312">+IFERROR(_xlfn.XLOOKUP(Cesion_credito[[#This Row],[Distribuidor_CNE]]&amp;"_"&amp;Cesion_credito[[#This Row],[Bloque_Contrato_CNE]],Contrato[[#All],[Id]],Contrato[[#All],[DISTRIBUIDOR_ACTUAL]],,0),"")</f>
        <v>EEPA</v>
      </c>
      <c r="J312" s="5" t="s">
        <v>1208</v>
      </c>
      <c r="K312" s="22" t="str" cm="1">
        <f t="array" ref="K31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2" s="8">
        <v>1</v>
      </c>
      <c r="N3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2" s="28">
        <f t="shared" si="18"/>
        <v>1</v>
      </c>
      <c r="P312" t="str" cm="1">
        <f t="array" ref="P31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2" t="str" cm="1">
        <f t="array" ref="Q3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2" cm="1">
        <f t="array" ref="R312">+IFERROR(_xlfn.XLOOKUP(Cesion_credito[[#This Row],[SUMINISTRADOR_ACTUAL]]&amp;Cesion_credito[[#This Row],[Razón Social Beneficiario del Pago]],Tabla_Facturas[[#All],[ID]],Tabla_Facturas[[#All],[NUMERO_CUENTA]],,0),"")</f>
        <v>74316425</v>
      </c>
      <c r="S3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2" t="str">
        <f>+_xlfn.XLOOKUP(Cesion_credito[[#This Row],[DISTRIBUIDOR_ACTUAL]],Distribuidor[DISTRIBUIDOR_ACTUAL],Distribuidor[RAZON_SOCIAL_DISTRIBUIDOR_ACTUAL],,0)</f>
        <v>Empresa Eléctrica Puente Alto S.A.</v>
      </c>
      <c r="U312" t="str">
        <f>+_xlfn.XLOOKUP(Cesion_credito[[#This Row],[DISTRIBUIDOR_ACTUAL]],Distribuidor[DISTRIBUIDOR_ACTUAL],Distribuidor[RUT_DISTRIBUIDOR_ACTUAL],,0)</f>
        <v>80.313.300-k</v>
      </c>
    </row>
    <row r="313" spans="1:21" x14ac:dyDescent="0.25">
      <c r="A313" s="22">
        <f t="shared" si="19"/>
        <v>2025</v>
      </c>
      <c r="B313" s="22">
        <f t="shared" si="16"/>
        <v>1</v>
      </c>
      <c r="C313" s="22">
        <f t="shared" si="17"/>
        <v>6</v>
      </c>
      <c r="D313" s="23" t="s">
        <v>1121</v>
      </c>
      <c r="E313" s="6" t="s">
        <v>1092</v>
      </c>
      <c r="F313" s="5" t="s">
        <v>618</v>
      </c>
      <c r="G313" s="24" t="str" cm="1">
        <f t="array" ref="G313">+IFERROR(_xlfn.XLOOKUP(Cesion_credito[[#This Row],[Distribuidor_CNE]]&amp;"_"&amp;Cesion_credito[[#This Row],[Bloque_Contrato_CNE]],Contrato[[#All],[Id]],Contrato[[#All],[Suministrador_CNE]],,0),"")</f>
        <v>Acciona</v>
      </c>
      <c r="H313" s="24" t="str" cm="1">
        <f t="array" ref="H313">+IFERROR(_xlfn.XLOOKUP(Cesion_credito[[#This Row],[Distribuidor_CNE]]&amp;"_"&amp;Cesion_credito[[#This Row],[Bloque_Contrato_CNE]],Contrato[[#All],[Id]],Contrato[[#All],[SUMINISTRADOR_ACTUAL]],,0),"")</f>
        <v>ACCIONA_ENERGIA</v>
      </c>
      <c r="I313" s="24" t="str" cm="1">
        <f t="array" ref="I313">+IFERROR(_xlfn.XLOOKUP(Cesion_credito[[#This Row],[Distribuidor_CNE]]&amp;"_"&amp;Cesion_credito[[#This Row],[Bloque_Contrato_CNE]],Contrato[[#All],[Id]],Contrato[[#All],[DISTRIBUIDOR_ACTUAL]],,0),"")</f>
        <v>CGE</v>
      </c>
      <c r="J313" s="5" t="s">
        <v>1208</v>
      </c>
      <c r="K313" s="22" t="str" cm="1">
        <f t="array" ref="K31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3" s="8">
        <v>1</v>
      </c>
      <c r="N313" s="36">
        <f>+Cesion_credito[[#This Row],[Prorrata_Semestral (%)]]*SUMIFS(Contrato[Pago_Semestral_US$],Contrato[Distribuidor_CNE],Cesion_credito[[#This Row],[Distribuidor_CNE]],Contrato[Contrato],Cesion_credito[[#This Row],[Bloque_Contrato_CNE]])</f>
        <v>709.15499999999997</v>
      </c>
      <c r="O313" s="28">
        <f t="shared" si="18"/>
        <v>1</v>
      </c>
      <c r="P313" t="str" cm="1">
        <f t="array" ref="P31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3" t="str" cm="1">
        <f t="array" ref="Q3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3" cm="1">
        <f t="array" ref="R313">+IFERROR(_xlfn.XLOOKUP(Cesion_credito[[#This Row],[SUMINISTRADOR_ACTUAL]]&amp;Cesion_credito[[#This Row],[Razón Social Beneficiario del Pago]],Tabla_Facturas[[#All],[ID]],Tabla_Facturas[[#All],[NUMERO_CUENTA]],,0),"")</f>
        <v>74316425</v>
      </c>
      <c r="S3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110381</v>
      </c>
      <c r="T313" t="str">
        <f>+_xlfn.XLOOKUP(Cesion_credito[[#This Row],[DISTRIBUIDOR_ACTUAL]],Distribuidor[DISTRIBUIDOR_ACTUAL],Distribuidor[RAZON_SOCIAL_DISTRIBUIDOR_ACTUAL],,0)</f>
        <v>Compañía General de Electricidad S.A.</v>
      </c>
      <c r="U313" t="str">
        <f>+_xlfn.XLOOKUP(Cesion_credito[[#This Row],[DISTRIBUIDOR_ACTUAL]],Distribuidor[DISTRIBUIDOR_ACTUAL],Distribuidor[RUT_DISTRIBUIDOR_ACTUAL],,0)</f>
        <v>76.411.321-7</v>
      </c>
    </row>
    <row r="314" spans="1:21" x14ac:dyDescent="0.25">
      <c r="A314" s="22">
        <f t="shared" si="19"/>
        <v>2025</v>
      </c>
      <c r="B314" s="22">
        <f t="shared" si="16"/>
        <v>1</v>
      </c>
      <c r="C314" s="22">
        <f t="shared" si="17"/>
        <v>6</v>
      </c>
      <c r="D314" s="23" t="s">
        <v>1121</v>
      </c>
      <c r="E314" s="6" t="s">
        <v>1095</v>
      </c>
      <c r="F314" s="5" t="s">
        <v>685</v>
      </c>
      <c r="G314" s="24" t="str" cm="1">
        <f t="array" ref="G314">+IFERROR(_xlfn.XLOOKUP(Cesion_credito[[#This Row],[Distribuidor_CNE]]&amp;"_"&amp;Cesion_credito[[#This Row],[Bloque_Contrato_CNE]],Contrato[[#All],[Id]],Contrato[[#All],[Suministrador_CNE]],,0),"")</f>
        <v>Acciona</v>
      </c>
      <c r="H314" s="24" t="str" cm="1">
        <f t="array" ref="H314">+IFERROR(_xlfn.XLOOKUP(Cesion_credito[[#This Row],[Distribuidor_CNE]]&amp;"_"&amp;Cesion_credito[[#This Row],[Bloque_Contrato_CNE]],Contrato[[#All],[Id]],Contrato[[#All],[SUMINISTRADOR_ACTUAL]],,0),"")</f>
        <v>ACCIONA_ENERGIA</v>
      </c>
      <c r="I314" s="24" t="str" cm="1">
        <f t="array" ref="I314">+IFERROR(_xlfn.XLOOKUP(Cesion_credito[[#This Row],[Distribuidor_CNE]]&amp;"_"&amp;Cesion_credito[[#This Row],[Bloque_Contrato_CNE]],Contrato[[#All],[Id]],Contrato[[#All],[DISTRIBUIDOR_ACTUAL]],,0),"")</f>
        <v>CGE</v>
      </c>
      <c r="J314" s="5" t="s">
        <v>1208</v>
      </c>
      <c r="K314" s="22" t="str" cm="1">
        <f t="array" ref="K31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4" s="8">
        <v>1</v>
      </c>
      <c r="N314" s="36">
        <f>+Cesion_credito[[#This Row],[Prorrata_Semestral (%)]]*SUMIFS(Contrato[Pago_Semestral_US$],Contrato[Distribuidor_CNE],Cesion_credito[[#This Row],[Distribuidor_CNE]],Contrato[Contrato],Cesion_credito[[#This Row],[Bloque_Contrato_CNE]])</f>
        <v>23252.86</v>
      </c>
      <c r="O314" s="28">
        <f t="shared" si="18"/>
        <v>1</v>
      </c>
      <c r="P314" t="str" cm="1">
        <f t="array" ref="P31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4" t="str" cm="1">
        <f t="array" ref="Q3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4" cm="1">
        <f t="array" ref="R314">+IFERROR(_xlfn.XLOOKUP(Cesion_credito[[#This Row],[SUMINISTRADOR_ACTUAL]]&amp;Cesion_credito[[#This Row],[Razón Social Beneficiario del Pago]],Tabla_Facturas[[#All],[ID]],Tabla_Facturas[[#All],[NUMERO_CUENTA]],,0),"")</f>
        <v>74316425</v>
      </c>
      <c r="S3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3619346</v>
      </c>
      <c r="T314" t="str">
        <f>+_xlfn.XLOOKUP(Cesion_credito[[#This Row],[DISTRIBUIDOR_ACTUAL]],Distribuidor[DISTRIBUIDOR_ACTUAL],Distribuidor[RAZON_SOCIAL_DISTRIBUIDOR_ACTUAL],,0)</f>
        <v>Compañía General de Electricidad S.A.</v>
      </c>
      <c r="U314" t="str">
        <f>+_xlfn.XLOOKUP(Cesion_credito[[#This Row],[DISTRIBUIDOR_ACTUAL]],Distribuidor[DISTRIBUIDOR_ACTUAL],Distribuidor[RUT_DISTRIBUIDOR_ACTUAL],,0)</f>
        <v>76.411.321-7</v>
      </c>
    </row>
    <row r="315" spans="1:21" x14ac:dyDescent="0.25">
      <c r="A315" s="22">
        <f t="shared" si="19"/>
        <v>2025</v>
      </c>
      <c r="B315" s="22">
        <f t="shared" si="16"/>
        <v>1</v>
      </c>
      <c r="C315" s="22">
        <f t="shared" si="17"/>
        <v>6</v>
      </c>
      <c r="D315" s="23" t="s">
        <v>1121</v>
      </c>
      <c r="E315" s="6" t="s">
        <v>1096</v>
      </c>
      <c r="F315" s="5" t="s">
        <v>719</v>
      </c>
      <c r="G315" s="24" t="str" cm="1">
        <f t="array" ref="G315">+IFERROR(_xlfn.XLOOKUP(Cesion_credito[[#This Row],[Distribuidor_CNE]]&amp;"_"&amp;Cesion_credito[[#This Row],[Bloque_Contrato_CNE]],Contrato[[#All],[Id]],Contrato[[#All],[Suministrador_CNE]],,0),"")</f>
        <v>Acciona</v>
      </c>
      <c r="H315" s="24" t="str" cm="1">
        <f t="array" ref="H315">+IFERROR(_xlfn.XLOOKUP(Cesion_credito[[#This Row],[Distribuidor_CNE]]&amp;"_"&amp;Cesion_credito[[#This Row],[Bloque_Contrato_CNE]],Contrato[[#All],[Id]],Contrato[[#All],[SUMINISTRADOR_ACTUAL]],,0),"")</f>
        <v>ACCIONA_ENERGIA</v>
      </c>
      <c r="I315" s="24" t="str" cm="1">
        <f t="array" ref="I315">+IFERROR(_xlfn.XLOOKUP(Cesion_credito[[#This Row],[Distribuidor_CNE]]&amp;"_"&amp;Cesion_credito[[#This Row],[Bloque_Contrato_CNE]],Contrato[[#All],[Id]],Contrato[[#All],[DISTRIBUIDOR_ACTUAL]],,0),"")</f>
        <v>EMELCA</v>
      </c>
      <c r="J315" s="5" t="s">
        <v>1208</v>
      </c>
      <c r="K315" s="22" t="str" cm="1">
        <f t="array" ref="K31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5" s="8">
        <v>1</v>
      </c>
      <c r="N3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15" s="28">
        <f t="shared" si="18"/>
        <v>1</v>
      </c>
      <c r="P315" t="str" cm="1">
        <f t="array" ref="P31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5" t="str" cm="1">
        <f t="array" ref="Q3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5" cm="1">
        <f t="array" ref="R315">+IFERROR(_xlfn.XLOOKUP(Cesion_credito[[#This Row],[SUMINISTRADOR_ACTUAL]]&amp;Cesion_credito[[#This Row],[Razón Social Beneficiario del Pago]],Tabla_Facturas[[#All],[ID]],Tabla_Facturas[[#All],[NUMERO_CUENTA]],,0),"")</f>
        <v>74316425</v>
      </c>
      <c r="S3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15" t="str">
        <f>+_xlfn.XLOOKUP(Cesion_credito[[#This Row],[DISTRIBUIDOR_ACTUAL]],Distribuidor[DISTRIBUIDOR_ACTUAL],Distribuidor[RAZON_SOCIAL_DISTRIBUIDOR_ACTUAL],,0)</f>
        <v>Empresa Eléctrica de Casablanca S.A.</v>
      </c>
      <c r="U315" t="str">
        <f>+_xlfn.XLOOKUP(Cesion_credito[[#This Row],[DISTRIBUIDOR_ACTUAL]],Distribuidor[DISTRIBUIDOR_ACTUAL],Distribuidor[RUT_DISTRIBUIDOR_ACTUAL],,0)</f>
        <v>81.577.400-0</v>
      </c>
    </row>
    <row r="316" spans="1:21" x14ac:dyDescent="0.25">
      <c r="A316" s="22">
        <f t="shared" si="19"/>
        <v>2025</v>
      </c>
      <c r="B316" s="22">
        <f t="shared" si="16"/>
        <v>1</v>
      </c>
      <c r="C316" s="22">
        <f t="shared" si="17"/>
        <v>6</v>
      </c>
      <c r="D316" s="23" t="s">
        <v>1121</v>
      </c>
      <c r="E316" s="6" t="s">
        <v>1097</v>
      </c>
      <c r="F316" s="5" t="s">
        <v>531</v>
      </c>
      <c r="G316" s="24" t="str" cm="1">
        <f t="array" ref="G316">+IFERROR(_xlfn.XLOOKUP(Cesion_credito[[#This Row],[Distribuidor_CNE]]&amp;"_"&amp;Cesion_credito[[#This Row],[Bloque_Contrato_CNE]],Contrato[[#All],[Id]],Contrato[[#All],[Suministrador_CNE]],,0),"")</f>
        <v>Acciona</v>
      </c>
      <c r="H316" s="24" t="str" cm="1">
        <f t="array" ref="H316">+IFERROR(_xlfn.XLOOKUP(Cesion_credito[[#This Row],[Distribuidor_CNE]]&amp;"_"&amp;Cesion_credito[[#This Row],[Bloque_Contrato_CNE]],Contrato[[#All],[Id]],Contrato[[#All],[SUMINISTRADOR_ACTUAL]],,0),"")</f>
        <v>ACCIONA_ENERGIA</v>
      </c>
      <c r="I316" s="24" t="str" cm="1">
        <f t="array" ref="I316">+IFERROR(_xlfn.XLOOKUP(Cesion_credito[[#This Row],[Distribuidor_CNE]]&amp;"_"&amp;Cesion_credito[[#This Row],[Bloque_Contrato_CNE]],Contrato[[#All],[Id]],Contrato[[#All],[DISTRIBUIDOR_ACTUAL]],,0),"")</f>
        <v>ENEL_DISTRIBUCION</v>
      </c>
      <c r="J316" s="5" t="s">
        <v>1208</v>
      </c>
      <c r="K316" s="22" t="str" cm="1">
        <f t="array" ref="K31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6" s="8">
        <v>1</v>
      </c>
      <c r="N316" s="36">
        <f>+Cesion_credito[[#This Row],[Prorrata_Semestral (%)]]*SUMIFS(Contrato[Pago_Semestral_US$],Contrato[Distribuidor_CNE],Cesion_credito[[#This Row],[Distribuidor_CNE]],Contrato[Contrato],Cesion_credito[[#This Row],[Bloque_Contrato_CNE]])</f>
        <v>287904.11</v>
      </c>
      <c r="O316" s="28">
        <f t="shared" si="18"/>
        <v>1</v>
      </c>
      <c r="P316" t="str" cm="1">
        <f t="array" ref="P31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6" t="str" cm="1">
        <f t="array" ref="Q3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6" cm="1">
        <f t="array" ref="R316">+IFERROR(_xlfn.XLOOKUP(Cesion_credito[[#This Row],[SUMINISTRADOR_ACTUAL]]&amp;Cesion_credito[[#This Row],[Razón Social Beneficiario del Pago]],Tabla_Facturas[[#All],[ID]],Tabla_Facturas[[#All],[NUMERO_CUENTA]],,0),"")</f>
        <v>74316425</v>
      </c>
      <c r="S3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44812755</v>
      </c>
      <c r="T316" t="str">
        <f>+_xlfn.XLOOKUP(Cesion_credito[[#This Row],[DISTRIBUIDOR_ACTUAL]],Distribuidor[DISTRIBUIDOR_ACTUAL],Distribuidor[RAZON_SOCIAL_DISTRIBUIDOR_ACTUAL],,0)</f>
        <v>Enel Distribución Chile S.A.</v>
      </c>
      <c r="U316" t="str">
        <f>+_xlfn.XLOOKUP(Cesion_credito[[#This Row],[DISTRIBUIDOR_ACTUAL]],Distribuidor[DISTRIBUIDOR_ACTUAL],Distribuidor[RUT_DISTRIBUIDOR_ACTUAL],,0)</f>
        <v>96.800.570-7</v>
      </c>
    </row>
    <row r="317" spans="1:21" x14ac:dyDescent="0.25">
      <c r="A317" s="22">
        <f t="shared" si="19"/>
        <v>2025</v>
      </c>
      <c r="B317" s="22">
        <f t="shared" si="16"/>
        <v>1</v>
      </c>
      <c r="C317" s="22">
        <f t="shared" si="17"/>
        <v>6</v>
      </c>
      <c r="D317" s="23" t="s">
        <v>1121</v>
      </c>
      <c r="E317" s="6" t="s">
        <v>1098</v>
      </c>
      <c r="F317" s="5" t="s">
        <v>746</v>
      </c>
      <c r="G317" s="24" t="str" cm="1">
        <f t="array" ref="G317">+IFERROR(_xlfn.XLOOKUP(Cesion_credito[[#This Row],[Distribuidor_CNE]]&amp;"_"&amp;Cesion_credito[[#This Row],[Bloque_Contrato_CNE]],Contrato[[#All],[Id]],Contrato[[#All],[Suministrador_CNE]],,0),"")</f>
        <v>Acciona</v>
      </c>
      <c r="H317" s="24" t="str" cm="1">
        <f t="array" ref="H317">+IFERROR(_xlfn.XLOOKUP(Cesion_credito[[#This Row],[Distribuidor_CNE]]&amp;"_"&amp;Cesion_credito[[#This Row],[Bloque_Contrato_CNE]],Contrato[[#All],[Id]],Contrato[[#All],[SUMINISTRADOR_ACTUAL]],,0),"")</f>
        <v>ACCIONA_ENERGIA</v>
      </c>
      <c r="I317" s="24" t="str" cm="1">
        <f t="array" ref="I317">+IFERROR(_xlfn.XLOOKUP(Cesion_credito[[#This Row],[Distribuidor_CNE]]&amp;"_"&amp;Cesion_credito[[#This Row],[Bloque_Contrato_CNE]],Contrato[[#All],[Id]],Contrato[[#All],[DISTRIBUIDOR_ACTUAL]],,0),"")</f>
        <v>FRONTEL</v>
      </c>
      <c r="J317" s="5" t="s">
        <v>1208</v>
      </c>
      <c r="K317" s="22" t="str" cm="1">
        <f t="array" ref="K31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7" s="8">
        <v>1</v>
      </c>
      <c r="N317" s="36">
        <f>+Cesion_credito[[#This Row],[Prorrata_Semestral (%)]]*SUMIFS(Contrato[Pago_Semestral_US$],Contrato[Distribuidor_CNE],Cesion_credito[[#This Row],[Distribuidor_CNE]],Contrato[Contrato],Cesion_credito[[#This Row],[Bloque_Contrato_CNE]])</f>
        <v>45223.449000000001</v>
      </c>
      <c r="O317" s="28">
        <f t="shared" si="18"/>
        <v>1</v>
      </c>
      <c r="P317" t="str" cm="1">
        <f t="array" ref="P31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7" t="str" cm="1">
        <f t="array" ref="Q3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7" cm="1">
        <f t="array" ref="R317">+IFERROR(_xlfn.XLOOKUP(Cesion_credito[[#This Row],[SUMINISTRADOR_ACTUAL]]&amp;Cesion_credito[[#This Row],[Razón Social Beneficiario del Pago]],Tabla_Facturas[[#All],[ID]],Tabla_Facturas[[#All],[NUMERO_CUENTA]],,0),"")</f>
        <v>74316425</v>
      </c>
      <c r="S3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7039105</v>
      </c>
      <c r="T317" t="str">
        <f>+_xlfn.XLOOKUP(Cesion_credito[[#This Row],[DISTRIBUIDOR_ACTUAL]],Distribuidor[DISTRIBUIDOR_ACTUAL],Distribuidor[RAZON_SOCIAL_DISTRIBUIDOR_ACTUAL],,0)</f>
        <v>Empresa Eléctrica de la Frontera S.A.</v>
      </c>
      <c r="U317" t="str">
        <f>+_xlfn.XLOOKUP(Cesion_credito[[#This Row],[DISTRIBUIDOR_ACTUAL]],Distribuidor[DISTRIBUIDOR_ACTUAL],Distribuidor[RUT_DISTRIBUIDOR_ACTUAL],,0)</f>
        <v>76.073.164-1</v>
      </c>
    </row>
    <row r="318" spans="1:21" x14ac:dyDescent="0.25">
      <c r="A318" s="22">
        <f t="shared" si="19"/>
        <v>2025</v>
      </c>
      <c r="B318" s="22">
        <f t="shared" si="16"/>
        <v>1</v>
      </c>
      <c r="C318" s="22">
        <f t="shared" si="17"/>
        <v>6</v>
      </c>
      <c r="D318" s="23" t="s">
        <v>1121</v>
      </c>
      <c r="E318" s="6" t="s">
        <v>1099</v>
      </c>
      <c r="F318" s="5" t="s">
        <v>781</v>
      </c>
      <c r="G318" s="24" t="str" cm="1">
        <f t="array" ref="G318">+IFERROR(_xlfn.XLOOKUP(Cesion_credito[[#This Row],[Distribuidor_CNE]]&amp;"_"&amp;Cesion_credito[[#This Row],[Bloque_Contrato_CNE]],Contrato[[#All],[Id]],Contrato[[#All],[Suministrador_CNE]],,0),"")</f>
        <v>Acciona</v>
      </c>
      <c r="H318" s="24" t="str" cm="1">
        <f t="array" ref="H318">+IFERROR(_xlfn.XLOOKUP(Cesion_credito[[#This Row],[Distribuidor_CNE]]&amp;"_"&amp;Cesion_credito[[#This Row],[Bloque_Contrato_CNE]],Contrato[[#All],[Id]],Contrato[[#All],[SUMINISTRADOR_ACTUAL]],,0),"")</f>
        <v>ACCIONA_ENERGIA</v>
      </c>
      <c r="I318" s="24" t="str" cm="1">
        <f t="array" ref="I318">+IFERROR(_xlfn.XLOOKUP(Cesion_credito[[#This Row],[Distribuidor_CNE]]&amp;"_"&amp;Cesion_credito[[#This Row],[Bloque_Contrato_CNE]],Contrato[[#All],[Id]],Contrato[[#All],[DISTRIBUIDOR_ACTUAL]],,0),"")</f>
        <v>LITORAL</v>
      </c>
      <c r="J318" s="5" t="s">
        <v>1208</v>
      </c>
      <c r="K318" s="22" t="str" cm="1">
        <f t="array" ref="K318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8" s="8">
        <v>1</v>
      </c>
      <c r="N318" s="36">
        <f>+Cesion_credito[[#This Row],[Prorrata_Semestral (%)]]*SUMIFS(Contrato[Pago_Semestral_US$],Contrato[Distribuidor_CNE],Cesion_credito[[#This Row],[Distribuidor_CNE]],Contrato[Contrato],Cesion_credito[[#This Row],[Bloque_Contrato_CNE]])</f>
        <v>2497.7379999999998</v>
      </c>
      <c r="O318" s="28">
        <f t="shared" si="18"/>
        <v>1</v>
      </c>
      <c r="P318" t="str" cm="1">
        <f t="array" ref="P318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8" t="str" cm="1">
        <f t="array" ref="Q3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8" cm="1">
        <f t="array" ref="R318">+IFERROR(_xlfn.XLOOKUP(Cesion_credito[[#This Row],[SUMINISTRADOR_ACTUAL]]&amp;Cesion_credito[[#This Row],[Razón Social Beneficiario del Pago]],Tabla_Facturas[[#All],[ID]],Tabla_Facturas[[#All],[NUMERO_CUENTA]],,0),"")</f>
        <v>74316425</v>
      </c>
      <c r="S3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388777</v>
      </c>
      <c r="T318" t="str">
        <f>+_xlfn.XLOOKUP(Cesion_credito[[#This Row],[DISTRIBUIDOR_ACTUAL]],Distribuidor[DISTRIBUIDOR_ACTUAL],Distribuidor[RAZON_SOCIAL_DISTRIBUIDOR_ACTUAL],,0)</f>
        <v>Compañía Eléctrica del Litoral S.A.</v>
      </c>
      <c r="U318" t="str">
        <f>+_xlfn.XLOOKUP(Cesion_credito[[#This Row],[DISTRIBUIDOR_ACTUAL]],Distribuidor[DISTRIBUIDOR_ACTUAL],Distribuidor[RUT_DISTRIBUIDOR_ACTUAL],,0)</f>
        <v>91.344.000-5</v>
      </c>
    </row>
    <row r="319" spans="1:21" x14ac:dyDescent="0.25">
      <c r="A319" s="22">
        <f t="shared" si="19"/>
        <v>2025</v>
      </c>
      <c r="B319" s="22">
        <f t="shared" si="16"/>
        <v>1</v>
      </c>
      <c r="C319" s="22">
        <f t="shared" si="17"/>
        <v>6</v>
      </c>
      <c r="D319" s="23" t="s">
        <v>1121</v>
      </c>
      <c r="E319" s="6" t="s">
        <v>1100</v>
      </c>
      <c r="F319" s="5" t="s">
        <v>826</v>
      </c>
      <c r="G319" s="24" t="str" cm="1">
        <f t="array" ref="G319">+IFERROR(_xlfn.XLOOKUP(Cesion_credito[[#This Row],[Distribuidor_CNE]]&amp;"_"&amp;Cesion_credito[[#This Row],[Bloque_Contrato_CNE]],Contrato[[#All],[Id]],Contrato[[#All],[Suministrador_CNE]],,0),"")</f>
        <v>Acciona</v>
      </c>
      <c r="H319" s="24" t="str" cm="1">
        <f t="array" ref="H319">+IFERROR(_xlfn.XLOOKUP(Cesion_credito[[#This Row],[Distribuidor_CNE]]&amp;"_"&amp;Cesion_credito[[#This Row],[Bloque_Contrato_CNE]],Contrato[[#All],[Id]],Contrato[[#All],[SUMINISTRADOR_ACTUAL]],,0),"")</f>
        <v>ACCIONA_ENERGIA</v>
      </c>
      <c r="I319" s="24" t="str" cm="1">
        <f t="array" ref="I319">+IFERROR(_xlfn.XLOOKUP(Cesion_credito[[#This Row],[Distribuidor_CNE]]&amp;"_"&amp;Cesion_credito[[#This Row],[Bloque_Contrato_CNE]],Contrato[[#All],[Id]],Contrato[[#All],[DISTRIBUIDOR_ACTUAL]],,0),"")</f>
        <v>LUZOSORNO</v>
      </c>
      <c r="J319" s="5" t="s">
        <v>1208</v>
      </c>
      <c r="K319" s="22" t="str" cm="1">
        <f t="array" ref="K319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19" s="8">
        <v>1</v>
      </c>
      <c r="N319" s="36">
        <f>+Cesion_credito[[#This Row],[Prorrata_Semestral (%)]]*SUMIFS(Contrato[Pago_Semestral_US$],Contrato[Distribuidor_CNE],Cesion_credito[[#This Row],[Distribuidor_CNE]],Contrato[Contrato],Cesion_credito[[#This Row],[Bloque_Contrato_CNE]])</f>
        <v>580.30899999999997</v>
      </c>
      <c r="O319" s="28">
        <f t="shared" si="18"/>
        <v>1</v>
      </c>
      <c r="P319" t="str" cm="1">
        <f t="array" ref="P319">+IFERROR(_xlfn.XLOOKUP(Cesion_credito[[#This Row],[SUMINISTRADOR_ACTUAL]]&amp;Cesion_credito[[#This Row],[Razón Social Beneficiario del Pago]],Tabla_Facturas[[#All],[ID]],Tabla_Facturas[[#All],[BANCO]],,0),"")</f>
        <v>Banco Santander Chile</v>
      </c>
      <c r="Q319" t="str" cm="1">
        <f t="array" ref="Q3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19" cm="1">
        <f t="array" ref="R319">+IFERROR(_xlfn.XLOOKUP(Cesion_credito[[#This Row],[SUMINISTRADOR_ACTUAL]]&amp;Cesion_credito[[#This Row],[Razón Social Beneficiario del Pago]],Tabla_Facturas[[#All],[ID]],Tabla_Facturas[[#All],[NUMERO_CUENTA]],,0),"")</f>
        <v>74316425</v>
      </c>
      <c r="S3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90326</v>
      </c>
      <c r="T319" t="str">
        <f>+_xlfn.XLOOKUP(Cesion_credito[[#This Row],[DISTRIBUIDOR_ACTUAL]],Distribuidor[DISTRIBUIDOR_ACTUAL],Distribuidor[RAZON_SOCIAL_DISTRIBUIDOR_ACTUAL],,0)</f>
        <v>Compañía Eléctrica de Osorno S.A</v>
      </c>
      <c r="U319" t="str">
        <f>+_xlfn.XLOOKUP(Cesion_credito[[#This Row],[DISTRIBUIDOR_ACTUAL]],Distribuidor[DISTRIBUIDOR_ACTUAL],Distribuidor[RUT_DISTRIBUIDOR_ACTUAL],,0)</f>
        <v>96.531.500-4</v>
      </c>
    </row>
    <row r="320" spans="1:21" x14ac:dyDescent="0.25">
      <c r="A320" s="22">
        <f t="shared" si="19"/>
        <v>2025</v>
      </c>
      <c r="B320" s="22">
        <f t="shared" si="16"/>
        <v>1</v>
      </c>
      <c r="C320" s="22">
        <f t="shared" si="17"/>
        <v>6</v>
      </c>
      <c r="D320" s="23" t="s">
        <v>1121</v>
      </c>
      <c r="E320" s="6" t="s">
        <v>1101</v>
      </c>
      <c r="F320" s="5" t="s">
        <v>863</v>
      </c>
      <c r="G320" s="24" t="str" cm="1">
        <f t="array" ref="G320">+IFERROR(_xlfn.XLOOKUP(Cesion_credito[[#This Row],[Distribuidor_CNE]]&amp;"_"&amp;Cesion_credito[[#This Row],[Bloque_Contrato_CNE]],Contrato[[#All],[Id]],Contrato[[#All],[Suministrador_CNE]],,0),"")</f>
        <v>Acciona</v>
      </c>
      <c r="H320" s="24" t="str" cm="1">
        <f t="array" ref="H320">+IFERROR(_xlfn.XLOOKUP(Cesion_credito[[#This Row],[Distribuidor_CNE]]&amp;"_"&amp;Cesion_credito[[#This Row],[Bloque_Contrato_CNE]],Contrato[[#All],[Id]],Contrato[[#All],[SUMINISTRADOR_ACTUAL]],,0),"")</f>
        <v>ACCIONA_ENERGIA</v>
      </c>
      <c r="I320" s="24" t="str" cm="1">
        <f t="array" ref="I320">+IFERROR(_xlfn.XLOOKUP(Cesion_credito[[#This Row],[Distribuidor_CNE]]&amp;"_"&amp;Cesion_credito[[#This Row],[Bloque_Contrato_CNE]],Contrato[[#All],[Id]],Contrato[[#All],[DISTRIBUIDOR_ACTUAL]],,0),"")</f>
        <v>LUZLINARES</v>
      </c>
      <c r="J320" s="5" t="s">
        <v>1208</v>
      </c>
      <c r="K320" s="22" t="str" cm="1">
        <f t="array" ref="K320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0" s="8">
        <v>1</v>
      </c>
      <c r="N320" s="36">
        <f>+Cesion_credito[[#This Row],[Prorrata_Semestral (%)]]*SUMIFS(Contrato[Pago_Semestral_US$],Contrato[Distribuidor_CNE],Cesion_credito[[#This Row],[Distribuidor_CNE]],Contrato[Contrato],Cesion_credito[[#This Row],[Bloque_Contrato_CNE]])</f>
        <v>4372.1350000000002</v>
      </c>
      <c r="O320" s="28">
        <f t="shared" si="18"/>
        <v>1</v>
      </c>
      <c r="P320" t="str" cm="1">
        <f t="array" ref="P320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0" t="str" cm="1">
        <f t="array" ref="Q3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0" cm="1">
        <f t="array" ref="R320">+IFERROR(_xlfn.XLOOKUP(Cesion_credito[[#This Row],[SUMINISTRADOR_ACTUAL]]&amp;Cesion_credito[[#This Row],[Razón Social Beneficiario del Pago]],Tabla_Facturas[[#All],[ID]],Tabla_Facturas[[#All],[NUMERO_CUENTA]],,0),"")</f>
        <v>74316425</v>
      </c>
      <c r="S3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680530</v>
      </c>
      <c r="T320" t="str">
        <f>+_xlfn.XLOOKUP(Cesion_credito[[#This Row],[DISTRIBUIDOR_ACTUAL]],Distribuidor[DISTRIBUIDOR_ACTUAL],Distribuidor[RAZON_SOCIAL_DISTRIBUIDOR_ACTUAL],,0)</f>
        <v>Luzlinares S.A.</v>
      </c>
      <c r="U320" t="str">
        <f>+_xlfn.XLOOKUP(Cesion_credito[[#This Row],[DISTRIBUIDOR_ACTUAL]],Distribuidor[DISTRIBUIDOR_ACTUAL],Distribuidor[RUT_DISTRIBUIDOR_ACTUAL],,0)</f>
        <v>96.884.450-4</v>
      </c>
    </row>
    <row r="321" spans="1:21" x14ac:dyDescent="0.25">
      <c r="A321" s="22">
        <f t="shared" si="19"/>
        <v>2025</v>
      </c>
      <c r="B321" s="22">
        <f t="shared" si="16"/>
        <v>1</v>
      </c>
      <c r="C321" s="22">
        <f t="shared" si="17"/>
        <v>6</v>
      </c>
      <c r="D321" s="23" t="s">
        <v>1121</v>
      </c>
      <c r="E321" s="6" t="s">
        <v>1102</v>
      </c>
      <c r="F321" s="5" t="s">
        <v>900</v>
      </c>
      <c r="G321" s="24" t="str" cm="1">
        <f t="array" ref="G321">+IFERROR(_xlfn.XLOOKUP(Cesion_credito[[#This Row],[Distribuidor_CNE]]&amp;"_"&amp;Cesion_credito[[#This Row],[Bloque_Contrato_CNE]],Contrato[[#All],[Id]],Contrato[[#All],[Suministrador_CNE]],,0),"")</f>
        <v>Acciona</v>
      </c>
      <c r="H321" s="24" t="str" cm="1">
        <f t="array" ref="H321">+IFERROR(_xlfn.XLOOKUP(Cesion_credito[[#This Row],[Distribuidor_CNE]]&amp;"_"&amp;Cesion_credito[[#This Row],[Bloque_Contrato_CNE]],Contrato[[#All],[Id]],Contrato[[#All],[SUMINISTRADOR_ACTUAL]],,0),"")</f>
        <v>ACCIONA_ENERGIA</v>
      </c>
      <c r="I321" s="24" t="str" cm="1">
        <f t="array" ref="I321">+IFERROR(_xlfn.XLOOKUP(Cesion_credito[[#This Row],[Distribuidor_CNE]]&amp;"_"&amp;Cesion_credito[[#This Row],[Bloque_Contrato_CNE]],Contrato[[#All],[Id]],Contrato[[#All],[DISTRIBUIDOR_ACTUAL]],,0),"")</f>
        <v>LUZPARRAL</v>
      </c>
      <c r="J321" s="5" t="s">
        <v>1208</v>
      </c>
      <c r="K321" s="22" t="str" cm="1">
        <f t="array" ref="K321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1" s="8">
        <v>1</v>
      </c>
      <c r="N321" s="36">
        <f>+Cesion_credito[[#This Row],[Prorrata_Semestral (%)]]*SUMIFS(Contrato[Pago_Semestral_US$],Contrato[Distribuidor_CNE],Cesion_credito[[#This Row],[Distribuidor_CNE]],Contrato[Contrato],Cesion_credito[[#This Row],[Bloque_Contrato_CNE]])</f>
        <v>1216.453</v>
      </c>
      <c r="O321" s="28">
        <f t="shared" si="18"/>
        <v>1</v>
      </c>
      <c r="P321" t="str" cm="1">
        <f t="array" ref="P321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1" t="str" cm="1">
        <f t="array" ref="Q3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1" cm="1">
        <f t="array" ref="R321">+IFERROR(_xlfn.XLOOKUP(Cesion_credito[[#This Row],[SUMINISTRADOR_ACTUAL]]&amp;Cesion_credito[[#This Row],[Razón Social Beneficiario del Pago]],Tabla_Facturas[[#All],[ID]],Tabla_Facturas[[#All],[NUMERO_CUENTA]],,0),"")</f>
        <v>74316425</v>
      </c>
      <c r="S3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189343</v>
      </c>
      <c r="T321" t="str">
        <f>+_xlfn.XLOOKUP(Cesion_credito[[#This Row],[DISTRIBUIDOR_ACTUAL]],Distribuidor[DISTRIBUIDOR_ACTUAL],Distribuidor[RAZON_SOCIAL_DISTRIBUIDOR_ACTUAL],,0)</f>
        <v>Luzparral S.A.</v>
      </c>
      <c r="U321" t="str">
        <f>+_xlfn.XLOOKUP(Cesion_credito[[#This Row],[DISTRIBUIDOR_ACTUAL]],Distribuidor[DISTRIBUIDOR_ACTUAL],Distribuidor[RUT_DISTRIBUIDOR_ACTUAL],,0)</f>
        <v>96.866.680-0</v>
      </c>
    </row>
    <row r="322" spans="1:21" x14ac:dyDescent="0.25">
      <c r="A322" s="22">
        <f t="shared" si="19"/>
        <v>2025</v>
      </c>
      <c r="B322" s="22">
        <f t="shared" si="16"/>
        <v>1</v>
      </c>
      <c r="C322" s="22">
        <f t="shared" si="17"/>
        <v>6</v>
      </c>
      <c r="D322" s="23" t="s">
        <v>1121</v>
      </c>
      <c r="E322" s="6" t="s">
        <v>43</v>
      </c>
      <c r="F322" s="5" t="s">
        <v>264</v>
      </c>
      <c r="G322" s="24" t="str" cm="1">
        <f t="array" ref="G322">+IFERROR(_xlfn.XLOOKUP(Cesion_credito[[#This Row],[Distribuidor_CNE]]&amp;"_"&amp;Cesion_credito[[#This Row],[Bloque_Contrato_CNE]],Contrato[[#All],[Id]],Contrato[[#All],[Suministrador_CNE]],,0),"")</f>
        <v>Acciona</v>
      </c>
      <c r="H322" s="24" t="str" cm="1">
        <f t="array" ref="H322">+IFERROR(_xlfn.XLOOKUP(Cesion_credito[[#This Row],[Distribuidor_CNE]]&amp;"_"&amp;Cesion_credito[[#This Row],[Bloque_Contrato_CNE]],Contrato[[#All],[Id]],Contrato[[#All],[SUMINISTRADOR_ACTUAL]],,0),"")</f>
        <v>ACCIONA_ENERGIA</v>
      </c>
      <c r="I322" s="24" t="str" cm="1">
        <f t="array" ref="I322">+IFERROR(_xlfn.XLOOKUP(Cesion_credito[[#This Row],[Distribuidor_CNE]]&amp;"_"&amp;Cesion_credito[[#This Row],[Bloque_Contrato_CNE]],Contrato[[#All],[Id]],Contrato[[#All],[DISTRIBUIDOR_ACTUAL]],,0),"")</f>
        <v>MATAQUITO</v>
      </c>
      <c r="J322" s="5" t="s">
        <v>1208</v>
      </c>
      <c r="K322" s="22" t="str" cm="1">
        <f t="array" ref="K322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2" s="8">
        <v>1</v>
      </c>
      <c r="N3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2" s="28">
        <f t="shared" si="18"/>
        <v>1</v>
      </c>
      <c r="P322" t="str" cm="1">
        <f t="array" ref="P322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2" t="str" cm="1">
        <f t="array" ref="Q3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2" cm="1">
        <f t="array" ref="R322">+IFERROR(_xlfn.XLOOKUP(Cesion_credito[[#This Row],[SUMINISTRADOR_ACTUAL]]&amp;Cesion_credito[[#This Row],[Razón Social Beneficiario del Pago]],Tabla_Facturas[[#All],[ID]],Tabla_Facturas[[#All],[NUMERO_CUENTA]],,0),"")</f>
        <v>74316425</v>
      </c>
      <c r="S3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2" t="str">
        <f>+_xlfn.XLOOKUP(Cesion_credito[[#This Row],[DISTRIBUIDOR_ACTUAL]],Distribuidor[DISTRIBUIDOR_ACTUAL],Distribuidor[RAZON_SOCIAL_DISTRIBUIDOR_ACTUAL],,0)</f>
        <v>Distribuidora de Energia Electrica Mataquito S.A.</v>
      </c>
      <c r="U322" t="str">
        <f>+_xlfn.XLOOKUP(Cesion_credito[[#This Row],[DISTRIBUIDOR_ACTUAL]],Distribuidor[DISTRIBUIDOR_ACTUAL],Distribuidor[RUT_DISTRIBUIDOR_ACTUAL],,0)</f>
        <v>76.808.157-3</v>
      </c>
    </row>
    <row r="323" spans="1:21" x14ac:dyDescent="0.25">
      <c r="A323" s="22">
        <f t="shared" si="19"/>
        <v>2025</v>
      </c>
      <c r="B323" s="22">
        <f t="shared" si="16"/>
        <v>1</v>
      </c>
      <c r="C323" s="22">
        <f t="shared" si="17"/>
        <v>6</v>
      </c>
      <c r="D323" s="23" t="s">
        <v>1121</v>
      </c>
      <c r="E323" s="6" t="s">
        <v>43</v>
      </c>
      <c r="F323" s="5" t="s">
        <v>531</v>
      </c>
      <c r="G323" s="24" t="str" cm="1">
        <f t="array" ref="G323">+IFERROR(_xlfn.XLOOKUP(Cesion_credito[[#This Row],[Distribuidor_CNE]]&amp;"_"&amp;Cesion_credito[[#This Row],[Bloque_Contrato_CNE]],Contrato[[#All],[Id]],Contrato[[#All],[Suministrador_CNE]],,0),"")</f>
        <v>Acciona</v>
      </c>
      <c r="H323" s="24" t="str" cm="1">
        <f t="array" ref="H323">+IFERROR(_xlfn.XLOOKUP(Cesion_credito[[#This Row],[Distribuidor_CNE]]&amp;"_"&amp;Cesion_credito[[#This Row],[Bloque_Contrato_CNE]],Contrato[[#All],[Id]],Contrato[[#All],[SUMINISTRADOR_ACTUAL]],,0),"")</f>
        <v>ACCIONA_ENERGIA</v>
      </c>
      <c r="I323" s="24" t="str" cm="1">
        <f t="array" ref="I323">+IFERROR(_xlfn.XLOOKUP(Cesion_credito[[#This Row],[Distribuidor_CNE]]&amp;"_"&amp;Cesion_credito[[#This Row],[Bloque_Contrato_CNE]],Contrato[[#All],[Id]],Contrato[[#All],[DISTRIBUIDOR_ACTUAL]],,0),"")</f>
        <v>MATAQUITO</v>
      </c>
      <c r="J323" s="5" t="s">
        <v>1208</v>
      </c>
      <c r="K323" s="22" t="str" cm="1">
        <f t="array" ref="K323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3" s="8">
        <v>1</v>
      </c>
      <c r="N32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3" s="28">
        <f t="shared" si="18"/>
        <v>1</v>
      </c>
      <c r="P323" t="str" cm="1">
        <f t="array" ref="P323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3" t="str" cm="1">
        <f t="array" ref="Q3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3" cm="1">
        <f t="array" ref="R323">+IFERROR(_xlfn.XLOOKUP(Cesion_credito[[#This Row],[SUMINISTRADOR_ACTUAL]]&amp;Cesion_credito[[#This Row],[Razón Social Beneficiario del Pago]],Tabla_Facturas[[#All],[ID]],Tabla_Facturas[[#All],[NUMERO_CUENTA]],,0),"")</f>
        <v>74316425</v>
      </c>
      <c r="S3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3" t="str">
        <f>+_xlfn.XLOOKUP(Cesion_credito[[#This Row],[DISTRIBUIDOR_ACTUAL]],Distribuidor[DISTRIBUIDOR_ACTUAL],Distribuidor[RAZON_SOCIAL_DISTRIBUIDOR_ACTUAL],,0)</f>
        <v>Distribuidora de Energia Electrica Mataquito S.A.</v>
      </c>
      <c r="U323" t="str">
        <f>+_xlfn.XLOOKUP(Cesion_credito[[#This Row],[DISTRIBUIDOR_ACTUAL]],Distribuidor[DISTRIBUIDOR_ACTUAL],Distribuidor[RUT_DISTRIBUIDOR_ACTUAL],,0)</f>
        <v>76.808.157-3</v>
      </c>
    </row>
    <row r="324" spans="1:21" x14ac:dyDescent="0.25">
      <c r="A324" s="22">
        <f t="shared" si="19"/>
        <v>2025</v>
      </c>
      <c r="B324" s="22">
        <f t="shared" si="16"/>
        <v>1</v>
      </c>
      <c r="C324" s="22">
        <f t="shared" si="17"/>
        <v>6</v>
      </c>
      <c r="D324" s="23" t="s">
        <v>1121</v>
      </c>
      <c r="E324" s="6" t="s">
        <v>1103</v>
      </c>
      <c r="F324" s="5" t="s">
        <v>937</v>
      </c>
      <c r="G324" s="24" t="str" cm="1">
        <f t="array" ref="G324">+IFERROR(_xlfn.XLOOKUP(Cesion_credito[[#This Row],[Distribuidor_CNE]]&amp;"_"&amp;Cesion_credito[[#This Row],[Bloque_Contrato_CNE]],Contrato[[#All],[Id]],Contrato[[#All],[Suministrador_CNE]],,0),"")</f>
        <v>Acciona</v>
      </c>
      <c r="H324" s="24" t="str" cm="1">
        <f t="array" ref="H324">+IFERROR(_xlfn.XLOOKUP(Cesion_credito[[#This Row],[Distribuidor_CNE]]&amp;"_"&amp;Cesion_credito[[#This Row],[Bloque_Contrato_CNE]],Contrato[[#All],[Id]],Contrato[[#All],[SUMINISTRADOR_ACTUAL]],,0),"")</f>
        <v>ACCIONA_ENERGIA</v>
      </c>
      <c r="I324" s="24" t="str" cm="1">
        <f t="array" ref="I324">+IFERROR(_xlfn.XLOOKUP(Cesion_credito[[#This Row],[Distribuidor_CNE]]&amp;"_"&amp;Cesion_credito[[#This Row],[Bloque_Contrato_CNE]],Contrato[[#All],[Id]],Contrato[[#All],[DISTRIBUIDOR_ACTUAL]],,0),"")</f>
        <v>SAESA</v>
      </c>
      <c r="J324" s="5" t="s">
        <v>1208</v>
      </c>
      <c r="K324" s="22" t="str" cm="1">
        <f t="array" ref="K324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4" s="8">
        <v>1</v>
      </c>
      <c r="N324" s="36">
        <f>+Cesion_credito[[#This Row],[Prorrata_Semestral (%)]]*SUMIFS(Contrato[Pago_Semestral_US$],Contrato[Distribuidor_CNE],Cesion_credito[[#This Row],[Distribuidor_CNE]],Contrato[Contrato],Cesion_credito[[#This Row],[Bloque_Contrato_CNE]])</f>
        <v>26157.652999999998</v>
      </c>
      <c r="O324" s="28">
        <f t="shared" si="18"/>
        <v>1</v>
      </c>
      <c r="P324" t="str" cm="1">
        <f t="array" ref="P324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4" t="str" cm="1">
        <f t="array" ref="Q3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4" cm="1">
        <f t="array" ref="R324">+IFERROR(_xlfn.XLOOKUP(Cesion_credito[[#This Row],[SUMINISTRADOR_ACTUAL]]&amp;Cesion_credito[[#This Row],[Razón Social Beneficiario del Pago]],Tabla_Facturas[[#All],[ID]],Tabla_Facturas[[#All],[NUMERO_CUENTA]],,0),"")</f>
        <v>74316425</v>
      </c>
      <c r="S3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4071482</v>
      </c>
      <c r="T324" t="str">
        <f>+_xlfn.XLOOKUP(Cesion_credito[[#This Row],[DISTRIBUIDOR_ACTUAL]],Distribuidor[DISTRIBUIDOR_ACTUAL],Distribuidor[RAZON_SOCIAL_DISTRIBUIDOR_ACTUAL],,0)</f>
        <v>Sociedad Austral de Electricidad S.A.</v>
      </c>
      <c r="U324" t="str">
        <f>+_xlfn.XLOOKUP(Cesion_credito[[#This Row],[DISTRIBUIDOR_ACTUAL]],Distribuidor[DISTRIBUIDOR_ACTUAL],Distribuidor[RUT_DISTRIBUIDOR_ACTUAL],,0)</f>
        <v>76.073.162-5</v>
      </c>
    </row>
    <row r="325" spans="1:21" x14ac:dyDescent="0.25">
      <c r="A325" s="22">
        <f t="shared" si="19"/>
        <v>2025</v>
      </c>
      <c r="B325" s="22">
        <f t="shared" si="16"/>
        <v>1</v>
      </c>
      <c r="C325" s="22">
        <f t="shared" si="17"/>
        <v>6</v>
      </c>
      <c r="D325" s="23" t="s">
        <v>1121</v>
      </c>
      <c r="E325" s="6" t="s">
        <v>1104</v>
      </c>
      <c r="F325" s="5" t="s">
        <v>973</v>
      </c>
      <c r="G325" s="24" t="str" cm="1">
        <f t="array" ref="G325">+IFERROR(_xlfn.XLOOKUP(Cesion_credito[[#This Row],[Distribuidor_CNE]]&amp;"_"&amp;Cesion_credito[[#This Row],[Bloque_Contrato_CNE]],Contrato[[#All],[Id]],Contrato[[#All],[Suministrador_CNE]],,0),"")</f>
        <v>Acciona</v>
      </c>
      <c r="H325" s="24" t="str" cm="1">
        <f t="array" ref="H325">+IFERROR(_xlfn.XLOOKUP(Cesion_credito[[#This Row],[Distribuidor_CNE]]&amp;"_"&amp;Cesion_credito[[#This Row],[Bloque_Contrato_CNE]],Contrato[[#All],[Id]],Contrato[[#All],[SUMINISTRADOR_ACTUAL]],,0),"")</f>
        <v>ACCIONA_ENERGIA</v>
      </c>
      <c r="I325" s="24" t="str" cm="1">
        <f t="array" ref="I325">+IFERROR(_xlfn.XLOOKUP(Cesion_credito[[#This Row],[Distribuidor_CNE]]&amp;"_"&amp;Cesion_credito[[#This Row],[Bloque_Contrato_CNE]],Contrato[[#All],[Id]],Contrato[[#All],[DISTRIBUIDOR_ACTUAL]],,0),"")</f>
        <v>SOCOEPA</v>
      </c>
      <c r="J325" s="5" t="s">
        <v>1208</v>
      </c>
      <c r="K325" s="22" t="str" cm="1">
        <f t="array" ref="K325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5" s="8">
        <v>1</v>
      </c>
      <c r="N325" s="36">
        <f>+Cesion_credito[[#This Row],[Prorrata_Semestral (%)]]*SUMIFS(Contrato[Pago_Semestral_US$],Contrato[Distribuidor_CNE],Cesion_credito[[#This Row],[Distribuidor_CNE]],Contrato[Contrato],Cesion_credito[[#This Row],[Bloque_Contrato_CNE]])</f>
        <v>1580.82</v>
      </c>
      <c r="O325" s="28">
        <f t="shared" si="18"/>
        <v>1</v>
      </c>
      <c r="P325" t="str" cm="1">
        <f t="array" ref="P325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5" t="str" cm="1">
        <f t="array" ref="Q3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5" cm="1">
        <f t="array" ref="R325">+IFERROR(_xlfn.XLOOKUP(Cesion_credito[[#This Row],[SUMINISTRADOR_ACTUAL]]&amp;Cesion_credito[[#This Row],[Razón Social Beneficiario del Pago]],Tabla_Facturas[[#All],[ID]],Tabla_Facturas[[#All],[NUMERO_CUENTA]],,0),"")</f>
        <v>74316425</v>
      </c>
      <c r="S3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246057</v>
      </c>
      <c r="T325" t="str">
        <f>+_xlfn.XLOOKUP(Cesion_credito[[#This Row],[DISTRIBUIDOR_ACTUAL]],Distribuidor[DISTRIBUIDOR_ACTUAL],Distribuidor[RAZON_SOCIAL_DISTRIBUIDOR_ACTUAL],,0)</f>
        <v>Cooperativa Eléctrica Paillaco Ltda</v>
      </c>
      <c r="U325" t="str">
        <f>+_xlfn.XLOOKUP(Cesion_credito[[#This Row],[DISTRIBUIDOR_ACTUAL]],Distribuidor[DISTRIBUIDOR_ACTUAL],Distribuidor[RUT_DISTRIBUIDOR_ACTUAL],,0)</f>
        <v>81.629.800-8</v>
      </c>
    </row>
    <row r="326" spans="1:21" x14ac:dyDescent="0.25">
      <c r="A326" s="22">
        <f t="shared" si="19"/>
        <v>2025</v>
      </c>
      <c r="B326" s="22">
        <f t="shared" si="16"/>
        <v>1</v>
      </c>
      <c r="C326" s="22">
        <f t="shared" si="17"/>
        <v>6</v>
      </c>
      <c r="D326" s="23" t="s">
        <v>1121</v>
      </c>
      <c r="E326" s="6" t="s">
        <v>1105</v>
      </c>
      <c r="F326" s="5" t="s">
        <v>531</v>
      </c>
      <c r="G326" s="24" t="str" cm="1">
        <f t="array" ref="G326">+IFERROR(_xlfn.XLOOKUP(Cesion_credito[[#This Row],[Distribuidor_CNE]]&amp;"_"&amp;Cesion_credito[[#This Row],[Bloque_Contrato_CNE]],Contrato[[#All],[Id]],Contrato[[#All],[Suministrador_CNE]],,0),"")</f>
        <v>Acciona</v>
      </c>
      <c r="H326" s="24" t="str" cm="1">
        <f t="array" ref="H326">+IFERROR(_xlfn.XLOOKUP(Cesion_credito[[#This Row],[Distribuidor_CNE]]&amp;"_"&amp;Cesion_credito[[#This Row],[Bloque_Contrato_CNE]],Contrato[[#All],[Id]],Contrato[[#All],[SUMINISTRADOR_ACTUAL]],,0),"")</f>
        <v>ACCIONA_ENERGIA</v>
      </c>
      <c r="I326" s="24" t="str" cm="1">
        <f t="array" ref="I326">+IFERROR(_xlfn.XLOOKUP(Cesion_credito[[#This Row],[Distribuidor_CNE]]&amp;"_"&amp;Cesion_credito[[#This Row],[Bloque_Contrato_CNE]],Contrato[[#All],[Id]],Contrato[[#All],[DISTRIBUIDOR_ACTUAL]],,0),"")</f>
        <v>TIL TIL</v>
      </c>
      <c r="J326" s="5" t="s">
        <v>1208</v>
      </c>
      <c r="K326" s="22" t="str" cm="1">
        <f t="array" ref="K326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6" s="8">
        <v>1</v>
      </c>
      <c r="N3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6" s="28">
        <f t="shared" si="18"/>
        <v>1</v>
      </c>
      <c r="P326" t="str" cm="1">
        <f t="array" ref="P326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6" t="str" cm="1">
        <f t="array" ref="Q3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6" cm="1">
        <f t="array" ref="R326">+IFERROR(_xlfn.XLOOKUP(Cesion_credito[[#This Row],[SUMINISTRADOR_ACTUAL]]&amp;Cesion_credito[[#This Row],[Razón Social Beneficiario del Pago]],Tabla_Facturas[[#All],[ID]],Tabla_Facturas[[#All],[NUMERO_CUENTA]],,0),"")</f>
        <v>74316425</v>
      </c>
      <c r="S3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6" t="str">
        <f>+_xlfn.XLOOKUP(Cesion_credito[[#This Row],[DISTRIBUIDOR_ACTUAL]],Distribuidor[DISTRIBUIDOR_ACTUAL],Distribuidor[RAZON_SOCIAL_DISTRIBUIDOR_ACTUAL],,0)</f>
        <v>Empresa Eléctrica Municipalidad de Til Til</v>
      </c>
      <c r="U326" t="str">
        <f>+_xlfn.XLOOKUP(Cesion_credito[[#This Row],[DISTRIBUIDOR_ACTUAL]],Distribuidor[DISTRIBUIDOR_ACTUAL],Distribuidor[RUT_DISTRIBUIDOR_ACTUAL],,0)</f>
        <v>70.849.500-K</v>
      </c>
    </row>
    <row r="327" spans="1:21" x14ac:dyDescent="0.25">
      <c r="A327" s="22">
        <f t="shared" si="19"/>
        <v>2025</v>
      </c>
      <c r="B327" s="22">
        <f t="shared" si="16"/>
        <v>1</v>
      </c>
      <c r="C327" s="22">
        <f t="shared" si="17"/>
        <v>6</v>
      </c>
      <c r="D327" s="23" t="s">
        <v>1121</v>
      </c>
      <c r="E327" s="6" t="s">
        <v>26</v>
      </c>
      <c r="F327" s="5" t="s">
        <v>1010</v>
      </c>
      <c r="G327" s="24" t="str" cm="1">
        <f t="array" ref="G327">+IFERROR(_xlfn.XLOOKUP(Cesion_credito[[#This Row],[Distribuidor_CNE]]&amp;"_"&amp;Cesion_credito[[#This Row],[Bloque_Contrato_CNE]],Contrato[[#All],[Id]],Contrato[[#All],[Suministrador_CNE]],,0),"")</f>
        <v>Acciona</v>
      </c>
      <c r="H327" s="24" t="str" cm="1">
        <f t="array" ref="H327">+IFERROR(_xlfn.XLOOKUP(Cesion_credito[[#This Row],[Distribuidor_CNE]]&amp;"_"&amp;Cesion_credito[[#This Row],[Bloque_Contrato_CNE]],Contrato[[#All],[Id]],Contrato[[#All],[SUMINISTRADOR_ACTUAL]],,0),"")</f>
        <v>ACCIONA_ENERGIA</v>
      </c>
      <c r="I327" s="24" t="str" cm="1">
        <f t="array" ref="I327">+IFERROR(_xlfn.XLOOKUP(Cesion_credito[[#This Row],[Distribuidor_CNE]]&amp;"_"&amp;Cesion_credito[[#This Row],[Bloque_Contrato_CNE]],Contrato[[#All],[Id]],Contrato[[#All],[DISTRIBUIDOR_ACTUAL]],,0),"")</f>
        <v>COOPELAN</v>
      </c>
      <c r="J327" s="5" t="s">
        <v>1208</v>
      </c>
      <c r="K327" s="22" t="str" cm="1">
        <f t="array" ref="K327">+IFERROR(_xlfn.XLOOKUP(Cesion_credito[[#This Row],[SUMINISTRADOR_ACTUAL]]&amp;Cesion_credito[[#This Row],[Razón Social Beneficiario del Pago]],Tabla_Facturas[[#All],[ID]],Tabla_Facturas[[#All],[RUT BENEFICIARIO]],,0),"")</f>
        <v>76.437.712-5</v>
      </c>
      <c r="L3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7" s="8">
        <v>1</v>
      </c>
      <c r="N3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27" s="28">
        <f t="shared" si="18"/>
        <v>1</v>
      </c>
      <c r="P327" t="str" cm="1">
        <f t="array" ref="P327">+IFERROR(_xlfn.XLOOKUP(Cesion_credito[[#This Row],[SUMINISTRADOR_ACTUAL]]&amp;Cesion_credito[[#This Row],[Razón Social Beneficiario del Pago]],Tabla_Facturas[[#All],[ID]],Tabla_Facturas[[#All],[BANCO]],,0),"")</f>
        <v>Banco Santander Chile</v>
      </c>
      <c r="Q327" t="str" cm="1">
        <f t="array" ref="Q3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7" cm="1">
        <f t="array" ref="R327">+IFERROR(_xlfn.XLOOKUP(Cesion_credito[[#This Row],[SUMINISTRADOR_ACTUAL]]&amp;Cesion_credito[[#This Row],[Razón Social Beneficiario del Pago]],Tabla_Facturas[[#All],[ID]],Tabla_Facturas[[#All],[NUMERO_CUENTA]],,0),"")</f>
        <v>74316425</v>
      </c>
      <c r="S3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27" t="str">
        <f>+_xlfn.XLOOKUP(Cesion_credito[[#This Row],[DISTRIBUIDOR_ACTUAL]],Distribuidor[DISTRIBUIDOR_ACTUAL],Distribuidor[RAZON_SOCIAL_DISTRIBUIDOR_ACTUAL],,0)</f>
        <v>Cooperativa Eléctrica Los Angeles LTDA</v>
      </c>
      <c r="U327" t="str">
        <f>+_xlfn.XLOOKUP(Cesion_credito[[#This Row],[DISTRIBUIDOR_ACTUAL]],Distribuidor[DISTRIBUIDOR_ACTUAL],Distribuidor[RUT_DISTRIBUIDOR_ACTUAL],,0)</f>
        <v>81.585.900-6</v>
      </c>
    </row>
    <row r="328" spans="1:21" x14ac:dyDescent="0.25">
      <c r="A328" s="22">
        <f t="shared" si="19"/>
        <v>2025</v>
      </c>
      <c r="B328" s="22">
        <f t="shared" ref="B328:B391" si="20">+$B$4</f>
        <v>1</v>
      </c>
      <c r="C328" s="22">
        <f t="shared" ref="C328:C391" si="21">+$B$5</f>
        <v>6</v>
      </c>
      <c r="D328" s="23" t="s">
        <v>1122</v>
      </c>
      <c r="E328" s="6" t="s">
        <v>1075</v>
      </c>
      <c r="F328" s="5" t="s">
        <v>91</v>
      </c>
      <c r="G328" s="24" t="str" cm="1">
        <f t="array" ref="G328">+IFERROR(_xlfn.XLOOKUP(Cesion_credito[[#This Row],[Distribuidor_CNE]]&amp;"_"&amp;Cesion_credito[[#This Row],[Bloque_Contrato_CNE]],Contrato[[#All],[Id]],Contrato[[#All],[Suministrador_CNE]],,0),"")</f>
        <v>Aela Generación S.A.</v>
      </c>
      <c r="H328" s="24" t="str" cm="1">
        <f t="array" ref="H328">+IFERROR(_xlfn.XLOOKUP(Cesion_credito[[#This Row],[Distribuidor_CNE]]&amp;"_"&amp;Cesion_credito[[#This Row],[Bloque_Contrato_CNE]],Contrato[[#All],[Id]],Contrato[[#All],[SUMINISTRADOR_ACTUAL]],,0),"")</f>
        <v>AELA_GENERACION</v>
      </c>
      <c r="I328" s="24" t="str" cm="1">
        <f t="array" ref="I328">+IFERROR(_xlfn.XLOOKUP(Cesion_credito[[#This Row],[Distribuidor_CNE]]&amp;"_"&amp;Cesion_credito[[#This Row],[Bloque_Contrato_CNE]],Contrato[[#All],[Id]],Contrato[[#All],[DISTRIBUIDOR_ACTUAL]],,0),"")</f>
        <v>CGE</v>
      </c>
      <c r="J328" s="5" t="s">
        <v>1299</v>
      </c>
      <c r="K328" s="22" t="str" cm="1">
        <f t="array" ref="K3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8" s="8">
        <v>1</v>
      </c>
      <c r="N328" s="36">
        <f>+Cesion_credito[[#This Row],[Prorrata_Semestral (%)]]*SUMIFS(Contrato[Pago_Semestral_US$],Contrato[Distribuidor_CNE],Cesion_credito[[#This Row],[Distribuidor_CNE]],Contrato[Contrato],Cesion_credito[[#This Row],[Bloque_Contrato_CNE]])</f>
        <v>65443.748</v>
      </c>
      <c r="O328" s="28">
        <f t="shared" ref="O328:O391" si="22">+SUMIFS(M:M,E:E,E328,F:F,F328)</f>
        <v>1</v>
      </c>
      <c r="P328" t="str" cm="1">
        <f t="array" ref="P328">+IFERROR(_xlfn.XLOOKUP(Cesion_credito[[#This Row],[SUMINISTRADOR_ACTUAL]]&amp;Cesion_credito[[#This Row],[Razón Social Beneficiario del Pago]],Tabla_Facturas[[#All],[ID]],Tabla_Facturas[[#All],[BANCO]],,0),"")</f>
        <v>Banco de Chile</v>
      </c>
      <c r="Q328" t="str" cm="1">
        <f t="array" ref="Q3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8" cm="1">
        <f t="array" ref="R328">+IFERROR(_xlfn.XLOOKUP(Cesion_credito[[#This Row],[SUMINISTRADOR_ACTUAL]]&amp;Cesion_credito[[#This Row],[Razón Social Beneficiario del Pago]],Tabla_Facturas[[#All],[ID]],Tabla_Facturas[[#All],[NUMERO_CUENTA]],,0),"")</f>
        <v>1410401068</v>
      </c>
      <c r="S3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10186428</v>
      </c>
      <c r="T328" t="str">
        <f>+_xlfn.XLOOKUP(Cesion_credito[[#This Row],[DISTRIBUIDOR_ACTUAL]],Distribuidor[DISTRIBUIDOR_ACTUAL],Distribuidor[RAZON_SOCIAL_DISTRIBUIDOR_ACTUAL],,0)</f>
        <v>Compañía General de Electricidad S.A.</v>
      </c>
      <c r="U328" t="str">
        <f>+_xlfn.XLOOKUP(Cesion_credito[[#This Row],[DISTRIBUIDOR_ACTUAL]],Distribuidor[DISTRIBUIDOR_ACTUAL],Distribuidor[RUT_DISTRIBUIDOR_ACTUAL],,0)</f>
        <v>76.411.321-7</v>
      </c>
    </row>
    <row r="329" spans="1:21" x14ac:dyDescent="0.25">
      <c r="A329" s="22">
        <f t="shared" ref="A329:A392" si="23">+$B$3</f>
        <v>2025</v>
      </c>
      <c r="B329" s="22">
        <f t="shared" si="20"/>
        <v>1</v>
      </c>
      <c r="C329" s="22">
        <f t="shared" si="21"/>
        <v>6</v>
      </c>
      <c r="D329" s="23" t="s">
        <v>1122</v>
      </c>
      <c r="E329" s="6" t="s">
        <v>1075</v>
      </c>
      <c r="F329" s="5" t="s">
        <v>92</v>
      </c>
      <c r="G329" s="24" t="str" cm="1">
        <f t="array" ref="G329">+IFERROR(_xlfn.XLOOKUP(Cesion_credito[[#This Row],[Distribuidor_CNE]]&amp;"_"&amp;Cesion_credito[[#This Row],[Bloque_Contrato_CNE]],Contrato[[#All],[Id]],Contrato[[#All],[Suministrador_CNE]],,0),"")</f>
        <v>Aela Generación S.A.</v>
      </c>
      <c r="H329" s="24" t="str" cm="1">
        <f t="array" ref="H329">+IFERROR(_xlfn.XLOOKUP(Cesion_credito[[#This Row],[Distribuidor_CNE]]&amp;"_"&amp;Cesion_credito[[#This Row],[Bloque_Contrato_CNE]],Contrato[[#All],[Id]],Contrato[[#All],[SUMINISTRADOR_ACTUAL]],,0),"")</f>
        <v>AELA_GENERACION</v>
      </c>
      <c r="I329" s="24" t="str" cm="1">
        <f t="array" ref="I329">+IFERROR(_xlfn.XLOOKUP(Cesion_credito[[#This Row],[Distribuidor_CNE]]&amp;"_"&amp;Cesion_credito[[#This Row],[Bloque_Contrato_CNE]],Contrato[[#All],[Id]],Contrato[[#All],[DISTRIBUIDOR_ACTUAL]],,0),"")</f>
        <v>CGE</v>
      </c>
      <c r="J329" s="5" t="s">
        <v>1299</v>
      </c>
      <c r="K329" s="22" t="str" cm="1">
        <f t="array" ref="K3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29" s="8">
        <v>1</v>
      </c>
      <c r="N329" s="36">
        <f>+Cesion_credito[[#This Row],[Prorrata_Semestral (%)]]*SUMIFS(Contrato[Pago_Semestral_US$],Contrato[Distribuidor_CNE],Cesion_credito[[#This Row],[Distribuidor_CNE]],Contrato[Contrato],Cesion_credito[[#This Row],[Bloque_Contrato_CNE]])</f>
        <v>98927.714999999997</v>
      </c>
      <c r="O329" s="28">
        <f t="shared" si="22"/>
        <v>1</v>
      </c>
      <c r="P329" t="str" cm="1">
        <f t="array" ref="P329">+IFERROR(_xlfn.XLOOKUP(Cesion_credito[[#This Row],[SUMINISTRADOR_ACTUAL]]&amp;Cesion_credito[[#This Row],[Razón Social Beneficiario del Pago]],Tabla_Facturas[[#All],[ID]],Tabla_Facturas[[#All],[BANCO]],,0),"")</f>
        <v>Banco de Chile</v>
      </c>
      <c r="Q329" t="str" cm="1">
        <f t="array" ref="Q3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29" cm="1">
        <f t="array" ref="R329">+IFERROR(_xlfn.XLOOKUP(Cesion_credito[[#This Row],[SUMINISTRADOR_ACTUAL]]&amp;Cesion_credito[[#This Row],[Razón Social Beneficiario del Pago]],Tabla_Facturas[[#All],[ID]],Tabla_Facturas[[#All],[NUMERO_CUENTA]],,0),"")</f>
        <v>1410401068</v>
      </c>
      <c r="S3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15398264</v>
      </c>
      <c r="T329" t="str">
        <f>+_xlfn.XLOOKUP(Cesion_credito[[#This Row],[DISTRIBUIDOR_ACTUAL]],Distribuidor[DISTRIBUIDOR_ACTUAL],Distribuidor[RAZON_SOCIAL_DISTRIBUIDOR_ACTUAL],,0)</f>
        <v>Compañía General de Electricidad S.A.</v>
      </c>
      <c r="U329" t="str">
        <f>+_xlfn.XLOOKUP(Cesion_credito[[#This Row],[DISTRIBUIDOR_ACTUAL]],Distribuidor[DISTRIBUIDOR_ACTUAL],Distribuidor[RUT_DISTRIBUIDOR_ACTUAL],,0)</f>
        <v>76.411.321-7</v>
      </c>
    </row>
    <row r="330" spans="1:21" x14ac:dyDescent="0.25">
      <c r="A330" s="22">
        <f t="shared" si="23"/>
        <v>2025</v>
      </c>
      <c r="B330" s="22">
        <f t="shared" si="20"/>
        <v>1</v>
      </c>
      <c r="C330" s="22">
        <f t="shared" si="21"/>
        <v>6</v>
      </c>
      <c r="D330" s="23" t="s">
        <v>1122</v>
      </c>
      <c r="E330" s="6" t="s">
        <v>1075</v>
      </c>
      <c r="F330" s="5" t="s">
        <v>93</v>
      </c>
      <c r="G330" s="24" t="str" cm="1">
        <f t="array" ref="G330">+IFERROR(_xlfn.XLOOKUP(Cesion_credito[[#This Row],[Distribuidor_CNE]]&amp;"_"&amp;Cesion_credito[[#This Row],[Bloque_Contrato_CNE]],Contrato[[#All],[Id]],Contrato[[#All],[Suministrador_CNE]],,0),"")</f>
        <v>Aela Generación S.A.</v>
      </c>
      <c r="H330" s="24" t="str" cm="1">
        <f t="array" ref="H330">+IFERROR(_xlfn.XLOOKUP(Cesion_credito[[#This Row],[Distribuidor_CNE]]&amp;"_"&amp;Cesion_credito[[#This Row],[Bloque_Contrato_CNE]],Contrato[[#All],[Id]],Contrato[[#All],[SUMINISTRADOR_ACTUAL]],,0),"")</f>
        <v>AELA_GENERACION</v>
      </c>
      <c r="I330" s="24" t="str" cm="1">
        <f t="array" ref="I330">+IFERROR(_xlfn.XLOOKUP(Cesion_credito[[#This Row],[Distribuidor_CNE]]&amp;"_"&amp;Cesion_credito[[#This Row],[Bloque_Contrato_CNE]],Contrato[[#All],[Id]],Contrato[[#All],[DISTRIBUIDOR_ACTUAL]],,0),"")</f>
        <v>CGE</v>
      </c>
      <c r="J330" s="5" t="s">
        <v>1299</v>
      </c>
      <c r="K330" s="22" t="str" cm="1">
        <f t="array" ref="K3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0" s="8">
        <v>1</v>
      </c>
      <c r="N330" s="36">
        <f>+Cesion_credito[[#This Row],[Prorrata_Semestral (%)]]*SUMIFS(Contrato[Pago_Semestral_US$],Contrato[Distribuidor_CNE],Cesion_credito[[#This Row],[Distribuidor_CNE]],Contrato[Contrato],Cesion_credito[[#This Row],[Bloque_Contrato_CNE]])</f>
        <v>100407.389</v>
      </c>
      <c r="O330" s="28">
        <f t="shared" si="22"/>
        <v>1</v>
      </c>
      <c r="P330" t="str" cm="1">
        <f t="array" ref="P330">+IFERROR(_xlfn.XLOOKUP(Cesion_credito[[#This Row],[SUMINISTRADOR_ACTUAL]]&amp;Cesion_credito[[#This Row],[Razón Social Beneficiario del Pago]],Tabla_Facturas[[#All],[ID]],Tabla_Facturas[[#All],[BANCO]],,0),"")</f>
        <v>Banco de Chile</v>
      </c>
      <c r="Q330" t="str" cm="1">
        <f t="array" ref="Q3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0" cm="1">
        <f t="array" ref="R330">+IFERROR(_xlfn.XLOOKUP(Cesion_credito[[#This Row],[SUMINISTRADOR_ACTUAL]]&amp;Cesion_credito[[#This Row],[Razón Social Beneficiario del Pago]],Tabla_Facturas[[#All],[ID]],Tabla_Facturas[[#All],[NUMERO_CUENTA]],,0),"")</f>
        <v>1410401068</v>
      </c>
      <c r="S3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15628577</v>
      </c>
      <c r="T330" t="str">
        <f>+_xlfn.XLOOKUP(Cesion_credito[[#This Row],[DISTRIBUIDOR_ACTUAL]],Distribuidor[DISTRIBUIDOR_ACTUAL],Distribuidor[RAZON_SOCIAL_DISTRIBUIDOR_ACTUAL],,0)</f>
        <v>Compañía General de Electricidad S.A.</v>
      </c>
      <c r="U330" t="str">
        <f>+_xlfn.XLOOKUP(Cesion_credito[[#This Row],[DISTRIBUIDOR_ACTUAL]],Distribuidor[DISTRIBUIDOR_ACTUAL],Distribuidor[RUT_DISTRIBUIDOR_ACTUAL],,0)</f>
        <v>76.411.321-7</v>
      </c>
    </row>
    <row r="331" spans="1:21" x14ac:dyDescent="0.25">
      <c r="A331" s="22">
        <f t="shared" si="23"/>
        <v>2025</v>
      </c>
      <c r="B331" s="22">
        <f t="shared" si="20"/>
        <v>1</v>
      </c>
      <c r="C331" s="22">
        <f t="shared" si="21"/>
        <v>6</v>
      </c>
      <c r="D331" s="23" t="s">
        <v>1122</v>
      </c>
      <c r="E331" s="6" t="s">
        <v>1080</v>
      </c>
      <c r="F331" s="5" t="s">
        <v>185</v>
      </c>
      <c r="G331" s="24" t="str" cm="1">
        <f t="array" ref="G331">+IFERROR(_xlfn.XLOOKUP(Cesion_credito[[#This Row],[Distribuidor_CNE]]&amp;"_"&amp;Cesion_credito[[#This Row],[Bloque_Contrato_CNE]],Contrato[[#All],[Id]],Contrato[[#All],[Suministrador_CNE]],,0),"")</f>
        <v>Aela Generación S.A.</v>
      </c>
      <c r="H331" s="24" t="str" cm="1">
        <f t="array" ref="H331">+IFERROR(_xlfn.XLOOKUP(Cesion_credito[[#This Row],[Distribuidor_CNE]]&amp;"_"&amp;Cesion_credito[[#This Row],[Bloque_Contrato_CNE]],Contrato[[#All],[Id]],Contrato[[#All],[SUMINISTRADOR_ACTUAL]],,0),"")</f>
        <v>AELA_GENERACION</v>
      </c>
      <c r="I331" s="24" t="str" cm="1">
        <f t="array" ref="I331">+IFERROR(_xlfn.XLOOKUP(Cesion_credito[[#This Row],[Distribuidor_CNE]]&amp;"_"&amp;Cesion_credito[[#This Row],[Bloque_Contrato_CNE]],Contrato[[#All],[Id]],Contrato[[#All],[DISTRIBUIDOR_ACTUAL]],,0),"")</f>
        <v>CHILQUINTA</v>
      </c>
      <c r="J331" s="5" t="s">
        <v>1299</v>
      </c>
      <c r="K331" s="22" t="str" cm="1">
        <f t="array" ref="K3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1" s="8">
        <v>1</v>
      </c>
      <c r="N331" s="36">
        <f>+Cesion_credito[[#This Row],[Prorrata_Semestral (%)]]*SUMIFS(Contrato[Pago_Semestral_US$],Contrato[Distribuidor_CNE],Cesion_credito[[#This Row],[Distribuidor_CNE]],Contrato[Contrato],Cesion_credito[[#This Row],[Bloque_Contrato_CNE]])</f>
        <v>18073.824000000001</v>
      </c>
      <c r="O331" s="28">
        <f t="shared" si="22"/>
        <v>1</v>
      </c>
      <c r="P331" t="str" cm="1">
        <f t="array" ref="P331">+IFERROR(_xlfn.XLOOKUP(Cesion_credito[[#This Row],[SUMINISTRADOR_ACTUAL]]&amp;Cesion_credito[[#This Row],[Razón Social Beneficiario del Pago]],Tabla_Facturas[[#All],[ID]],Tabla_Facturas[[#All],[BANCO]],,0),"")</f>
        <v>Banco de Chile</v>
      </c>
      <c r="Q331" t="str" cm="1">
        <f t="array" ref="Q3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1" cm="1">
        <f t="array" ref="R331">+IFERROR(_xlfn.XLOOKUP(Cesion_credito[[#This Row],[SUMINISTRADOR_ACTUAL]]&amp;Cesion_credito[[#This Row],[Razón Social Beneficiario del Pago]],Tabla_Facturas[[#All],[ID]],Tabla_Facturas[[#All],[NUMERO_CUENTA]],,0),"")</f>
        <v>1410401068</v>
      </c>
      <c r="S3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2813221</v>
      </c>
      <c r="T331" t="str">
        <f>+_xlfn.XLOOKUP(Cesion_credito[[#This Row],[DISTRIBUIDOR_ACTUAL]],Distribuidor[DISTRIBUIDOR_ACTUAL],Distribuidor[RAZON_SOCIAL_DISTRIBUIDOR_ACTUAL],,0)</f>
        <v>Chilquinta Distribución S.A.</v>
      </c>
      <c r="U331" t="str">
        <f>+_xlfn.XLOOKUP(Cesion_credito[[#This Row],[DISTRIBUIDOR_ACTUAL]],Distribuidor[DISTRIBUIDOR_ACTUAL],Distribuidor[RUT_DISTRIBUIDOR_ACTUAL],,0)</f>
        <v>96.813.520-1</v>
      </c>
    </row>
    <row r="332" spans="1:21" x14ac:dyDescent="0.25">
      <c r="A332" s="22">
        <f t="shared" si="23"/>
        <v>2025</v>
      </c>
      <c r="B332" s="22">
        <f t="shared" si="20"/>
        <v>1</v>
      </c>
      <c r="C332" s="22">
        <f t="shared" si="21"/>
        <v>6</v>
      </c>
      <c r="D332" s="23" t="s">
        <v>1122</v>
      </c>
      <c r="E332" s="6" t="s">
        <v>1080</v>
      </c>
      <c r="F332" s="5" t="s">
        <v>186</v>
      </c>
      <c r="G332" s="24" t="str" cm="1">
        <f t="array" ref="G332">+IFERROR(_xlfn.XLOOKUP(Cesion_credito[[#This Row],[Distribuidor_CNE]]&amp;"_"&amp;Cesion_credito[[#This Row],[Bloque_Contrato_CNE]],Contrato[[#All],[Id]],Contrato[[#All],[Suministrador_CNE]],,0),"")</f>
        <v>Aela Generación S.A.</v>
      </c>
      <c r="H332" s="24" t="str" cm="1">
        <f t="array" ref="H332">+IFERROR(_xlfn.XLOOKUP(Cesion_credito[[#This Row],[Distribuidor_CNE]]&amp;"_"&amp;Cesion_credito[[#This Row],[Bloque_Contrato_CNE]],Contrato[[#All],[Id]],Contrato[[#All],[SUMINISTRADOR_ACTUAL]],,0),"")</f>
        <v>AELA_GENERACION</v>
      </c>
      <c r="I332" s="24" t="str" cm="1">
        <f t="array" ref="I332">+IFERROR(_xlfn.XLOOKUP(Cesion_credito[[#This Row],[Distribuidor_CNE]]&amp;"_"&amp;Cesion_credito[[#This Row],[Bloque_Contrato_CNE]],Contrato[[#All],[Id]],Contrato[[#All],[DISTRIBUIDOR_ACTUAL]],,0),"")</f>
        <v>CHILQUINTA</v>
      </c>
      <c r="J332" s="5" t="s">
        <v>1299</v>
      </c>
      <c r="K332" s="22" t="str" cm="1">
        <f t="array" ref="K3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2" s="8">
        <v>1</v>
      </c>
      <c r="N332" s="36">
        <f>+Cesion_credito[[#This Row],[Prorrata_Semestral (%)]]*SUMIFS(Contrato[Pago_Semestral_US$],Contrato[Distribuidor_CNE],Cesion_credito[[#This Row],[Distribuidor_CNE]],Contrato[Contrato],Cesion_credito[[#This Row],[Bloque_Contrato_CNE]])</f>
        <v>26330.231</v>
      </c>
      <c r="O332" s="28">
        <f t="shared" si="22"/>
        <v>1</v>
      </c>
      <c r="P332" t="str" cm="1">
        <f t="array" ref="P332">+IFERROR(_xlfn.XLOOKUP(Cesion_credito[[#This Row],[SUMINISTRADOR_ACTUAL]]&amp;Cesion_credito[[#This Row],[Razón Social Beneficiario del Pago]],Tabla_Facturas[[#All],[ID]],Tabla_Facturas[[#All],[BANCO]],,0),"")</f>
        <v>Banco de Chile</v>
      </c>
      <c r="Q332" t="str" cm="1">
        <f t="array" ref="Q3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2" cm="1">
        <f t="array" ref="R332">+IFERROR(_xlfn.XLOOKUP(Cesion_credito[[#This Row],[SUMINISTRADOR_ACTUAL]]&amp;Cesion_credito[[#This Row],[Razón Social Beneficiario del Pago]],Tabla_Facturas[[#All],[ID]],Tabla_Facturas[[#All],[NUMERO_CUENTA]],,0),"")</f>
        <v>1410401068</v>
      </c>
      <c r="S3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4098344</v>
      </c>
      <c r="T332" t="str">
        <f>+_xlfn.XLOOKUP(Cesion_credito[[#This Row],[DISTRIBUIDOR_ACTUAL]],Distribuidor[DISTRIBUIDOR_ACTUAL],Distribuidor[RAZON_SOCIAL_DISTRIBUIDOR_ACTUAL],,0)</f>
        <v>Chilquinta Distribución S.A.</v>
      </c>
      <c r="U332" t="str">
        <f>+_xlfn.XLOOKUP(Cesion_credito[[#This Row],[DISTRIBUIDOR_ACTUAL]],Distribuidor[DISTRIBUIDOR_ACTUAL],Distribuidor[RUT_DISTRIBUIDOR_ACTUAL],,0)</f>
        <v>96.813.520-1</v>
      </c>
    </row>
    <row r="333" spans="1:21" x14ac:dyDescent="0.25">
      <c r="A333" s="22">
        <f t="shared" si="23"/>
        <v>2025</v>
      </c>
      <c r="B333" s="22">
        <f t="shared" si="20"/>
        <v>1</v>
      </c>
      <c r="C333" s="22">
        <f t="shared" si="21"/>
        <v>6</v>
      </c>
      <c r="D333" s="23" t="s">
        <v>1122</v>
      </c>
      <c r="E333" s="6" t="s">
        <v>1080</v>
      </c>
      <c r="F333" s="5" t="s">
        <v>187</v>
      </c>
      <c r="G333" s="24" t="str" cm="1">
        <f t="array" ref="G333">+IFERROR(_xlfn.XLOOKUP(Cesion_credito[[#This Row],[Distribuidor_CNE]]&amp;"_"&amp;Cesion_credito[[#This Row],[Bloque_Contrato_CNE]],Contrato[[#All],[Id]],Contrato[[#All],[Suministrador_CNE]],,0),"")</f>
        <v>Aela Generación S.A.</v>
      </c>
      <c r="H333" s="24" t="str" cm="1">
        <f t="array" ref="H333">+IFERROR(_xlfn.XLOOKUP(Cesion_credito[[#This Row],[Distribuidor_CNE]]&amp;"_"&amp;Cesion_credito[[#This Row],[Bloque_Contrato_CNE]],Contrato[[#All],[Id]],Contrato[[#All],[SUMINISTRADOR_ACTUAL]],,0),"")</f>
        <v>AELA_GENERACION</v>
      </c>
      <c r="I333" s="24" t="str" cm="1">
        <f t="array" ref="I333">+IFERROR(_xlfn.XLOOKUP(Cesion_credito[[#This Row],[Distribuidor_CNE]]&amp;"_"&amp;Cesion_credito[[#This Row],[Bloque_Contrato_CNE]],Contrato[[#All],[Id]],Contrato[[#All],[DISTRIBUIDOR_ACTUAL]],,0),"")</f>
        <v>CHILQUINTA</v>
      </c>
      <c r="J333" s="5" t="s">
        <v>1299</v>
      </c>
      <c r="K333" s="22" t="str" cm="1">
        <f t="array" ref="K3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3" s="8">
        <v>1</v>
      </c>
      <c r="N333" s="36">
        <f>+Cesion_credito[[#This Row],[Prorrata_Semestral (%)]]*SUMIFS(Contrato[Pago_Semestral_US$],Contrato[Distribuidor_CNE],Cesion_credito[[#This Row],[Distribuidor_CNE]],Contrato[Contrato],Cesion_credito[[#This Row],[Bloque_Contrato_CNE]])</f>
        <v>20976.042000000001</v>
      </c>
      <c r="O333" s="28">
        <f t="shared" si="22"/>
        <v>1</v>
      </c>
      <c r="P333" t="str" cm="1">
        <f t="array" ref="P333">+IFERROR(_xlfn.XLOOKUP(Cesion_credito[[#This Row],[SUMINISTRADOR_ACTUAL]]&amp;Cesion_credito[[#This Row],[Razón Social Beneficiario del Pago]],Tabla_Facturas[[#All],[ID]],Tabla_Facturas[[#All],[BANCO]],,0),"")</f>
        <v>Banco de Chile</v>
      </c>
      <c r="Q333" t="str" cm="1">
        <f t="array" ref="Q3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3" cm="1">
        <f t="array" ref="R333">+IFERROR(_xlfn.XLOOKUP(Cesion_credito[[#This Row],[SUMINISTRADOR_ACTUAL]]&amp;Cesion_credito[[#This Row],[Razón Social Beneficiario del Pago]],Tabla_Facturas[[#All],[ID]],Tabla_Facturas[[#All],[NUMERO_CUENTA]],,0),"")</f>
        <v>1410401068</v>
      </c>
      <c r="S3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3264956</v>
      </c>
      <c r="T333" t="str">
        <f>+_xlfn.XLOOKUP(Cesion_credito[[#This Row],[DISTRIBUIDOR_ACTUAL]],Distribuidor[DISTRIBUIDOR_ACTUAL],Distribuidor[RAZON_SOCIAL_DISTRIBUIDOR_ACTUAL],,0)</f>
        <v>Chilquinta Distribución S.A.</v>
      </c>
      <c r="U333" t="str">
        <f>+_xlfn.XLOOKUP(Cesion_credito[[#This Row],[DISTRIBUIDOR_ACTUAL]],Distribuidor[DISTRIBUIDOR_ACTUAL],Distribuidor[RUT_DISTRIBUIDOR_ACTUAL],,0)</f>
        <v>96.813.520-1</v>
      </c>
    </row>
    <row r="334" spans="1:21" x14ac:dyDescent="0.25">
      <c r="A334" s="22">
        <f t="shared" si="23"/>
        <v>2025</v>
      </c>
      <c r="B334" s="22">
        <f t="shared" si="20"/>
        <v>1</v>
      </c>
      <c r="C334" s="22">
        <f t="shared" si="21"/>
        <v>6</v>
      </c>
      <c r="D334" s="23" t="s">
        <v>1122</v>
      </c>
      <c r="E334" s="6" t="s">
        <v>1082</v>
      </c>
      <c r="F334" s="5" t="s">
        <v>230</v>
      </c>
      <c r="G334" s="24" t="str" cm="1">
        <f t="array" ref="G334">+IFERROR(_xlfn.XLOOKUP(Cesion_credito[[#This Row],[Distribuidor_CNE]]&amp;"_"&amp;Cesion_credito[[#This Row],[Bloque_Contrato_CNE]],Contrato[[#All],[Id]],Contrato[[#All],[Suministrador_CNE]],,0),"")</f>
        <v>Aela Generación S.A.</v>
      </c>
      <c r="H334" s="24" t="str" cm="1">
        <f t="array" ref="H334">+IFERROR(_xlfn.XLOOKUP(Cesion_credito[[#This Row],[Distribuidor_CNE]]&amp;"_"&amp;Cesion_credito[[#This Row],[Bloque_Contrato_CNE]],Contrato[[#All],[Id]],Contrato[[#All],[SUMINISTRADOR_ACTUAL]],,0),"")</f>
        <v>AELA_GENERACION</v>
      </c>
      <c r="I334" s="24" t="str" cm="1">
        <f t="array" ref="I334">+IFERROR(_xlfn.XLOOKUP(Cesion_credito[[#This Row],[Distribuidor_CNE]]&amp;"_"&amp;Cesion_credito[[#This Row],[Bloque_Contrato_CNE]],Contrato[[#All],[Id]],Contrato[[#All],[DISTRIBUIDOR_ACTUAL]],,0),"")</f>
        <v>CODINER</v>
      </c>
      <c r="J334" s="5" t="s">
        <v>1299</v>
      </c>
      <c r="K334" s="22" t="str" cm="1">
        <f t="array" ref="K3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4" s="8">
        <v>1</v>
      </c>
      <c r="N334" s="36">
        <f>+Cesion_credito[[#This Row],[Prorrata_Semestral (%)]]*SUMIFS(Contrato[Pago_Semestral_US$],Contrato[Distribuidor_CNE],Cesion_credito[[#This Row],[Distribuidor_CNE]],Contrato[Contrato],Cesion_credito[[#This Row],[Bloque_Contrato_CNE]])</f>
        <v>297.20499999999998</v>
      </c>
      <c r="O334" s="28">
        <f t="shared" si="22"/>
        <v>1</v>
      </c>
      <c r="P334" t="str" cm="1">
        <f t="array" ref="P334">+IFERROR(_xlfn.XLOOKUP(Cesion_credito[[#This Row],[SUMINISTRADOR_ACTUAL]]&amp;Cesion_credito[[#This Row],[Razón Social Beneficiario del Pago]],Tabla_Facturas[[#All],[ID]],Tabla_Facturas[[#All],[BANCO]],,0),"")</f>
        <v>Banco de Chile</v>
      </c>
      <c r="Q334" t="str" cm="1">
        <f t="array" ref="Q3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4" cm="1">
        <f t="array" ref="R334">+IFERROR(_xlfn.XLOOKUP(Cesion_credito[[#This Row],[SUMINISTRADOR_ACTUAL]]&amp;Cesion_credito[[#This Row],[Razón Social Beneficiario del Pago]],Tabla_Facturas[[#All],[ID]],Tabla_Facturas[[#All],[NUMERO_CUENTA]],,0),"")</f>
        <v>1410401068</v>
      </c>
      <c r="S3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46260</v>
      </c>
      <c r="T334" t="str">
        <f>+_xlfn.XLOOKUP(Cesion_credito[[#This Row],[DISTRIBUIDOR_ACTUAL]],Distribuidor[DISTRIBUIDOR_ACTUAL],Distribuidor[RAZON_SOCIAL_DISTRIBUIDOR_ACTUAL],,0)</f>
        <v>Compañía Distribuidora de Energía Eléctrica CODINER S.A.</v>
      </c>
      <c r="U334" t="str">
        <f>+_xlfn.XLOOKUP(Cesion_credito[[#This Row],[DISTRIBUIDOR_ACTUAL]],Distribuidor[DISTRIBUIDOR_ACTUAL],Distribuidor[RUT_DISTRIBUIDOR_ACTUAL],,0)</f>
        <v>78.397.530-0</v>
      </c>
    </row>
    <row r="335" spans="1:21" x14ac:dyDescent="0.25">
      <c r="A335" s="22">
        <f t="shared" si="23"/>
        <v>2025</v>
      </c>
      <c r="B335" s="22">
        <f t="shared" si="20"/>
        <v>1</v>
      </c>
      <c r="C335" s="22">
        <f t="shared" si="21"/>
        <v>6</v>
      </c>
      <c r="D335" s="23" t="s">
        <v>1122</v>
      </c>
      <c r="E335" s="6" t="s">
        <v>1082</v>
      </c>
      <c r="F335" s="5" t="s">
        <v>231</v>
      </c>
      <c r="G335" s="24" t="str" cm="1">
        <f t="array" ref="G335">+IFERROR(_xlfn.XLOOKUP(Cesion_credito[[#This Row],[Distribuidor_CNE]]&amp;"_"&amp;Cesion_credito[[#This Row],[Bloque_Contrato_CNE]],Contrato[[#All],[Id]],Contrato[[#All],[Suministrador_CNE]],,0),"")</f>
        <v>Aela Generación S.A.</v>
      </c>
      <c r="H335" s="24" t="str" cm="1">
        <f t="array" ref="H335">+IFERROR(_xlfn.XLOOKUP(Cesion_credito[[#This Row],[Distribuidor_CNE]]&amp;"_"&amp;Cesion_credito[[#This Row],[Bloque_Contrato_CNE]],Contrato[[#All],[Id]],Contrato[[#All],[SUMINISTRADOR_ACTUAL]],,0),"")</f>
        <v>AELA_GENERACION</v>
      </c>
      <c r="I335" s="24" t="str" cm="1">
        <f t="array" ref="I335">+IFERROR(_xlfn.XLOOKUP(Cesion_credito[[#This Row],[Distribuidor_CNE]]&amp;"_"&amp;Cesion_credito[[#This Row],[Bloque_Contrato_CNE]],Contrato[[#All],[Id]],Contrato[[#All],[DISTRIBUIDOR_ACTUAL]],,0),"")</f>
        <v>CODINER</v>
      </c>
      <c r="J335" s="5" t="s">
        <v>1299</v>
      </c>
      <c r="K335" s="22" t="str" cm="1">
        <f t="array" ref="K3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5" s="8">
        <v>1</v>
      </c>
      <c r="N335" s="36">
        <f>+Cesion_credito[[#This Row],[Prorrata_Semestral (%)]]*SUMIFS(Contrato[Pago_Semestral_US$],Contrato[Distribuidor_CNE],Cesion_credito[[#This Row],[Distribuidor_CNE]],Contrato[Contrato],Cesion_credito[[#This Row],[Bloque_Contrato_CNE]])</f>
        <v>521.93600000000004</v>
      </c>
      <c r="O335" s="28">
        <f t="shared" si="22"/>
        <v>1</v>
      </c>
      <c r="P335" t="str" cm="1">
        <f t="array" ref="P335">+IFERROR(_xlfn.XLOOKUP(Cesion_credito[[#This Row],[SUMINISTRADOR_ACTUAL]]&amp;Cesion_credito[[#This Row],[Razón Social Beneficiario del Pago]],Tabla_Facturas[[#All],[ID]],Tabla_Facturas[[#All],[BANCO]],,0),"")</f>
        <v>Banco de Chile</v>
      </c>
      <c r="Q335" t="str" cm="1">
        <f t="array" ref="Q3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5" cm="1">
        <f t="array" ref="R335">+IFERROR(_xlfn.XLOOKUP(Cesion_credito[[#This Row],[SUMINISTRADOR_ACTUAL]]&amp;Cesion_credito[[#This Row],[Razón Social Beneficiario del Pago]],Tabla_Facturas[[#All],[ID]],Tabla_Facturas[[#All],[NUMERO_CUENTA]],,0),"")</f>
        <v>1410401068</v>
      </c>
      <c r="S3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81240</v>
      </c>
      <c r="T335" t="str">
        <f>+_xlfn.XLOOKUP(Cesion_credito[[#This Row],[DISTRIBUIDOR_ACTUAL]],Distribuidor[DISTRIBUIDOR_ACTUAL],Distribuidor[RAZON_SOCIAL_DISTRIBUIDOR_ACTUAL],,0)</f>
        <v>Compañía Distribuidora de Energía Eléctrica CODINER S.A.</v>
      </c>
      <c r="U335" t="str">
        <f>+_xlfn.XLOOKUP(Cesion_credito[[#This Row],[DISTRIBUIDOR_ACTUAL]],Distribuidor[DISTRIBUIDOR_ACTUAL],Distribuidor[RUT_DISTRIBUIDOR_ACTUAL],,0)</f>
        <v>78.397.530-0</v>
      </c>
    </row>
    <row r="336" spans="1:21" x14ac:dyDescent="0.25">
      <c r="A336" s="22">
        <f t="shared" si="23"/>
        <v>2025</v>
      </c>
      <c r="B336" s="22">
        <f t="shared" si="20"/>
        <v>1</v>
      </c>
      <c r="C336" s="22">
        <f t="shared" si="21"/>
        <v>6</v>
      </c>
      <c r="D336" s="23" t="s">
        <v>1122</v>
      </c>
      <c r="E336" s="6" t="s">
        <v>1082</v>
      </c>
      <c r="F336" s="5" t="s">
        <v>232</v>
      </c>
      <c r="G336" s="24" t="str" cm="1">
        <f t="array" ref="G336">+IFERROR(_xlfn.XLOOKUP(Cesion_credito[[#This Row],[Distribuidor_CNE]]&amp;"_"&amp;Cesion_credito[[#This Row],[Bloque_Contrato_CNE]],Contrato[[#All],[Id]],Contrato[[#All],[Suministrador_CNE]],,0),"")</f>
        <v>Aela Generación S.A.</v>
      </c>
      <c r="H336" s="24" t="str" cm="1">
        <f t="array" ref="H336">+IFERROR(_xlfn.XLOOKUP(Cesion_credito[[#This Row],[Distribuidor_CNE]]&amp;"_"&amp;Cesion_credito[[#This Row],[Bloque_Contrato_CNE]],Contrato[[#All],[Id]],Contrato[[#All],[SUMINISTRADOR_ACTUAL]],,0),"")</f>
        <v>AELA_GENERACION</v>
      </c>
      <c r="I336" s="24" t="str" cm="1">
        <f t="array" ref="I336">+IFERROR(_xlfn.XLOOKUP(Cesion_credito[[#This Row],[Distribuidor_CNE]]&amp;"_"&amp;Cesion_credito[[#This Row],[Bloque_Contrato_CNE]],Contrato[[#All],[Id]],Contrato[[#All],[DISTRIBUIDOR_ACTUAL]],,0),"")</f>
        <v>CODINER</v>
      </c>
      <c r="J336" s="5" t="s">
        <v>1299</v>
      </c>
      <c r="K336" s="22" t="str" cm="1">
        <f t="array" ref="K33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6" s="8">
        <v>1</v>
      </c>
      <c r="N336" s="36">
        <f>+Cesion_credito[[#This Row],[Prorrata_Semestral (%)]]*SUMIFS(Contrato[Pago_Semestral_US$],Contrato[Distribuidor_CNE],Cesion_credito[[#This Row],[Distribuidor_CNE]],Contrato[Contrato],Cesion_credito[[#This Row],[Bloque_Contrato_CNE]])</f>
        <v>336.22</v>
      </c>
      <c r="O336" s="28">
        <f t="shared" si="22"/>
        <v>1</v>
      </c>
      <c r="P336" t="str" cm="1">
        <f t="array" ref="P336">+IFERROR(_xlfn.XLOOKUP(Cesion_credito[[#This Row],[SUMINISTRADOR_ACTUAL]]&amp;Cesion_credito[[#This Row],[Razón Social Beneficiario del Pago]],Tabla_Facturas[[#All],[ID]],Tabla_Facturas[[#All],[BANCO]],,0),"")</f>
        <v>Banco de Chile</v>
      </c>
      <c r="Q336" t="str" cm="1">
        <f t="array" ref="Q3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6" cm="1">
        <f t="array" ref="R336">+IFERROR(_xlfn.XLOOKUP(Cesion_credito[[#This Row],[SUMINISTRADOR_ACTUAL]]&amp;Cesion_credito[[#This Row],[Razón Social Beneficiario del Pago]],Tabla_Facturas[[#All],[ID]],Tabla_Facturas[[#All],[NUMERO_CUENTA]],,0),"")</f>
        <v>1410401068</v>
      </c>
      <c r="S3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52333</v>
      </c>
      <c r="T336" t="str">
        <f>+_xlfn.XLOOKUP(Cesion_credito[[#This Row],[DISTRIBUIDOR_ACTUAL]],Distribuidor[DISTRIBUIDOR_ACTUAL],Distribuidor[RAZON_SOCIAL_DISTRIBUIDOR_ACTUAL],,0)</f>
        <v>Compañía Distribuidora de Energía Eléctrica CODINER S.A.</v>
      </c>
      <c r="U336" t="str">
        <f>+_xlfn.XLOOKUP(Cesion_credito[[#This Row],[DISTRIBUIDOR_ACTUAL]],Distribuidor[DISTRIBUIDOR_ACTUAL],Distribuidor[RUT_DISTRIBUIDOR_ACTUAL],,0)</f>
        <v>78.397.530-0</v>
      </c>
    </row>
    <row r="337" spans="1:21" x14ac:dyDescent="0.25">
      <c r="A337" s="22">
        <f t="shared" si="23"/>
        <v>2025</v>
      </c>
      <c r="B337" s="22">
        <f t="shared" si="20"/>
        <v>1</v>
      </c>
      <c r="C337" s="22">
        <f t="shared" si="21"/>
        <v>6</v>
      </c>
      <c r="D337" s="23" t="s">
        <v>1122</v>
      </c>
      <c r="E337" s="6" t="s">
        <v>1084</v>
      </c>
      <c r="F337" s="5" t="s">
        <v>303</v>
      </c>
      <c r="G337" s="24" t="str" cm="1">
        <f t="array" ref="G337">+IFERROR(_xlfn.XLOOKUP(Cesion_credito[[#This Row],[Distribuidor_CNE]]&amp;"_"&amp;Cesion_credito[[#This Row],[Bloque_Contrato_CNE]],Contrato[[#All],[Id]],Contrato[[#All],[Suministrador_CNE]],,0),"")</f>
        <v>Aela Generación S.A.</v>
      </c>
      <c r="H337" s="24" t="str" cm="1">
        <f t="array" ref="H337">+IFERROR(_xlfn.XLOOKUP(Cesion_credito[[#This Row],[Distribuidor_CNE]]&amp;"_"&amp;Cesion_credito[[#This Row],[Bloque_Contrato_CNE]],Contrato[[#All],[Id]],Contrato[[#All],[SUMINISTRADOR_ACTUAL]],,0),"")</f>
        <v>AELA_GENERACION</v>
      </c>
      <c r="I337" s="24" t="str" cm="1">
        <f t="array" ref="I337">+IFERROR(_xlfn.XLOOKUP(Cesion_credito[[#This Row],[Distribuidor_CNE]]&amp;"_"&amp;Cesion_credito[[#This Row],[Bloque_Contrato_CNE]],Contrato[[#All],[Id]],Contrato[[#All],[DISTRIBUIDOR_ACTUAL]],,0),"")</f>
        <v>CGE</v>
      </c>
      <c r="J337" s="5" t="s">
        <v>1299</v>
      </c>
      <c r="K337" s="22" t="str" cm="1">
        <f t="array" ref="K3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7" s="8">
        <v>1</v>
      </c>
      <c r="N337" s="36">
        <f>+Cesion_credito[[#This Row],[Prorrata_Semestral (%)]]*SUMIFS(Contrato[Pago_Semestral_US$],Contrato[Distribuidor_CNE],Cesion_credito[[#This Row],[Distribuidor_CNE]],Contrato[Contrato],Cesion_credito[[#This Row],[Bloque_Contrato_CNE]])</f>
        <v>156699.103</v>
      </c>
      <c r="O337" s="28">
        <f t="shared" si="22"/>
        <v>1</v>
      </c>
      <c r="P337" t="str" cm="1">
        <f t="array" ref="P337">+IFERROR(_xlfn.XLOOKUP(Cesion_credito[[#This Row],[SUMINISTRADOR_ACTUAL]]&amp;Cesion_credito[[#This Row],[Razón Social Beneficiario del Pago]],Tabla_Facturas[[#All],[ID]],Tabla_Facturas[[#All],[BANCO]],,0),"")</f>
        <v>Banco de Chile</v>
      </c>
      <c r="Q337" t="str" cm="1">
        <f t="array" ref="Q3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7" cm="1">
        <f t="array" ref="R337">+IFERROR(_xlfn.XLOOKUP(Cesion_credito[[#This Row],[SUMINISTRADOR_ACTUAL]]&amp;Cesion_credito[[#This Row],[Razón Social Beneficiario del Pago]],Tabla_Facturas[[#All],[ID]],Tabla_Facturas[[#All],[NUMERO_CUENTA]],,0),"")</f>
        <v>1410401068</v>
      </c>
      <c r="S3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24390477</v>
      </c>
      <c r="T337" t="str">
        <f>+_xlfn.XLOOKUP(Cesion_credito[[#This Row],[DISTRIBUIDOR_ACTUAL]],Distribuidor[DISTRIBUIDOR_ACTUAL],Distribuidor[RAZON_SOCIAL_DISTRIBUIDOR_ACTUAL],,0)</f>
        <v>Compañía General de Electricidad S.A.</v>
      </c>
      <c r="U337" t="str">
        <f>+_xlfn.XLOOKUP(Cesion_credito[[#This Row],[DISTRIBUIDOR_ACTUAL]],Distribuidor[DISTRIBUIDOR_ACTUAL],Distribuidor[RUT_DISTRIBUIDOR_ACTUAL],,0)</f>
        <v>76.411.321-7</v>
      </c>
    </row>
    <row r="338" spans="1:21" x14ac:dyDescent="0.25">
      <c r="A338" s="22">
        <f t="shared" si="23"/>
        <v>2025</v>
      </c>
      <c r="B338" s="22">
        <f t="shared" si="20"/>
        <v>1</v>
      </c>
      <c r="C338" s="22">
        <f t="shared" si="21"/>
        <v>6</v>
      </c>
      <c r="D338" s="23" t="s">
        <v>1122</v>
      </c>
      <c r="E338" s="6" t="s">
        <v>1084</v>
      </c>
      <c r="F338" s="5" t="s">
        <v>304</v>
      </c>
      <c r="G338" s="24" t="str" cm="1">
        <f t="array" ref="G338">+IFERROR(_xlfn.XLOOKUP(Cesion_credito[[#This Row],[Distribuidor_CNE]]&amp;"_"&amp;Cesion_credito[[#This Row],[Bloque_Contrato_CNE]],Contrato[[#All],[Id]],Contrato[[#All],[Suministrador_CNE]],,0),"")</f>
        <v>Aela Generación S.A.</v>
      </c>
      <c r="H338" s="24" t="str" cm="1">
        <f t="array" ref="H338">+IFERROR(_xlfn.XLOOKUP(Cesion_credito[[#This Row],[Distribuidor_CNE]]&amp;"_"&amp;Cesion_credito[[#This Row],[Bloque_Contrato_CNE]],Contrato[[#All],[Id]],Contrato[[#All],[SUMINISTRADOR_ACTUAL]],,0),"")</f>
        <v>AELA_GENERACION</v>
      </c>
      <c r="I338" s="24" t="str" cm="1">
        <f t="array" ref="I338">+IFERROR(_xlfn.XLOOKUP(Cesion_credito[[#This Row],[Distribuidor_CNE]]&amp;"_"&amp;Cesion_credito[[#This Row],[Bloque_Contrato_CNE]],Contrato[[#All],[Id]],Contrato[[#All],[DISTRIBUIDOR_ACTUAL]],,0),"")</f>
        <v>CGE</v>
      </c>
      <c r="J338" s="5" t="s">
        <v>1299</v>
      </c>
      <c r="K338" s="22" t="str" cm="1">
        <f t="array" ref="K3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8" s="8">
        <v>1</v>
      </c>
      <c r="N338" s="36">
        <f>+Cesion_credito[[#This Row],[Prorrata_Semestral (%)]]*SUMIFS(Contrato[Pago_Semestral_US$],Contrato[Distribuidor_CNE],Cesion_credito[[#This Row],[Distribuidor_CNE]],Contrato[Contrato],Cesion_credito[[#This Row],[Bloque_Contrato_CNE]])</f>
        <v>458733.11700000003</v>
      </c>
      <c r="O338" s="28">
        <f t="shared" si="22"/>
        <v>1</v>
      </c>
      <c r="P338" t="str" cm="1">
        <f t="array" ref="P338">+IFERROR(_xlfn.XLOOKUP(Cesion_credito[[#This Row],[SUMINISTRADOR_ACTUAL]]&amp;Cesion_credito[[#This Row],[Razón Social Beneficiario del Pago]],Tabla_Facturas[[#All],[ID]],Tabla_Facturas[[#All],[BANCO]],,0),"")</f>
        <v>Banco de Chile</v>
      </c>
      <c r="Q338" t="str" cm="1">
        <f t="array" ref="Q3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8" cm="1">
        <f t="array" ref="R338">+IFERROR(_xlfn.XLOOKUP(Cesion_credito[[#This Row],[SUMINISTRADOR_ACTUAL]]&amp;Cesion_credito[[#This Row],[Razón Social Beneficiario del Pago]],Tabla_Facturas[[#All],[ID]],Tabla_Facturas[[#All],[NUMERO_CUENTA]],,0),"")</f>
        <v>1410401068</v>
      </c>
      <c r="S3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71402574</v>
      </c>
      <c r="T338" t="str">
        <f>+_xlfn.XLOOKUP(Cesion_credito[[#This Row],[DISTRIBUIDOR_ACTUAL]],Distribuidor[DISTRIBUIDOR_ACTUAL],Distribuidor[RAZON_SOCIAL_DISTRIBUIDOR_ACTUAL],,0)</f>
        <v>Compañía General de Electricidad S.A.</v>
      </c>
      <c r="U338" t="str">
        <f>+_xlfn.XLOOKUP(Cesion_credito[[#This Row],[DISTRIBUIDOR_ACTUAL]],Distribuidor[DISTRIBUIDOR_ACTUAL],Distribuidor[RUT_DISTRIBUIDOR_ACTUAL],,0)</f>
        <v>76.411.321-7</v>
      </c>
    </row>
    <row r="339" spans="1:21" x14ac:dyDescent="0.25">
      <c r="A339" s="22">
        <f t="shared" si="23"/>
        <v>2025</v>
      </c>
      <c r="B339" s="22">
        <f t="shared" si="20"/>
        <v>1</v>
      </c>
      <c r="C339" s="22">
        <f t="shared" si="21"/>
        <v>6</v>
      </c>
      <c r="D339" s="23" t="s">
        <v>1122</v>
      </c>
      <c r="E339" s="6" t="s">
        <v>1084</v>
      </c>
      <c r="F339" s="5" t="s">
        <v>305</v>
      </c>
      <c r="G339" s="24" t="str" cm="1">
        <f t="array" ref="G339">+IFERROR(_xlfn.XLOOKUP(Cesion_credito[[#This Row],[Distribuidor_CNE]]&amp;"_"&amp;Cesion_credito[[#This Row],[Bloque_Contrato_CNE]],Contrato[[#All],[Id]],Contrato[[#All],[Suministrador_CNE]],,0),"")</f>
        <v>Aela Generación S.A.</v>
      </c>
      <c r="H339" s="24" t="str" cm="1">
        <f t="array" ref="H339">+IFERROR(_xlfn.XLOOKUP(Cesion_credito[[#This Row],[Distribuidor_CNE]]&amp;"_"&amp;Cesion_credito[[#This Row],[Bloque_Contrato_CNE]],Contrato[[#All],[Id]],Contrato[[#All],[SUMINISTRADOR_ACTUAL]],,0),"")</f>
        <v>AELA_GENERACION</v>
      </c>
      <c r="I339" s="24" t="str" cm="1">
        <f t="array" ref="I339">+IFERROR(_xlfn.XLOOKUP(Cesion_credito[[#This Row],[Distribuidor_CNE]]&amp;"_"&amp;Cesion_credito[[#This Row],[Bloque_Contrato_CNE]],Contrato[[#All],[Id]],Contrato[[#All],[DISTRIBUIDOR_ACTUAL]],,0),"")</f>
        <v>CGE</v>
      </c>
      <c r="J339" s="5" t="s">
        <v>1299</v>
      </c>
      <c r="K339" s="22" t="str" cm="1">
        <f t="array" ref="K3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39" s="8">
        <v>1</v>
      </c>
      <c r="N339" s="36">
        <f>+Cesion_credito[[#This Row],[Prorrata_Semestral (%)]]*SUMIFS(Contrato[Pago_Semestral_US$],Contrato[Distribuidor_CNE],Cesion_credito[[#This Row],[Distribuidor_CNE]],Contrato[Contrato],Cesion_credito[[#This Row],[Bloque_Contrato_CNE]])</f>
        <v>217519.772</v>
      </c>
      <c r="O339" s="28">
        <f t="shared" si="22"/>
        <v>1</v>
      </c>
      <c r="P339" t="str" cm="1">
        <f t="array" ref="P339">+IFERROR(_xlfn.XLOOKUP(Cesion_credito[[#This Row],[SUMINISTRADOR_ACTUAL]]&amp;Cesion_credito[[#This Row],[Razón Social Beneficiario del Pago]],Tabla_Facturas[[#All],[ID]],Tabla_Facturas[[#All],[BANCO]],,0),"")</f>
        <v>Banco de Chile</v>
      </c>
      <c r="Q339" t="str" cm="1">
        <f t="array" ref="Q3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39" cm="1">
        <f t="array" ref="R339">+IFERROR(_xlfn.XLOOKUP(Cesion_credito[[#This Row],[SUMINISTRADOR_ACTUAL]]&amp;Cesion_credito[[#This Row],[Razón Social Beneficiario del Pago]],Tabla_Facturas[[#All],[ID]],Tabla_Facturas[[#All],[NUMERO_CUENTA]],,0),"")</f>
        <v>1410401068</v>
      </c>
      <c r="S3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33857315</v>
      </c>
      <c r="T339" t="str">
        <f>+_xlfn.XLOOKUP(Cesion_credito[[#This Row],[DISTRIBUIDOR_ACTUAL]],Distribuidor[DISTRIBUIDOR_ACTUAL],Distribuidor[RAZON_SOCIAL_DISTRIBUIDOR_ACTUAL],,0)</f>
        <v>Compañía General de Electricidad S.A.</v>
      </c>
      <c r="U339" t="str">
        <f>+_xlfn.XLOOKUP(Cesion_credito[[#This Row],[DISTRIBUIDOR_ACTUAL]],Distribuidor[DISTRIBUIDOR_ACTUAL],Distribuidor[RUT_DISTRIBUIDOR_ACTUAL],,0)</f>
        <v>76.411.321-7</v>
      </c>
    </row>
    <row r="340" spans="1:21" x14ac:dyDescent="0.25">
      <c r="A340" s="22">
        <f t="shared" si="23"/>
        <v>2025</v>
      </c>
      <c r="B340" s="22">
        <f t="shared" si="20"/>
        <v>1</v>
      </c>
      <c r="C340" s="22">
        <f t="shared" si="21"/>
        <v>6</v>
      </c>
      <c r="D340" s="23" t="s">
        <v>1122</v>
      </c>
      <c r="E340" s="6" t="s">
        <v>1085</v>
      </c>
      <c r="F340" s="5" t="s">
        <v>358</v>
      </c>
      <c r="G340" s="24" t="str" cm="1">
        <f t="array" ref="G340">+IFERROR(_xlfn.XLOOKUP(Cesion_credito[[#This Row],[Distribuidor_CNE]]&amp;"_"&amp;Cesion_credito[[#This Row],[Bloque_Contrato_CNE]],Contrato[[#All],[Id]],Contrato[[#All],[Suministrador_CNE]],,0),"")</f>
        <v>Aela Generación S.A.</v>
      </c>
      <c r="H340" s="24" t="str" cm="1">
        <f t="array" ref="H340">+IFERROR(_xlfn.XLOOKUP(Cesion_credito[[#This Row],[Distribuidor_CNE]]&amp;"_"&amp;Cesion_credito[[#This Row],[Bloque_Contrato_CNE]],Contrato[[#All],[Id]],Contrato[[#All],[SUMINISTRADOR_ACTUAL]],,0),"")</f>
        <v>AELA_GENERACION</v>
      </c>
      <c r="I340" s="24" t="str" cm="1">
        <f t="array" ref="I340">+IFERROR(_xlfn.XLOOKUP(Cesion_credito[[#This Row],[Distribuidor_CNE]]&amp;"_"&amp;Cesion_credito[[#This Row],[Bloque_Contrato_CNE]],Contrato[[#All],[Id]],Contrato[[#All],[DISTRIBUIDOR_ACTUAL]],,0),"")</f>
        <v>COOPELAN</v>
      </c>
      <c r="J340" s="5" t="s">
        <v>1299</v>
      </c>
      <c r="K340" s="22" t="str" cm="1">
        <f t="array" ref="K3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0" s="8">
        <v>1</v>
      </c>
      <c r="N340" s="36">
        <f>+Cesion_credito[[#This Row],[Prorrata_Semestral (%)]]*SUMIFS(Contrato[Pago_Semestral_US$],Contrato[Distribuidor_CNE],Cesion_credito[[#This Row],[Distribuidor_CNE]],Contrato[Contrato],Cesion_credito[[#This Row],[Bloque_Contrato_CNE]])</f>
        <v>758.80200000000002</v>
      </c>
      <c r="O340" s="28">
        <f t="shared" si="22"/>
        <v>1</v>
      </c>
      <c r="P340" t="str" cm="1">
        <f t="array" ref="P340">+IFERROR(_xlfn.XLOOKUP(Cesion_credito[[#This Row],[SUMINISTRADOR_ACTUAL]]&amp;Cesion_credito[[#This Row],[Razón Social Beneficiario del Pago]],Tabla_Facturas[[#All],[ID]],Tabla_Facturas[[#All],[BANCO]],,0),"")</f>
        <v>Banco de Chile</v>
      </c>
      <c r="Q340" t="str" cm="1">
        <f t="array" ref="Q3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0" cm="1">
        <f t="array" ref="R340">+IFERROR(_xlfn.XLOOKUP(Cesion_credito[[#This Row],[SUMINISTRADOR_ACTUAL]]&amp;Cesion_credito[[#This Row],[Razón Social Beneficiario del Pago]],Tabla_Facturas[[#All],[ID]],Tabla_Facturas[[#All],[NUMERO_CUENTA]],,0),"")</f>
        <v>1410401068</v>
      </c>
      <c r="S3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118109</v>
      </c>
      <c r="T340" t="str">
        <f>+_xlfn.XLOOKUP(Cesion_credito[[#This Row],[DISTRIBUIDOR_ACTUAL]],Distribuidor[DISTRIBUIDOR_ACTUAL],Distribuidor[RAZON_SOCIAL_DISTRIBUIDOR_ACTUAL],,0)</f>
        <v>Cooperativa Eléctrica Los Angeles LTDA</v>
      </c>
      <c r="U340" t="str">
        <f>+_xlfn.XLOOKUP(Cesion_credito[[#This Row],[DISTRIBUIDOR_ACTUAL]],Distribuidor[DISTRIBUIDOR_ACTUAL],Distribuidor[RUT_DISTRIBUIDOR_ACTUAL],,0)</f>
        <v>81.585.900-6</v>
      </c>
    </row>
    <row r="341" spans="1:21" x14ac:dyDescent="0.25">
      <c r="A341" s="22">
        <f t="shared" si="23"/>
        <v>2025</v>
      </c>
      <c r="B341" s="22">
        <f t="shared" si="20"/>
        <v>1</v>
      </c>
      <c r="C341" s="22">
        <f t="shared" si="21"/>
        <v>6</v>
      </c>
      <c r="D341" s="23" t="s">
        <v>1122</v>
      </c>
      <c r="E341" s="6" t="s">
        <v>1085</v>
      </c>
      <c r="F341" s="5" t="s">
        <v>359</v>
      </c>
      <c r="G341" s="24" t="str" cm="1">
        <f t="array" ref="G341">+IFERROR(_xlfn.XLOOKUP(Cesion_credito[[#This Row],[Distribuidor_CNE]]&amp;"_"&amp;Cesion_credito[[#This Row],[Bloque_Contrato_CNE]],Contrato[[#All],[Id]],Contrato[[#All],[Suministrador_CNE]],,0),"")</f>
        <v>Aela Generación S.A.</v>
      </c>
      <c r="H341" s="24" t="str" cm="1">
        <f t="array" ref="H341">+IFERROR(_xlfn.XLOOKUP(Cesion_credito[[#This Row],[Distribuidor_CNE]]&amp;"_"&amp;Cesion_credito[[#This Row],[Bloque_Contrato_CNE]],Contrato[[#All],[Id]],Contrato[[#All],[SUMINISTRADOR_ACTUAL]],,0),"")</f>
        <v>AELA_GENERACION</v>
      </c>
      <c r="I341" s="24" t="str" cm="1">
        <f t="array" ref="I341">+IFERROR(_xlfn.XLOOKUP(Cesion_credito[[#This Row],[Distribuidor_CNE]]&amp;"_"&amp;Cesion_credito[[#This Row],[Bloque_Contrato_CNE]],Contrato[[#All],[Id]],Contrato[[#All],[DISTRIBUIDOR_ACTUAL]],,0),"")</f>
        <v>COOPELAN</v>
      </c>
      <c r="J341" s="5" t="s">
        <v>1299</v>
      </c>
      <c r="K341" s="22" t="str" cm="1">
        <f t="array" ref="K3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1" s="8">
        <v>1</v>
      </c>
      <c r="N341" s="36">
        <f>+Cesion_credito[[#This Row],[Prorrata_Semestral (%)]]*SUMIFS(Contrato[Pago_Semestral_US$],Contrato[Distribuidor_CNE],Cesion_credito[[#This Row],[Distribuidor_CNE]],Contrato[Contrato],Cesion_credito[[#This Row],[Bloque_Contrato_CNE]])</f>
        <v>970.70399999999995</v>
      </c>
      <c r="O341" s="28">
        <f t="shared" si="22"/>
        <v>1</v>
      </c>
      <c r="P341" t="str" cm="1">
        <f t="array" ref="P341">+IFERROR(_xlfn.XLOOKUP(Cesion_credito[[#This Row],[SUMINISTRADOR_ACTUAL]]&amp;Cesion_credito[[#This Row],[Razón Social Beneficiario del Pago]],Tabla_Facturas[[#All],[ID]],Tabla_Facturas[[#All],[BANCO]],,0),"")</f>
        <v>Banco de Chile</v>
      </c>
      <c r="Q341" t="str" cm="1">
        <f t="array" ref="Q3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1" cm="1">
        <f t="array" ref="R341">+IFERROR(_xlfn.XLOOKUP(Cesion_credito[[#This Row],[SUMINISTRADOR_ACTUAL]]&amp;Cesion_credito[[#This Row],[Razón Social Beneficiario del Pago]],Tabla_Facturas[[#All],[ID]],Tabla_Facturas[[#All],[NUMERO_CUENTA]],,0),"")</f>
        <v>1410401068</v>
      </c>
      <c r="S3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151092</v>
      </c>
      <c r="T341" t="str">
        <f>+_xlfn.XLOOKUP(Cesion_credito[[#This Row],[DISTRIBUIDOR_ACTUAL]],Distribuidor[DISTRIBUIDOR_ACTUAL],Distribuidor[RAZON_SOCIAL_DISTRIBUIDOR_ACTUAL],,0)</f>
        <v>Cooperativa Eléctrica Los Angeles LTDA</v>
      </c>
      <c r="U341" t="str">
        <f>+_xlfn.XLOOKUP(Cesion_credito[[#This Row],[DISTRIBUIDOR_ACTUAL]],Distribuidor[DISTRIBUIDOR_ACTUAL],Distribuidor[RUT_DISTRIBUIDOR_ACTUAL],,0)</f>
        <v>81.585.900-6</v>
      </c>
    </row>
    <row r="342" spans="1:21" x14ac:dyDescent="0.25">
      <c r="A342" s="22">
        <f t="shared" si="23"/>
        <v>2025</v>
      </c>
      <c r="B342" s="22">
        <f t="shared" si="20"/>
        <v>1</v>
      </c>
      <c r="C342" s="22">
        <f t="shared" si="21"/>
        <v>6</v>
      </c>
      <c r="D342" s="23" t="s">
        <v>1122</v>
      </c>
      <c r="E342" s="6" t="s">
        <v>1085</v>
      </c>
      <c r="F342" s="5" t="s">
        <v>360</v>
      </c>
      <c r="G342" s="24" t="str" cm="1">
        <f t="array" ref="G342">+IFERROR(_xlfn.XLOOKUP(Cesion_credito[[#This Row],[Distribuidor_CNE]]&amp;"_"&amp;Cesion_credito[[#This Row],[Bloque_Contrato_CNE]],Contrato[[#All],[Id]],Contrato[[#All],[Suministrador_CNE]],,0),"")</f>
        <v>Aela Generación S.A.</v>
      </c>
      <c r="H342" s="24" t="str" cm="1">
        <f t="array" ref="H342">+IFERROR(_xlfn.XLOOKUP(Cesion_credito[[#This Row],[Distribuidor_CNE]]&amp;"_"&amp;Cesion_credito[[#This Row],[Bloque_Contrato_CNE]],Contrato[[#All],[Id]],Contrato[[#All],[SUMINISTRADOR_ACTUAL]],,0),"")</f>
        <v>AELA_GENERACION</v>
      </c>
      <c r="I342" s="24" t="str" cm="1">
        <f t="array" ref="I342">+IFERROR(_xlfn.XLOOKUP(Cesion_credito[[#This Row],[Distribuidor_CNE]]&amp;"_"&amp;Cesion_credito[[#This Row],[Bloque_Contrato_CNE]],Contrato[[#All],[Id]],Contrato[[#All],[DISTRIBUIDOR_ACTUAL]],,0),"")</f>
        <v>COOPELAN</v>
      </c>
      <c r="J342" s="5" t="s">
        <v>1299</v>
      </c>
      <c r="K342" s="22" t="str" cm="1">
        <f t="array" ref="K3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2" s="8">
        <v>1</v>
      </c>
      <c r="N342" s="36">
        <f>+Cesion_credito[[#This Row],[Prorrata_Semestral (%)]]*SUMIFS(Contrato[Pago_Semestral_US$],Contrato[Distribuidor_CNE],Cesion_credito[[#This Row],[Distribuidor_CNE]],Contrato[Contrato],Cesion_credito[[#This Row],[Bloque_Contrato_CNE]])</f>
        <v>636.73599999999999</v>
      </c>
      <c r="O342" s="28">
        <f t="shared" si="22"/>
        <v>1</v>
      </c>
      <c r="P342" t="str" cm="1">
        <f t="array" ref="P342">+IFERROR(_xlfn.XLOOKUP(Cesion_credito[[#This Row],[SUMINISTRADOR_ACTUAL]]&amp;Cesion_credito[[#This Row],[Razón Social Beneficiario del Pago]],Tabla_Facturas[[#All],[ID]],Tabla_Facturas[[#All],[BANCO]],,0),"")</f>
        <v>Banco de Chile</v>
      </c>
      <c r="Q342" t="str" cm="1">
        <f t="array" ref="Q3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2" cm="1">
        <f t="array" ref="R342">+IFERROR(_xlfn.XLOOKUP(Cesion_credito[[#This Row],[SUMINISTRADOR_ACTUAL]]&amp;Cesion_credito[[#This Row],[Razón Social Beneficiario del Pago]],Tabla_Facturas[[#All],[ID]],Tabla_Facturas[[#All],[NUMERO_CUENTA]],,0),"")</f>
        <v>1410401068</v>
      </c>
      <c r="S3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99109</v>
      </c>
      <c r="T342" t="str">
        <f>+_xlfn.XLOOKUP(Cesion_credito[[#This Row],[DISTRIBUIDOR_ACTUAL]],Distribuidor[DISTRIBUIDOR_ACTUAL],Distribuidor[RAZON_SOCIAL_DISTRIBUIDOR_ACTUAL],,0)</f>
        <v>Cooperativa Eléctrica Los Angeles LTDA</v>
      </c>
      <c r="U342" t="str">
        <f>+_xlfn.XLOOKUP(Cesion_credito[[#This Row],[DISTRIBUIDOR_ACTUAL]],Distribuidor[DISTRIBUIDOR_ACTUAL],Distribuidor[RUT_DISTRIBUIDOR_ACTUAL],,0)</f>
        <v>81.585.900-6</v>
      </c>
    </row>
    <row r="343" spans="1:21" x14ac:dyDescent="0.25">
      <c r="A343" s="22">
        <f t="shared" si="23"/>
        <v>2025</v>
      </c>
      <c r="B343" s="22">
        <f t="shared" si="20"/>
        <v>1</v>
      </c>
      <c r="C343" s="22">
        <f t="shared" si="21"/>
        <v>6</v>
      </c>
      <c r="D343" s="23" t="s">
        <v>1122</v>
      </c>
      <c r="E343" s="6" t="s">
        <v>1087</v>
      </c>
      <c r="F343" s="5" t="s">
        <v>429</v>
      </c>
      <c r="G343" s="24" t="str" cm="1">
        <f t="array" ref="G343">+IFERROR(_xlfn.XLOOKUP(Cesion_credito[[#This Row],[Distribuidor_CNE]]&amp;"_"&amp;Cesion_credito[[#This Row],[Bloque_Contrato_CNE]],Contrato[[#All],[Id]],Contrato[[#All],[Suministrador_CNE]],,0),"")</f>
        <v>Aela Generación S.A.</v>
      </c>
      <c r="H343" s="24" t="str" cm="1">
        <f t="array" ref="H343">+IFERROR(_xlfn.XLOOKUP(Cesion_credito[[#This Row],[Distribuidor_CNE]]&amp;"_"&amp;Cesion_credito[[#This Row],[Bloque_Contrato_CNE]],Contrato[[#All],[Id]],Contrato[[#All],[SUMINISTRADOR_ACTUAL]],,0),"")</f>
        <v>AELA_GENERACION</v>
      </c>
      <c r="I343" s="24" t="str" cm="1">
        <f t="array" ref="I343">+IFERROR(_xlfn.XLOOKUP(Cesion_credito[[#This Row],[Distribuidor_CNE]]&amp;"_"&amp;Cesion_credito[[#This Row],[Bloque_Contrato_CNE]],Contrato[[#All],[Id]],Contrato[[#All],[DISTRIBUIDOR_ACTUAL]],,0),"")</f>
        <v>COPELEC</v>
      </c>
      <c r="J343" s="5" t="s">
        <v>1299</v>
      </c>
      <c r="K343" s="22" t="str" cm="1">
        <f t="array" ref="K3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3" s="8">
        <v>1</v>
      </c>
      <c r="N343" s="36">
        <f>+Cesion_credito[[#This Row],[Prorrata_Semestral (%)]]*SUMIFS(Contrato[Pago_Semestral_US$],Contrato[Distribuidor_CNE],Cesion_credito[[#This Row],[Distribuidor_CNE]],Contrato[Contrato],Cesion_credito[[#This Row],[Bloque_Contrato_CNE]])</f>
        <v>8862.4500000000007</v>
      </c>
      <c r="O343" s="28">
        <f t="shared" si="22"/>
        <v>1</v>
      </c>
      <c r="P343" t="str" cm="1">
        <f t="array" ref="P343">+IFERROR(_xlfn.XLOOKUP(Cesion_credito[[#This Row],[SUMINISTRADOR_ACTUAL]]&amp;Cesion_credito[[#This Row],[Razón Social Beneficiario del Pago]],Tabla_Facturas[[#All],[ID]],Tabla_Facturas[[#All],[BANCO]],,0),"")</f>
        <v>Banco de Chile</v>
      </c>
      <c r="Q343" t="str" cm="1">
        <f t="array" ref="Q3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3" cm="1">
        <f t="array" ref="R343">+IFERROR(_xlfn.XLOOKUP(Cesion_credito[[#This Row],[SUMINISTRADOR_ACTUAL]]&amp;Cesion_credito[[#This Row],[Razón Social Beneficiario del Pago]],Tabla_Facturas[[#All],[ID]],Tabla_Facturas[[#All],[NUMERO_CUENTA]],,0),"")</f>
        <v>1410401068</v>
      </c>
      <c r="S3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1379455</v>
      </c>
      <c r="T343" t="str">
        <f>+_xlfn.XLOOKUP(Cesion_credito[[#This Row],[DISTRIBUIDOR_ACTUAL]],Distribuidor[DISTRIBUIDOR_ACTUAL],Distribuidor[RAZON_SOCIAL_DISTRIBUIDOR_ACTUAL],,0)</f>
        <v>Cooperativa de Consumo de Energía Eléctrica Chillán Ltda.</v>
      </c>
      <c r="U343" t="str">
        <f>+_xlfn.XLOOKUP(Cesion_credito[[#This Row],[DISTRIBUIDOR_ACTUAL]],Distribuidor[DISTRIBUIDOR_ACTUAL],Distribuidor[RUT_DISTRIBUIDOR_ACTUAL],,0)</f>
        <v>80.237.700-2</v>
      </c>
    </row>
    <row r="344" spans="1:21" x14ac:dyDescent="0.25">
      <c r="A344" s="22">
        <f t="shared" si="23"/>
        <v>2025</v>
      </c>
      <c r="B344" s="22">
        <f t="shared" si="20"/>
        <v>1</v>
      </c>
      <c r="C344" s="22">
        <f t="shared" si="21"/>
        <v>6</v>
      </c>
      <c r="D344" s="23" t="s">
        <v>1122</v>
      </c>
      <c r="E344" s="6" t="s">
        <v>1087</v>
      </c>
      <c r="F344" s="5" t="s">
        <v>430</v>
      </c>
      <c r="G344" s="24" t="str" cm="1">
        <f t="array" ref="G344">+IFERROR(_xlfn.XLOOKUP(Cesion_credito[[#This Row],[Distribuidor_CNE]]&amp;"_"&amp;Cesion_credito[[#This Row],[Bloque_Contrato_CNE]],Contrato[[#All],[Id]],Contrato[[#All],[Suministrador_CNE]],,0),"")</f>
        <v>Aela Generación S.A.</v>
      </c>
      <c r="H344" s="24" t="str" cm="1">
        <f t="array" ref="H344">+IFERROR(_xlfn.XLOOKUP(Cesion_credito[[#This Row],[Distribuidor_CNE]]&amp;"_"&amp;Cesion_credito[[#This Row],[Bloque_Contrato_CNE]],Contrato[[#All],[Id]],Contrato[[#All],[SUMINISTRADOR_ACTUAL]],,0),"")</f>
        <v>AELA_GENERACION</v>
      </c>
      <c r="I344" s="24" t="str" cm="1">
        <f t="array" ref="I344">+IFERROR(_xlfn.XLOOKUP(Cesion_credito[[#This Row],[Distribuidor_CNE]]&amp;"_"&amp;Cesion_credito[[#This Row],[Bloque_Contrato_CNE]],Contrato[[#All],[Id]],Contrato[[#All],[DISTRIBUIDOR_ACTUAL]],,0),"")</f>
        <v>COPELEC</v>
      </c>
      <c r="J344" s="5" t="s">
        <v>1299</v>
      </c>
      <c r="K344" s="22" t="str" cm="1">
        <f t="array" ref="K3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4" s="8">
        <v>1</v>
      </c>
      <c r="N344" s="36">
        <f>+Cesion_credito[[#This Row],[Prorrata_Semestral (%)]]*SUMIFS(Contrato[Pago_Semestral_US$],Contrato[Distribuidor_CNE],Cesion_credito[[#This Row],[Distribuidor_CNE]],Contrato[Contrato],Cesion_credito[[#This Row],[Bloque_Contrato_CNE]])</f>
        <v>14436.504000000001</v>
      </c>
      <c r="O344" s="28">
        <f t="shared" si="22"/>
        <v>1</v>
      </c>
      <c r="P344" t="str" cm="1">
        <f t="array" ref="P344">+IFERROR(_xlfn.XLOOKUP(Cesion_credito[[#This Row],[SUMINISTRADOR_ACTUAL]]&amp;Cesion_credito[[#This Row],[Razón Social Beneficiario del Pago]],Tabla_Facturas[[#All],[ID]],Tabla_Facturas[[#All],[BANCO]],,0),"")</f>
        <v>Banco de Chile</v>
      </c>
      <c r="Q344" t="str" cm="1">
        <f t="array" ref="Q3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4" cm="1">
        <f t="array" ref="R344">+IFERROR(_xlfn.XLOOKUP(Cesion_credito[[#This Row],[SUMINISTRADOR_ACTUAL]]&amp;Cesion_credito[[#This Row],[Razón Social Beneficiario del Pago]],Tabla_Facturas[[#All],[ID]],Tabla_Facturas[[#All],[NUMERO_CUENTA]],,0),"")</f>
        <v>1410401068</v>
      </c>
      <c r="S3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2247066</v>
      </c>
      <c r="T344" t="str">
        <f>+_xlfn.XLOOKUP(Cesion_credito[[#This Row],[DISTRIBUIDOR_ACTUAL]],Distribuidor[DISTRIBUIDOR_ACTUAL],Distribuidor[RAZON_SOCIAL_DISTRIBUIDOR_ACTUAL],,0)</f>
        <v>Cooperativa de Consumo de Energía Eléctrica Chillán Ltda.</v>
      </c>
      <c r="U344" t="str">
        <f>+_xlfn.XLOOKUP(Cesion_credito[[#This Row],[DISTRIBUIDOR_ACTUAL]],Distribuidor[DISTRIBUIDOR_ACTUAL],Distribuidor[RUT_DISTRIBUIDOR_ACTUAL],,0)</f>
        <v>80.237.700-2</v>
      </c>
    </row>
    <row r="345" spans="1:21" x14ac:dyDescent="0.25">
      <c r="A345" s="22">
        <f t="shared" si="23"/>
        <v>2025</v>
      </c>
      <c r="B345" s="22">
        <f t="shared" si="20"/>
        <v>1</v>
      </c>
      <c r="C345" s="22">
        <f t="shared" si="21"/>
        <v>6</v>
      </c>
      <c r="D345" s="23" t="s">
        <v>1122</v>
      </c>
      <c r="E345" s="6" t="s">
        <v>1087</v>
      </c>
      <c r="F345" s="5" t="s">
        <v>431</v>
      </c>
      <c r="G345" s="24" t="str" cm="1">
        <f t="array" ref="G345">+IFERROR(_xlfn.XLOOKUP(Cesion_credito[[#This Row],[Distribuidor_CNE]]&amp;"_"&amp;Cesion_credito[[#This Row],[Bloque_Contrato_CNE]],Contrato[[#All],[Id]],Contrato[[#All],[Suministrador_CNE]],,0),"")</f>
        <v>Aela Generación S.A.</v>
      </c>
      <c r="H345" s="24" t="str" cm="1">
        <f t="array" ref="H345">+IFERROR(_xlfn.XLOOKUP(Cesion_credito[[#This Row],[Distribuidor_CNE]]&amp;"_"&amp;Cesion_credito[[#This Row],[Bloque_Contrato_CNE]],Contrato[[#All],[Id]],Contrato[[#All],[SUMINISTRADOR_ACTUAL]],,0),"")</f>
        <v>AELA_GENERACION</v>
      </c>
      <c r="I345" s="24" t="str" cm="1">
        <f t="array" ref="I345">+IFERROR(_xlfn.XLOOKUP(Cesion_credito[[#This Row],[Distribuidor_CNE]]&amp;"_"&amp;Cesion_credito[[#This Row],[Bloque_Contrato_CNE]],Contrato[[#All],[Id]],Contrato[[#All],[DISTRIBUIDOR_ACTUAL]],,0),"")</f>
        <v>COPELEC</v>
      </c>
      <c r="J345" s="5" t="s">
        <v>1299</v>
      </c>
      <c r="K345" s="22" t="str" cm="1">
        <f t="array" ref="K3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5" s="8">
        <v>1</v>
      </c>
      <c r="N345" s="36">
        <f>+Cesion_credito[[#This Row],[Prorrata_Semestral (%)]]*SUMIFS(Contrato[Pago_Semestral_US$],Contrato[Distribuidor_CNE],Cesion_credito[[#This Row],[Distribuidor_CNE]],Contrato[Contrato],Cesion_credito[[#This Row],[Bloque_Contrato_CNE]])</f>
        <v>13818.447</v>
      </c>
      <c r="O345" s="28">
        <f t="shared" si="22"/>
        <v>1</v>
      </c>
      <c r="P345" t="str" cm="1">
        <f t="array" ref="P345">+IFERROR(_xlfn.XLOOKUP(Cesion_credito[[#This Row],[SUMINISTRADOR_ACTUAL]]&amp;Cesion_credito[[#This Row],[Razón Social Beneficiario del Pago]],Tabla_Facturas[[#All],[ID]],Tabla_Facturas[[#All],[BANCO]],,0),"")</f>
        <v>Banco de Chile</v>
      </c>
      <c r="Q345" t="str" cm="1">
        <f t="array" ref="Q3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5" cm="1">
        <f t="array" ref="R345">+IFERROR(_xlfn.XLOOKUP(Cesion_credito[[#This Row],[SUMINISTRADOR_ACTUAL]]&amp;Cesion_credito[[#This Row],[Razón Social Beneficiario del Pago]],Tabla_Facturas[[#All],[ID]],Tabla_Facturas[[#All],[NUMERO_CUENTA]],,0),"")</f>
        <v>1410401068</v>
      </c>
      <c r="S3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2150864</v>
      </c>
      <c r="T345" t="str">
        <f>+_xlfn.XLOOKUP(Cesion_credito[[#This Row],[DISTRIBUIDOR_ACTUAL]],Distribuidor[DISTRIBUIDOR_ACTUAL],Distribuidor[RAZON_SOCIAL_DISTRIBUIDOR_ACTUAL],,0)</f>
        <v>Cooperativa de Consumo de Energía Eléctrica Chillán Ltda.</v>
      </c>
      <c r="U345" t="str">
        <f>+_xlfn.XLOOKUP(Cesion_credito[[#This Row],[DISTRIBUIDOR_ACTUAL]],Distribuidor[DISTRIBUIDOR_ACTUAL],Distribuidor[RUT_DISTRIBUIDOR_ACTUAL],,0)</f>
        <v>80.237.700-2</v>
      </c>
    </row>
    <row r="346" spans="1:21" x14ac:dyDescent="0.25">
      <c r="A346" s="22">
        <f t="shared" si="23"/>
        <v>2025</v>
      </c>
      <c r="B346" s="22">
        <f t="shared" si="20"/>
        <v>1</v>
      </c>
      <c r="C346" s="22">
        <f t="shared" si="21"/>
        <v>6</v>
      </c>
      <c r="D346" s="23" t="s">
        <v>1122</v>
      </c>
      <c r="E346" s="6" t="s">
        <v>1092</v>
      </c>
      <c r="F346" s="5" t="s">
        <v>622</v>
      </c>
      <c r="G346" s="24" t="str" cm="1">
        <f t="array" ref="G346">+IFERROR(_xlfn.XLOOKUP(Cesion_credito[[#This Row],[Distribuidor_CNE]]&amp;"_"&amp;Cesion_credito[[#This Row],[Bloque_Contrato_CNE]],Contrato[[#All],[Id]],Contrato[[#All],[Suministrador_CNE]],,0),"")</f>
        <v>Aela Generación S.A.</v>
      </c>
      <c r="H346" s="24" t="str" cm="1">
        <f t="array" ref="H346">+IFERROR(_xlfn.XLOOKUP(Cesion_credito[[#This Row],[Distribuidor_CNE]]&amp;"_"&amp;Cesion_credito[[#This Row],[Bloque_Contrato_CNE]],Contrato[[#All],[Id]],Contrato[[#All],[SUMINISTRADOR_ACTUAL]],,0),"")</f>
        <v>AELA_GENERACION</v>
      </c>
      <c r="I346" s="24" t="str" cm="1">
        <f t="array" ref="I346">+IFERROR(_xlfn.XLOOKUP(Cesion_credito[[#This Row],[Distribuidor_CNE]]&amp;"_"&amp;Cesion_credito[[#This Row],[Bloque_Contrato_CNE]],Contrato[[#All],[Id]],Contrato[[#All],[DISTRIBUIDOR_ACTUAL]],,0),"")</f>
        <v>CGE</v>
      </c>
      <c r="J346" s="5" t="s">
        <v>1299</v>
      </c>
      <c r="K346" s="22" t="str" cm="1">
        <f t="array" ref="K3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6" s="8">
        <v>1</v>
      </c>
      <c r="N346" s="36">
        <f>+Cesion_credito[[#This Row],[Prorrata_Semestral (%)]]*SUMIFS(Contrato[Pago_Semestral_US$],Contrato[Distribuidor_CNE],Cesion_credito[[#This Row],[Distribuidor_CNE]],Contrato[Contrato],Cesion_credito[[#This Row],[Bloque_Contrato_CNE]])</f>
        <v>924.899</v>
      </c>
      <c r="O346" s="28">
        <f t="shared" si="22"/>
        <v>1</v>
      </c>
      <c r="P346" t="str" cm="1">
        <f t="array" ref="P346">+IFERROR(_xlfn.XLOOKUP(Cesion_credito[[#This Row],[SUMINISTRADOR_ACTUAL]]&amp;Cesion_credito[[#This Row],[Razón Social Beneficiario del Pago]],Tabla_Facturas[[#All],[ID]],Tabla_Facturas[[#All],[BANCO]],,0),"")</f>
        <v>Banco de Chile</v>
      </c>
      <c r="Q346" t="str" cm="1">
        <f t="array" ref="Q3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6" cm="1">
        <f t="array" ref="R346">+IFERROR(_xlfn.XLOOKUP(Cesion_credito[[#This Row],[SUMINISTRADOR_ACTUAL]]&amp;Cesion_credito[[#This Row],[Razón Social Beneficiario del Pago]],Tabla_Facturas[[#All],[ID]],Tabla_Facturas[[#All],[NUMERO_CUENTA]],,0),"")</f>
        <v>1410401068</v>
      </c>
      <c r="S3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143962</v>
      </c>
      <c r="T346" t="str">
        <f>+_xlfn.XLOOKUP(Cesion_credito[[#This Row],[DISTRIBUIDOR_ACTUAL]],Distribuidor[DISTRIBUIDOR_ACTUAL],Distribuidor[RAZON_SOCIAL_DISTRIBUIDOR_ACTUAL],,0)</f>
        <v>Compañía General de Electricidad S.A.</v>
      </c>
      <c r="U346" t="str">
        <f>+_xlfn.XLOOKUP(Cesion_credito[[#This Row],[DISTRIBUIDOR_ACTUAL]],Distribuidor[DISTRIBUIDOR_ACTUAL],Distribuidor[RUT_DISTRIBUIDOR_ACTUAL],,0)</f>
        <v>76.411.321-7</v>
      </c>
    </row>
    <row r="347" spans="1:21" x14ac:dyDescent="0.25">
      <c r="A347" s="22">
        <f t="shared" si="23"/>
        <v>2025</v>
      </c>
      <c r="B347" s="22">
        <f t="shared" si="20"/>
        <v>1</v>
      </c>
      <c r="C347" s="22">
        <f t="shared" si="21"/>
        <v>6</v>
      </c>
      <c r="D347" s="23" t="s">
        <v>1122</v>
      </c>
      <c r="E347" s="6" t="s">
        <v>1092</v>
      </c>
      <c r="F347" s="5" t="s">
        <v>623</v>
      </c>
      <c r="G347" s="24" t="str" cm="1">
        <f t="array" ref="G347">+IFERROR(_xlfn.XLOOKUP(Cesion_credito[[#This Row],[Distribuidor_CNE]]&amp;"_"&amp;Cesion_credito[[#This Row],[Bloque_Contrato_CNE]],Contrato[[#All],[Id]],Contrato[[#All],[Suministrador_CNE]],,0),"")</f>
        <v>Aela Generación S.A.</v>
      </c>
      <c r="H347" s="24" t="str" cm="1">
        <f t="array" ref="H347">+IFERROR(_xlfn.XLOOKUP(Cesion_credito[[#This Row],[Distribuidor_CNE]]&amp;"_"&amp;Cesion_credito[[#This Row],[Bloque_Contrato_CNE]],Contrato[[#All],[Id]],Contrato[[#All],[SUMINISTRADOR_ACTUAL]],,0),"")</f>
        <v>AELA_GENERACION</v>
      </c>
      <c r="I347" s="24" t="str" cm="1">
        <f t="array" ref="I347">+IFERROR(_xlfn.XLOOKUP(Cesion_credito[[#This Row],[Distribuidor_CNE]]&amp;"_"&amp;Cesion_credito[[#This Row],[Bloque_Contrato_CNE]],Contrato[[#All],[Id]],Contrato[[#All],[DISTRIBUIDOR_ACTUAL]],,0),"")</f>
        <v>CGE</v>
      </c>
      <c r="J347" s="5" t="s">
        <v>1299</v>
      </c>
      <c r="K347" s="22" t="str" cm="1">
        <f t="array" ref="K3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7" s="8">
        <v>1</v>
      </c>
      <c r="N347" s="36">
        <f>+Cesion_credito[[#This Row],[Prorrata_Semestral (%)]]*SUMIFS(Contrato[Pago_Semestral_US$],Contrato[Distribuidor_CNE],Cesion_credito[[#This Row],[Distribuidor_CNE]],Contrato[Contrato],Cesion_credito[[#This Row],[Bloque_Contrato_CNE]])</f>
        <v>2334.0340000000001</v>
      </c>
      <c r="O347" s="28">
        <f t="shared" si="22"/>
        <v>1</v>
      </c>
      <c r="P347" t="str" cm="1">
        <f t="array" ref="P347">+IFERROR(_xlfn.XLOOKUP(Cesion_credito[[#This Row],[SUMINISTRADOR_ACTUAL]]&amp;Cesion_credito[[#This Row],[Razón Social Beneficiario del Pago]],Tabla_Facturas[[#All],[ID]],Tabla_Facturas[[#All],[BANCO]],,0),"")</f>
        <v>Banco de Chile</v>
      </c>
      <c r="Q347" t="str" cm="1">
        <f t="array" ref="Q3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7" cm="1">
        <f t="array" ref="R347">+IFERROR(_xlfn.XLOOKUP(Cesion_credito[[#This Row],[SUMINISTRADOR_ACTUAL]]&amp;Cesion_credito[[#This Row],[Razón Social Beneficiario del Pago]],Tabla_Facturas[[#All],[ID]],Tabla_Facturas[[#All],[NUMERO_CUENTA]],,0),"")</f>
        <v>1410401068</v>
      </c>
      <c r="S3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363296</v>
      </c>
      <c r="T347" t="str">
        <f>+_xlfn.XLOOKUP(Cesion_credito[[#This Row],[DISTRIBUIDOR_ACTUAL]],Distribuidor[DISTRIBUIDOR_ACTUAL],Distribuidor[RAZON_SOCIAL_DISTRIBUIDOR_ACTUAL],,0)</f>
        <v>Compañía General de Electricidad S.A.</v>
      </c>
      <c r="U347" t="str">
        <f>+_xlfn.XLOOKUP(Cesion_credito[[#This Row],[DISTRIBUIDOR_ACTUAL]],Distribuidor[DISTRIBUIDOR_ACTUAL],Distribuidor[RUT_DISTRIBUIDOR_ACTUAL],,0)</f>
        <v>76.411.321-7</v>
      </c>
    </row>
    <row r="348" spans="1:21" x14ac:dyDescent="0.25">
      <c r="A348" s="22">
        <f t="shared" si="23"/>
        <v>2025</v>
      </c>
      <c r="B348" s="22">
        <f t="shared" si="20"/>
        <v>1</v>
      </c>
      <c r="C348" s="22">
        <f t="shared" si="21"/>
        <v>6</v>
      </c>
      <c r="D348" s="23" t="s">
        <v>1122</v>
      </c>
      <c r="E348" s="6" t="s">
        <v>1092</v>
      </c>
      <c r="F348" s="5" t="s">
        <v>624</v>
      </c>
      <c r="G348" s="24" t="str" cm="1">
        <f t="array" ref="G348">+IFERROR(_xlfn.XLOOKUP(Cesion_credito[[#This Row],[Distribuidor_CNE]]&amp;"_"&amp;Cesion_credito[[#This Row],[Bloque_Contrato_CNE]],Contrato[[#All],[Id]],Contrato[[#All],[Suministrador_CNE]],,0),"")</f>
        <v>Aela Generación S.A.</v>
      </c>
      <c r="H348" s="24" t="str" cm="1">
        <f t="array" ref="H348">+IFERROR(_xlfn.XLOOKUP(Cesion_credito[[#This Row],[Distribuidor_CNE]]&amp;"_"&amp;Cesion_credito[[#This Row],[Bloque_Contrato_CNE]],Contrato[[#All],[Id]],Contrato[[#All],[SUMINISTRADOR_ACTUAL]],,0),"")</f>
        <v>AELA_GENERACION</v>
      </c>
      <c r="I348" s="24" t="str" cm="1">
        <f t="array" ref="I348">+IFERROR(_xlfn.XLOOKUP(Cesion_credito[[#This Row],[Distribuidor_CNE]]&amp;"_"&amp;Cesion_credito[[#This Row],[Bloque_Contrato_CNE]],Contrato[[#All],[Id]],Contrato[[#All],[DISTRIBUIDOR_ACTUAL]],,0),"")</f>
        <v>CGE</v>
      </c>
      <c r="J348" s="5" t="s">
        <v>1299</v>
      </c>
      <c r="K348" s="22" t="str" cm="1">
        <f t="array" ref="K3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8" s="8">
        <v>1</v>
      </c>
      <c r="N348" s="36">
        <f>+Cesion_credito[[#This Row],[Prorrata_Semestral (%)]]*SUMIFS(Contrato[Pago_Semestral_US$],Contrato[Distribuidor_CNE],Cesion_credito[[#This Row],[Distribuidor_CNE]],Contrato[Contrato],Cesion_credito[[#This Row],[Bloque_Contrato_CNE]])</f>
        <v>2612.201</v>
      </c>
      <c r="O348" s="28">
        <f t="shared" si="22"/>
        <v>1</v>
      </c>
      <c r="P348" t="str" cm="1">
        <f t="array" ref="P348">+IFERROR(_xlfn.XLOOKUP(Cesion_credito[[#This Row],[SUMINISTRADOR_ACTUAL]]&amp;Cesion_credito[[#This Row],[Razón Social Beneficiario del Pago]],Tabla_Facturas[[#All],[ID]],Tabla_Facturas[[#All],[BANCO]],,0),"")</f>
        <v>Banco de Chile</v>
      </c>
      <c r="Q348" t="str" cm="1">
        <f t="array" ref="Q3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8" cm="1">
        <f t="array" ref="R348">+IFERROR(_xlfn.XLOOKUP(Cesion_credito[[#This Row],[SUMINISTRADOR_ACTUAL]]&amp;Cesion_credito[[#This Row],[Razón Social Beneficiario del Pago]],Tabla_Facturas[[#All],[ID]],Tabla_Facturas[[#All],[NUMERO_CUENTA]],,0),"")</f>
        <v>1410401068</v>
      </c>
      <c r="S3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406593</v>
      </c>
      <c r="T348" t="str">
        <f>+_xlfn.XLOOKUP(Cesion_credito[[#This Row],[DISTRIBUIDOR_ACTUAL]],Distribuidor[DISTRIBUIDOR_ACTUAL],Distribuidor[RAZON_SOCIAL_DISTRIBUIDOR_ACTUAL],,0)</f>
        <v>Compañía General de Electricidad S.A.</v>
      </c>
      <c r="U348" t="str">
        <f>+_xlfn.XLOOKUP(Cesion_credito[[#This Row],[DISTRIBUIDOR_ACTUAL]],Distribuidor[DISTRIBUIDOR_ACTUAL],Distribuidor[RUT_DISTRIBUIDOR_ACTUAL],,0)</f>
        <v>76.411.321-7</v>
      </c>
    </row>
    <row r="349" spans="1:21" x14ac:dyDescent="0.25">
      <c r="A349" s="22">
        <f t="shared" si="23"/>
        <v>2025</v>
      </c>
      <c r="B349" s="22">
        <f t="shared" si="20"/>
        <v>1</v>
      </c>
      <c r="C349" s="22">
        <f t="shared" si="21"/>
        <v>6</v>
      </c>
      <c r="D349" s="23" t="s">
        <v>1122</v>
      </c>
      <c r="E349" s="6" t="s">
        <v>1094</v>
      </c>
      <c r="F349" s="5" t="s">
        <v>674</v>
      </c>
      <c r="G349" s="24" t="str" cm="1">
        <f t="array" ref="G349">+IFERROR(_xlfn.XLOOKUP(Cesion_credito[[#This Row],[Distribuidor_CNE]]&amp;"_"&amp;Cesion_credito[[#This Row],[Bloque_Contrato_CNE]],Contrato[[#All],[Id]],Contrato[[#All],[Suministrador_CNE]],,0),"")</f>
        <v>Aela Generación S.A.</v>
      </c>
      <c r="H349" s="24" t="str" cm="1">
        <f t="array" ref="H349">+IFERROR(_xlfn.XLOOKUP(Cesion_credito[[#This Row],[Distribuidor_CNE]]&amp;"_"&amp;Cesion_credito[[#This Row],[Bloque_Contrato_CNE]],Contrato[[#All],[Id]],Contrato[[#All],[SUMINISTRADOR_ACTUAL]],,0),"")</f>
        <v>AELA_GENERACION</v>
      </c>
      <c r="I349" s="24" t="str" cm="1">
        <f t="array" ref="I349">+IFERROR(_xlfn.XLOOKUP(Cesion_credito[[#This Row],[Distribuidor_CNE]]&amp;"_"&amp;Cesion_credito[[#This Row],[Bloque_Contrato_CNE]],Contrato[[#All],[Id]],Contrato[[#All],[DISTRIBUIDOR_ACTUAL]],,0),"")</f>
        <v>CGE</v>
      </c>
      <c r="J349" s="5" t="s">
        <v>1299</v>
      </c>
      <c r="K349" s="22" t="str" cm="1">
        <f t="array" ref="K3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49" s="8">
        <v>1</v>
      </c>
      <c r="N349" s="36">
        <f>+Cesion_credito[[#This Row],[Prorrata_Semestral (%)]]*SUMIFS(Contrato[Pago_Semestral_US$],Contrato[Distribuidor_CNE],Cesion_credito[[#This Row],[Distribuidor_CNE]],Contrato[Contrato],Cesion_credito[[#This Row],[Bloque_Contrato_CNE]])</f>
        <v>19130.494999999999</v>
      </c>
      <c r="O349" s="28">
        <f t="shared" si="22"/>
        <v>1</v>
      </c>
      <c r="P349" t="str" cm="1">
        <f t="array" ref="P349">+IFERROR(_xlfn.XLOOKUP(Cesion_credito[[#This Row],[SUMINISTRADOR_ACTUAL]]&amp;Cesion_credito[[#This Row],[Razón Social Beneficiario del Pago]],Tabla_Facturas[[#All],[ID]],Tabla_Facturas[[#All],[BANCO]],,0),"")</f>
        <v>Banco de Chile</v>
      </c>
      <c r="Q349" t="str" cm="1">
        <f t="array" ref="Q3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49" cm="1">
        <f t="array" ref="R349">+IFERROR(_xlfn.XLOOKUP(Cesion_credito[[#This Row],[SUMINISTRADOR_ACTUAL]]&amp;Cesion_credito[[#This Row],[Razón Social Beneficiario del Pago]],Tabla_Facturas[[#All],[ID]],Tabla_Facturas[[#All],[NUMERO_CUENTA]],,0),"")</f>
        <v>1410401068</v>
      </c>
      <c r="S3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2977693</v>
      </c>
      <c r="T349" t="str">
        <f>+_xlfn.XLOOKUP(Cesion_credito[[#This Row],[DISTRIBUIDOR_ACTUAL]],Distribuidor[DISTRIBUIDOR_ACTUAL],Distribuidor[RAZON_SOCIAL_DISTRIBUIDOR_ACTUAL],,0)</f>
        <v>Compañía General de Electricidad S.A.</v>
      </c>
      <c r="U349" t="str">
        <f>+_xlfn.XLOOKUP(Cesion_credito[[#This Row],[DISTRIBUIDOR_ACTUAL]],Distribuidor[DISTRIBUIDOR_ACTUAL],Distribuidor[RUT_DISTRIBUIDOR_ACTUAL],,0)</f>
        <v>76.411.321-7</v>
      </c>
    </row>
    <row r="350" spans="1:21" x14ac:dyDescent="0.25">
      <c r="A350" s="22">
        <f t="shared" si="23"/>
        <v>2025</v>
      </c>
      <c r="B350" s="22">
        <f t="shared" si="20"/>
        <v>1</v>
      </c>
      <c r="C350" s="22">
        <f t="shared" si="21"/>
        <v>6</v>
      </c>
      <c r="D350" s="23" t="s">
        <v>1122</v>
      </c>
      <c r="E350" s="6" t="s">
        <v>1094</v>
      </c>
      <c r="F350" s="5" t="s">
        <v>675</v>
      </c>
      <c r="G350" s="24" t="str" cm="1">
        <f t="array" ref="G350">+IFERROR(_xlfn.XLOOKUP(Cesion_credito[[#This Row],[Distribuidor_CNE]]&amp;"_"&amp;Cesion_credito[[#This Row],[Bloque_Contrato_CNE]],Contrato[[#All],[Id]],Contrato[[#All],[Suministrador_CNE]],,0),"")</f>
        <v>Aela Generación S.A.</v>
      </c>
      <c r="H350" s="24" t="str" cm="1">
        <f t="array" ref="H350">+IFERROR(_xlfn.XLOOKUP(Cesion_credito[[#This Row],[Distribuidor_CNE]]&amp;"_"&amp;Cesion_credito[[#This Row],[Bloque_Contrato_CNE]],Contrato[[#All],[Id]],Contrato[[#All],[SUMINISTRADOR_ACTUAL]],,0),"")</f>
        <v>AELA_GENERACION</v>
      </c>
      <c r="I350" s="24" t="str" cm="1">
        <f t="array" ref="I350">+IFERROR(_xlfn.XLOOKUP(Cesion_credito[[#This Row],[Distribuidor_CNE]]&amp;"_"&amp;Cesion_credito[[#This Row],[Bloque_Contrato_CNE]],Contrato[[#All],[Id]],Contrato[[#All],[DISTRIBUIDOR_ACTUAL]],,0),"")</f>
        <v>CGE</v>
      </c>
      <c r="J350" s="5" t="s">
        <v>1299</v>
      </c>
      <c r="K350" s="22" t="str" cm="1">
        <f t="array" ref="K35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0" s="8">
        <v>1</v>
      </c>
      <c r="N350" s="36">
        <f>+Cesion_credito[[#This Row],[Prorrata_Semestral (%)]]*SUMIFS(Contrato[Pago_Semestral_US$],Contrato[Distribuidor_CNE],Cesion_credito[[#This Row],[Distribuidor_CNE]],Contrato[Contrato],Cesion_credito[[#This Row],[Bloque_Contrato_CNE]])</f>
        <v>85.463999999999999</v>
      </c>
      <c r="O350" s="28">
        <f t="shared" si="22"/>
        <v>1</v>
      </c>
      <c r="P350" t="str" cm="1">
        <f t="array" ref="P350">+IFERROR(_xlfn.XLOOKUP(Cesion_credito[[#This Row],[SUMINISTRADOR_ACTUAL]]&amp;Cesion_credito[[#This Row],[Razón Social Beneficiario del Pago]],Tabla_Facturas[[#All],[ID]],Tabla_Facturas[[#All],[BANCO]],,0),"")</f>
        <v>Banco de Chile</v>
      </c>
      <c r="Q350" t="str" cm="1">
        <f t="array" ref="Q3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0" cm="1">
        <f t="array" ref="R350">+IFERROR(_xlfn.XLOOKUP(Cesion_credito[[#This Row],[SUMINISTRADOR_ACTUAL]]&amp;Cesion_credito[[#This Row],[Razón Social Beneficiario del Pago]],Tabla_Facturas[[#All],[ID]],Tabla_Facturas[[#All],[NUMERO_CUENTA]],,0),"")</f>
        <v>1410401068</v>
      </c>
      <c r="S3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13303</v>
      </c>
      <c r="T350" t="str">
        <f>+_xlfn.XLOOKUP(Cesion_credito[[#This Row],[DISTRIBUIDOR_ACTUAL]],Distribuidor[DISTRIBUIDOR_ACTUAL],Distribuidor[RAZON_SOCIAL_DISTRIBUIDOR_ACTUAL],,0)</f>
        <v>Compañía General de Electricidad S.A.</v>
      </c>
      <c r="U350" t="str">
        <f>+_xlfn.XLOOKUP(Cesion_credito[[#This Row],[DISTRIBUIDOR_ACTUAL]],Distribuidor[DISTRIBUIDOR_ACTUAL],Distribuidor[RUT_DISTRIBUIDOR_ACTUAL],,0)</f>
        <v>76.411.321-7</v>
      </c>
    </row>
    <row r="351" spans="1:21" x14ac:dyDescent="0.25">
      <c r="A351" s="22">
        <f t="shared" si="23"/>
        <v>2025</v>
      </c>
      <c r="B351" s="22">
        <f t="shared" si="20"/>
        <v>1</v>
      </c>
      <c r="C351" s="22">
        <f t="shared" si="21"/>
        <v>6</v>
      </c>
      <c r="D351" s="23" t="s">
        <v>1122</v>
      </c>
      <c r="E351" s="6" t="s">
        <v>1097</v>
      </c>
      <c r="F351" s="5" t="s">
        <v>532</v>
      </c>
      <c r="G351" s="24" t="str" cm="1">
        <f t="array" ref="G351">+IFERROR(_xlfn.XLOOKUP(Cesion_credito[[#This Row],[Distribuidor_CNE]]&amp;"_"&amp;Cesion_credito[[#This Row],[Bloque_Contrato_CNE]],Contrato[[#All],[Id]],Contrato[[#All],[Suministrador_CNE]],,0),"")</f>
        <v>Aela Generación S.A.</v>
      </c>
      <c r="H351" s="24" t="str" cm="1">
        <f t="array" ref="H351">+IFERROR(_xlfn.XLOOKUP(Cesion_credito[[#This Row],[Distribuidor_CNE]]&amp;"_"&amp;Cesion_credito[[#This Row],[Bloque_Contrato_CNE]],Contrato[[#All],[Id]],Contrato[[#All],[SUMINISTRADOR_ACTUAL]],,0),"")</f>
        <v>AELA_GENERACION</v>
      </c>
      <c r="I351" s="24" t="str" cm="1">
        <f t="array" ref="I351">+IFERROR(_xlfn.XLOOKUP(Cesion_credito[[#This Row],[Distribuidor_CNE]]&amp;"_"&amp;Cesion_credito[[#This Row],[Bloque_Contrato_CNE]],Contrato[[#All],[Id]],Contrato[[#All],[DISTRIBUIDOR_ACTUAL]],,0),"")</f>
        <v>ENEL_DISTRIBUCION</v>
      </c>
      <c r="J351" s="5" t="s">
        <v>1299</v>
      </c>
      <c r="K351" s="22" t="str" cm="1">
        <f t="array" ref="K35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1" s="8">
        <v>1</v>
      </c>
      <c r="N351" s="36">
        <f>+Cesion_credito[[#This Row],[Prorrata_Semestral (%)]]*SUMIFS(Contrato[Pago_Semestral_US$],Contrato[Distribuidor_CNE],Cesion_credito[[#This Row],[Distribuidor_CNE]],Contrato[Contrato],Cesion_credito[[#This Row],[Bloque_Contrato_CNE]])</f>
        <v>62071.093000000001</v>
      </c>
      <c r="O351" s="28">
        <f t="shared" si="22"/>
        <v>1</v>
      </c>
      <c r="P351" t="str" cm="1">
        <f t="array" ref="P351">+IFERROR(_xlfn.XLOOKUP(Cesion_credito[[#This Row],[SUMINISTRADOR_ACTUAL]]&amp;Cesion_credito[[#This Row],[Razón Social Beneficiario del Pago]],Tabla_Facturas[[#All],[ID]],Tabla_Facturas[[#All],[BANCO]],,0),"")</f>
        <v>Banco de Chile</v>
      </c>
      <c r="Q351" t="str" cm="1">
        <f t="array" ref="Q3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1" cm="1">
        <f t="array" ref="R351">+IFERROR(_xlfn.XLOOKUP(Cesion_credito[[#This Row],[SUMINISTRADOR_ACTUAL]]&amp;Cesion_credito[[#This Row],[Razón Social Beneficiario del Pago]],Tabla_Facturas[[#All],[ID]],Tabla_Facturas[[#All],[NUMERO_CUENTA]],,0),"")</f>
        <v>1410401068</v>
      </c>
      <c r="S3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9661469</v>
      </c>
      <c r="T351" t="str">
        <f>+_xlfn.XLOOKUP(Cesion_credito[[#This Row],[DISTRIBUIDOR_ACTUAL]],Distribuidor[DISTRIBUIDOR_ACTUAL],Distribuidor[RAZON_SOCIAL_DISTRIBUIDOR_ACTUAL],,0)</f>
        <v>Enel Distribución Chile S.A.</v>
      </c>
      <c r="U351" t="str">
        <f>+_xlfn.XLOOKUP(Cesion_credito[[#This Row],[DISTRIBUIDOR_ACTUAL]],Distribuidor[DISTRIBUIDOR_ACTUAL],Distribuidor[RUT_DISTRIBUIDOR_ACTUAL],,0)</f>
        <v>96.800.570-7</v>
      </c>
    </row>
    <row r="352" spans="1:21" x14ac:dyDescent="0.25">
      <c r="A352" s="22">
        <f t="shared" si="23"/>
        <v>2025</v>
      </c>
      <c r="B352" s="22">
        <f t="shared" si="20"/>
        <v>1</v>
      </c>
      <c r="C352" s="22">
        <f t="shared" si="21"/>
        <v>6</v>
      </c>
      <c r="D352" s="23" t="s">
        <v>1122</v>
      </c>
      <c r="E352" s="6" t="s">
        <v>1097</v>
      </c>
      <c r="F352" s="5" t="s">
        <v>533</v>
      </c>
      <c r="G352" s="24" t="str" cm="1">
        <f t="array" ref="G352">+IFERROR(_xlfn.XLOOKUP(Cesion_credito[[#This Row],[Distribuidor_CNE]]&amp;"_"&amp;Cesion_credito[[#This Row],[Bloque_Contrato_CNE]],Contrato[[#All],[Id]],Contrato[[#All],[Suministrador_CNE]],,0),"")</f>
        <v>Aela Generación S.A.</v>
      </c>
      <c r="H352" s="24" t="str" cm="1">
        <f t="array" ref="H352">+IFERROR(_xlfn.XLOOKUP(Cesion_credito[[#This Row],[Distribuidor_CNE]]&amp;"_"&amp;Cesion_credito[[#This Row],[Bloque_Contrato_CNE]],Contrato[[#All],[Id]],Contrato[[#All],[SUMINISTRADOR_ACTUAL]],,0),"")</f>
        <v>AELA_GENERACION</v>
      </c>
      <c r="I352" s="24" t="str" cm="1">
        <f t="array" ref="I352">+IFERROR(_xlfn.XLOOKUP(Cesion_credito[[#This Row],[Distribuidor_CNE]]&amp;"_"&amp;Cesion_credito[[#This Row],[Bloque_Contrato_CNE]],Contrato[[#All],[Id]],Contrato[[#All],[DISTRIBUIDOR_ACTUAL]],,0),"")</f>
        <v>ENEL_DISTRIBUCION</v>
      </c>
      <c r="J352" s="5" t="s">
        <v>1299</v>
      </c>
      <c r="K352" s="22" t="str" cm="1">
        <f t="array" ref="K35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2" s="8">
        <v>1</v>
      </c>
      <c r="N352" s="36">
        <f>+Cesion_credito[[#This Row],[Prorrata_Semestral (%)]]*SUMIFS(Contrato[Pago_Semestral_US$],Contrato[Distribuidor_CNE],Cesion_credito[[#This Row],[Distribuidor_CNE]],Contrato[Contrato],Cesion_credito[[#This Row],[Bloque_Contrato_CNE]])</f>
        <v>110127.617</v>
      </c>
      <c r="O352" s="28">
        <f t="shared" si="22"/>
        <v>1</v>
      </c>
      <c r="P352" t="str" cm="1">
        <f t="array" ref="P352">+IFERROR(_xlfn.XLOOKUP(Cesion_credito[[#This Row],[SUMINISTRADOR_ACTUAL]]&amp;Cesion_credito[[#This Row],[Razón Social Beneficiario del Pago]],Tabla_Facturas[[#All],[ID]],Tabla_Facturas[[#All],[BANCO]],,0),"")</f>
        <v>Banco de Chile</v>
      </c>
      <c r="Q352" t="str" cm="1">
        <f t="array" ref="Q3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2" cm="1">
        <f t="array" ref="R352">+IFERROR(_xlfn.XLOOKUP(Cesion_credito[[#This Row],[SUMINISTRADOR_ACTUAL]]&amp;Cesion_credito[[#This Row],[Razón Social Beneficiario del Pago]],Tabla_Facturas[[#All],[ID]],Tabla_Facturas[[#All],[NUMERO_CUENTA]],,0),"")</f>
        <v>1410401068</v>
      </c>
      <c r="S3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17141547</v>
      </c>
      <c r="T352" t="str">
        <f>+_xlfn.XLOOKUP(Cesion_credito[[#This Row],[DISTRIBUIDOR_ACTUAL]],Distribuidor[DISTRIBUIDOR_ACTUAL],Distribuidor[RAZON_SOCIAL_DISTRIBUIDOR_ACTUAL],,0)</f>
        <v>Enel Distribución Chile S.A.</v>
      </c>
      <c r="U352" t="str">
        <f>+_xlfn.XLOOKUP(Cesion_credito[[#This Row],[DISTRIBUIDOR_ACTUAL]],Distribuidor[DISTRIBUIDOR_ACTUAL],Distribuidor[RUT_DISTRIBUIDOR_ACTUAL],,0)</f>
        <v>96.800.570-7</v>
      </c>
    </row>
    <row r="353" spans="1:21" x14ac:dyDescent="0.25">
      <c r="A353" s="22">
        <f t="shared" si="23"/>
        <v>2025</v>
      </c>
      <c r="B353" s="22">
        <f t="shared" si="20"/>
        <v>1</v>
      </c>
      <c r="C353" s="22">
        <f t="shared" si="21"/>
        <v>6</v>
      </c>
      <c r="D353" s="23" t="s">
        <v>1122</v>
      </c>
      <c r="E353" s="6" t="s">
        <v>1097</v>
      </c>
      <c r="F353" s="5" t="s">
        <v>534</v>
      </c>
      <c r="G353" s="24" t="str" cm="1">
        <f t="array" ref="G353">+IFERROR(_xlfn.XLOOKUP(Cesion_credito[[#This Row],[Distribuidor_CNE]]&amp;"_"&amp;Cesion_credito[[#This Row],[Bloque_Contrato_CNE]],Contrato[[#All],[Id]],Contrato[[#All],[Suministrador_CNE]],,0),"")</f>
        <v>Aela Generación S.A.</v>
      </c>
      <c r="H353" s="24" t="str" cm="1">
        <f t="array" ref="H353">+IFERROR(_xlfn.XLOOKUP(Cesion_credito[[#This Row],[Distribuidor_CNE]]&amp;"_"&amp;Cesion_credito[[#This Row],[Bloque_Contrato_CNE]],Contrato[[#All],[Id]],Contrato[[#All],[SUMINISTRADOR_ACTUAL]],,0),"")</f>
        <v>AELA_GENERACION</v>
      </c>
      <c r="I353" s="24" t="str" cm="1">
        <f t="array" ref="I353">+IFERROR(_xlfn.XLOOKUP(Cesion_credito[[#This Row],[Distribuidor_CNE]]&amp;"_"&amp;Cesion_credito[[#This Row],[Bloque_Contrato_CNE]],Contrato[[#All],[Id]],Contrato[[#All],[DISTRIBUIDOR_ACTUAL]],,0),"")</f>
        <v>ENEL_DISTRIBUCION</v>
      </c>
      <c r="J353" s="5" t="s">
        <v>1299</v>
      </c>
      <c r="K353" s="22" t="str" cm="1">
        <f t="array" ref="K35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3" s="8">
        <v>1</v>
      </c>
      <c r="N353" s="36">
        <f>+Cesion_credito[[#This Row],[Prorrata_Semestral (%)]]*SUMIFS(Contrato[Pago_Semestral_US$],Contrato[Distribuidor_CNE],Cesion_credito[[#This Row],[Distribuidor_CNE]],Contrato[Contrato],Cesion_credito[[#This Row],[Bloque_Contrato_CNE]])</f>
        <v>81190.096999999994</v>
      </c>
      <c r="O353" s="28">
        <f t="shared" si="22"/>
        <v>1</v>
      </c>
      <c r="P353" t="str" cm="1">
        <f t="array" ref="P353">+IFERROR(_xlfn.XLOOKUP(Cesion_credito[[#This Row],[SUMINISTRADOR_ACTUAL]]&amp;Cesion_credito[[#This Row],[Razón Social Beneficiario del Pago]],Tabla_Facturas[[#All],[ID]],Tabla_Facturas[[#All],[BANCO]],,0),"")</f>
        <v>Banco de Chile</v>
      </c>
      <c r="Q353" t="str" cm="1">
        <f t="array" ref="Q3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3" cm="1">
        <f t="array" ref="R353">+IFERROR(_xlfn.XLOOKUP(Cesion_credito[[#This Row],[SUMINISTRADOR_ACTUAL]]&amp;Cesion_credito[[#This Row],[Razón Social Beneficiario del Pago]],Tabla_Facturas[[#All],[ID]],Tabla_Facturas[[#All],[NUMERO_CUENTA]],,0),"")</f>
        <v>1410401068</v>
      </c>
      <c r="S3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12637374</v>
      </c>
      <c r="T353" t="str">
        <f>+_xlfn.XLOOKUP(Cesion_credito[[#This Row],[DISTRIBUIDOR_ACTUAL]],Distribuidor[DISTRIBUIDOR_ACTUAL],Distribuidor[RAZON_SOCIAL_DISTRIBUIDOR_ACTUAL],,0)</f>
        <v>Enel Distribución Chile S.A.</v>
      </c>
      <c r="U353" t="str">
        <f>+_xlfn.XLOOKUP(Cesion_credito[[#This Row],[DISTRIBUIDOR_ACTUAL]],Distribuidor[DISTRIBUIDOR_ACTUAL],Distribuidor[RUT_DISTRIBUIDOR_ACTUAL],,0)</f>
        <v>96.800.570-7</v>
      </c>
    </row>
    <row r="354" spans="1:21" x14ac:dyDescent="0.25">
      <c r="A354" s="22">
        <f t="shared" si="23"/>
        <v>2025</v>
      </c>
      <c r="B354" s="22">
        <f t="shared" si="20"/>
        <v>1</v>
      </c>
      <c r="C354" s="22">
        <f t="shared" si="21"/>
        <v>6</v>
      </c>
      <c r="D354" s="23" t="s">
        <v>1122</v>
      </c>
      <c r="E354" s="6" t="s">
        <v>1098</v>
      </c>
      <c r="F354" s="5" t="s">
        <v>747</v>
      </c>
      <c r="G354" s="24" t="str" cm="1">
        <f t="array" ref="G354">+IFERROR(_xlfn.XLOOKUP(Cesion_credito[[#This Row],[Distribuidor_CNE]]&amp;"_"&amp;Cesion_credito[[#This Row],[Bloque_Contrato_CNE]],Contrato[[#All],[Id]],Contrato[[#All],[Suministrador_CNE]],,0),"")</f>
        <v>Aela Generación S.A.</v>
      </c>
      <c r="H354" s="24" t="str" cm="1">
        <f t="array" ref="H354">+IFERROR(_xlfn.XLOOKUP(Cesion_credito[[#This Row],[Distribuidor_CNE]]&amp;"_"&amp;Cesion_credito[[#This Row],[Bloque_Contrato_CNE]],Contrato[[#All],[Id]],Contrato[[#All],[SUMINISTRADOR_ACTUAL]],,0),"")</f>
        <v>AELA_GENERACION</v>
      </c>
      <c r="I354" s="24" t="str" cm="1">
        <f t="array" ref="I354">+IFERROR(_xlfn.XLOOKUP(Cesion_credito[[#This Row],[Distribuidor_CNE]]&amp;"_"&amp;Cesion_credito[[#This Row],[Bloque_Contrato_CNE]],Contrato[[#All],[Id]],Contrato[[#All],[DISTRIBUIDOR_ACTUAL]],,0),"")</f>
        <v>FRONTEL</v>
      </c>
      <c r="J354" s="5" t="s">
        <v>1299</v>
      </c>
      <c r="K354" s="22" t="str" cm="1">
        <f t="array" ref="K3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4" s="8">
        <v>1</v>
      </c>
      <c r="N354" s="36">
        <f>+Cesion_credito[[#This Row],[Prorrata_Semestral (%)]]*SUMIFS(Contrato[Pago_Semestral_US$],Contrato[Distribuidor_CNE],Cesion_credito[[#This Row],[Distribuidor_CNE]],Contrato[Contrato],Cesion_credito[[#This Row],[Bloque_Contrato_CNE]])</f>
        <v>5403.0929999999998</v>
      </c>
      <c r="O354" s="28">
        <f t="shared" si="22"/>
        <v>1</v>
      </c>
      <c r="P354" t="str" cm="1">
        <f t="array" ref="P354">+IFERROR(_xlfn.XLOOKUP(Cesion_credito[[#This Row],[SUMINISTRADOR_ACTUAL]]&amp;Cesion_credito[[#This Row],[Razón Social Beneficiario del Pago]],Tabla_Facturas[[#All],[ID]],Tabla_Facturas[[#All],[BANCO]],,0),"")</f>
        <v>Banco de Chile</v>
      </c>
      <c r="Q354" t="str" cm="1">
        <f t="array" ref="Q3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4" cm="1">
        <f t="array" ref="R354">+IFERROR(_xlfn.XLOOKUP(Cesion_credito[[#This Row],[SUMINISTRADOR_ACTUAL]]&amp;Cesion_credito[[#This Row],[Razón Social Beneficiario del Pago]],Tabla_Facturas[[#All],[ID]],Tabla_Facturas[[#All],[NUMERO_CUENTA]],,0),"")</f>
        <v>1410401068</v>
      </c>
      <c r="S3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841000</v>
      </c>
      <c r="T354" t="str">
        <f>+_xlfn.XLOOKUP(Cesion_credito[[#This Row],[DISTRIBUIDOR_ACTUAL]],Distribuidor[DISTRIBUIDOR_ACTUAL],Distribuidor[RAZON_SOCIAL_DISTRIBUIDOR_ACTUAL],,0)</f>
        <v>Empresa Eléctrica de la Frontera S.A.</v>
      </c>
      <c r="U354" t="str">
        <f>+_xlfn.XLOOKUP(Cesion_credito[[#This Row],[DISTRIBUIDOR_ACTUAL]],Distribuidor[DISTRIBUIDOR_ACTUAL],Distribuidor[RUT_DISTRIBUIDOR_ACTUAL],,0)</f>
        <v>76.073.164-1</v>
      </c>
    </row>
    <row r="355" spans="1:21" x14ac:dyDescent="0.25">
      <c r="A355" s="22">
        <f t="shared" si="23"/>
        <v>2025</v>
      </c>
      <c r="B355" s="22">
        <f t="shared" si="20"/>
        <v>1</v>
      </c>
      <c r="C355" s="22">
        <f t="shared" si="21"/>
        <v>6</v>
      </c>
      <c r="D355" s="23" t="s">
        <v>1122</v>
      </c>
      <c r="E355" s="6" t="s">
        <v>1098</v>
      </c>
      <c r="F355" s="5" t="s">
        <v>748</v>
      </c>
      <c r="G355" s="24" t="str" cm="1">
        <f t="array" ref="G355">+IFERROR(_xlfn.XLOOKUP(Cesion_credito[[#This Row],[Distribuidor_CNE]]&amp;"_"&amp;Cesion_credito[[#This Row],[Bloque_Contrato_CNE]],Contrato[[#All],[Id]],Contrato[[#All],[Suministrador_CNE]],,0),"")</f>
        <v>Aela Generación S.A.</v>
      </c>
      <c r="H355" s="24" t="str" cm="1">
        <f t="array" ref="H355">+IFERROR(_xlfn.XLOOKUP(Cesion_credito[[#This Row],[Distribuidor_CNE]]&amp;"_"&amp;Cesion_credito[[#This Row],[Bloque_Contrato_CNE]],Contrato[[#All],[Id]],Contrato[[#All],[SUMINISTRADOR_ACTUAL]],,0),"")</f>
        <v>AELA_GENERACION</v>
      </c>
      <c r="I355" s="24" t="str" cm="1">
        <f t="array" ref="I355">+IFERROR(_xlfn.XLOOKUP(Cesion_credito[[#This Row],[Distribuidor_CNE]]&amp;"_"&amp;Cesion_credito[[#This Row],[Bloque_Contrato_CNE]],Contrato[[#All],[Id]],Contrato[[#All],[DISTRIBUIDOR_ACTUAL]],,0),"")</f>
        <v>FRONTEL</v>
      </c>
      <c r="J355" s="5" t="s">
        <v>1299</v>
      </c>
      <c r="K355" s="22" t="str" cm="1">
        <f t="array" ref="K3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5" s="8">
        <v>1</v>
      </c>
      <c r="N355" s="36">
        <f>+Cesion_credito[[#This Row],[Prorrata_Semestral (%)]]*SUMIFS(Contrato[Pago_Semestral_US$],Contrato[Distribuidor_CNE],Cesion_credito[[#This Row],[Distribuidor_CNE]],Contrato[Contrato],Cesion_credito[[#This Row],[Bloque_Contrato_CNE]])</f>
        <v>8498.2009999999991</v>
      </c>
      <c r="O355" s="28">
        <f t="shared" si="22"/>
        <v>1</v>
      </c>
      <c r="P355" t="str" cm="1">
        <f t="array" ref="P355">+IFERROR(_xlfn.XLOOKUP(Cesion_credito[[#This Row],[SUMINISTRADOR_ACTUAL]]&amp;Cesion_credito[[#This Row],[Razón Social Beneficiario del Pago]],Tabla_Facturas[[#All],[ID]],Tabla_Facturas[[#All],[BANCO]],,0),"")</f>
        <v>Banco de Chile</v>
      </c>
      <c r="Q355" t="str" cm="1">
        <f t="array" ref="Q3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5" cm="1">
        <f t="array" ref="R355">+IFERROR(_xlfn.XLOOKUP(Cesion_credito[[#This Row],[SUMINISTRADOR_ACTUAL]]&amp;Cesion_credito[[#This Row],[Razón Social Beneficiario del Pago]],Tabla_Facturas[[#All],[ID]],Tabla_Facturas[[#All],[NUMERO_CUENTA]],,0),"")</f>
        <v>1410401068</v>
      </c>
      <c r="S3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1322759</v>
      </c>
      <c r="T355" t="str">
        <f>+_xlfn.XLOOKUP(Cesion_credito[[#This Row],[DISTRIBUIDOR_ACTUAL]],Distribuidor[DISTRIBUIDOR_ACTUAL],Distribuidor[RAZON_SOCIAL_DISTRIBUIDOR_ACTUAL],,0)</f>
        <v>Empresa Eléctrica de la Frontera S.A.</v>
      </c>
      <c r="U355" t="str">
        <f>+_xlfn.XLOOKUP(Cesion_credito[[#This Row],[DISTRIBUIDOR_ACTUAL]],Distribuidor[DISTRIBUIDOR_ACTUAL],Distribuidor[RUT_DISTRIBUIDOR_ACTUAL],,0)</f>
        <v>76.073.164-1</v>
      </c>
    </row>
    <row r="356" spans="1:21" x14ac:dyDescent="0.25">
      <c r="A356" s="22">
        <f t="shared" si="23"/>
        <v>2025</v>
      </c>
      <c r="B356" s="22">
        <f t="shared" si="20"/>
        <v>1</v>
      </c>
      <c r="C356" s="22">
        <f t="shared" si="21"/>
        <v>6</v>
      </c>
      <c r="D356" s="23" t="s">
        <v>1122</v>
      </c>
      <c r="E356" s="6" t="s">
        <v>1098</v>
      </c>
      <c r="F356" s="5" t="s">
        <v>749</v>
      </c>
      <c r="G356" s="24" t="str" cm="1">
        <f t="array" ref="G356">+IFERROR(_xlfn.XLOOKUP(Cesion_credito[[#This Row],[Distribuidor_CNE]]&amp;"_"&amp;Cesion_credito[[#This Row],[Bloque_Contrato_CNE]],Contrato[[#All],[Id]],Contrato[[#All],[Suministrador_CNE]],,0),"")</f>
        <v>Aela Generación S.A.</v>
      </c>
      <c r="H356" s="24" t="str" cm="1">
        <f t="array" ref="H356">+IFERROR(_xlfn.XLOOKUP(Cesion_credito[[#This Row],[Distribuidor_CNE]]&amp;"_"&amp;Cesion_credito[[#This Row],[Bloque_Contrato_CNE]],Contrato[[#All],[Id]],Contrato[[#All],[SUMINISTRADOR_ACTUAL]],,0),"")</f>
        <v>AELA_GENERACION</v>
      </c>
      <c r="I356" s="24" t="str" cm="1">
        <f t="array" ref="I356">+IFERROR(_xlfn.XLOOKUP(Cesion_credito[[#This Row],[Distribuidor_CNE]]&amp;"_"&amp;Cesion_credito[[#This Row],[Bloque_Contrato_CNE]],Contrato[[#All],[Id]],Contrato[[#All],[DISTRIBUIDOR_ACTUAL]],,0),"")</f>
        <v>FRONTEL</v>
      </c>
      <c r="J356" s="5" t="s">
        <v>1299</v>
      </c>
      <c r="K356" s="22" t="str" cm="1">
        <f t="array" ref="K3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6" s="8">
        <v>1</v>
      </c>
      <c r="N356" s="36">
        <f>+Cesion_credito[[#This Row],[Prorrata_Semestral (%)]]*SUMIFS(Contrato[Pago_Semestral_US$],Contrato[Distribuidor_CNE],Cesion_credito[[#This Row],[Distribuidor_CNE]],Contrato[Contrato],Cesion_credito[[#This Row],[Bloque_Contrato_CNE]])</f>
        <v>10122.482</v>
      </c>
      <c r="O356" s="28">
        <f t="shared" si="22"/>
        <v>1</v>
      </c>
      <c r="P356" t="str" cm="1">
        <f t="array" ref="P356">+IFERROR(_xlfn.XLOOKUP(Cesion_credito[[#This Row],[SUMINISTRADOR_ACTUAL]]&amp;Cesion_credito[[#This Row],[Razón Social Beneficiario del Pago]],Tabla_Facturas[[#All],[ID]],Tabla_Facturas[[#All],[BANCO]],,0),"")</f>
        <v>Banco de Chile</v>
      </c>
      <c r="Q356" t="str" cm="1">
        <f t="array" ref="Q3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6" cm="1">
        <f t="array" ref="R356">+IFERROR(_xlfn.XLOOKUP(Cesion_credito[[#This Row],[SUMINISTRADOR_ACTUAL]]&amp;Cesion_credito[[#This Row],[Razón Social Beneficiario del Pago]],Tabla_Facturas[[#All],[ID]],Tabla_Facturas[[#All],[NUMERO_CUENTA]],,0),"")</f>
        <v>1410401068</v>
      </c>
      <c r="S3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1575581</v>
      </c>
      <c r="T356" t="str">
        <f>+_xlfn.XLOOKUP(Cesion_credito[[#This Row],[DISTRIBUIDOR_ACTUAL]],Distribuidor[DISTRIBUIDOR_ACTUAL],Distribuidor[RAZON_SOCIAL_DISTRIBUIDOR_ACTUAL],,0)</f>
        <v>Empresa Eléctrica de la Frontera S.A.</v>
      </c>
      <c r="U356" t="str">
        <f>+_xlfn.XLOOKUP(Cesion_credito[[#This Row],[DISTRIBUIDOR_ACTUAL]],Distribuidor[DISTRIBUIDOR_ACTUAL],Distribuidor[RUT_DISTRIBUIDOR_ACTUAL],,0)</f>
        <v>76.073.164-1</v>
      </c>
    </row>
    <row r="357" spans="1:21" x14ac:dyDescent="0.25">
      <c r="A357" s="22">
        <f t="shared" si="23"/>
        <v>2025</v>
      </c>
      <c r="B357" s="22">
        <f t="shared" si="20"/>
        <v>1</v>
      </c>
      <c r="C357" s="22">
        <f t="shared" si="21"/>
        <v>6</v>
      </c>
      <c r="D357" s="23" t="s">
        <v>1122</v>
      </c>
      <c r="E357" s="6" t="s">
        <v>1099</v>
      </c>
      <c r="F357" s="5" t="s">
        <v>782</v>
      </c>
      <c r="G357" s="24" t="str" cm="1">
        <f t="array" ref="G357">+IFERROR(_xlfn.XLOOKUP(Cesion_credito[[#This Row],[Distribuidor_CNE]]&amp;"_"&amp;Cesion_credito[[#This Row],[Bloque_Contrato_CNE]],Contrato[[#All],[Id]],Contrato[[#All],[Suministrador_CNE]],,0),"")</f>
        <v>Aela Generación S.A.</v>
      </c>
      <c r="H357" s="24" t="str" cm="1">
        <f t="array" ref="H357">+IFERROR(_xlfn.XLOOKUP(Cesion_credito[[#This Row],[Distribuidor_CNE]]&amp;"_"&amp;Cesion_credito[[#This Row],[Bloque_Contrato_CNE]],Contrato[[#All],[Id]],Contrato[[#All],[SUMINISTRADOR_ACTUAL]],,0),"")</f>
        <v>AELA_GENERACION</v>
      </c>
      <c r="I357" s="24" t="str" cm="1">
        <f t="array" ref="I357">+IFERROR(_xlfn.XLOOKUP(Cesion_credito[[#This Row],[Distribuidor_CNE]]&amp;"_"&amp;Cesion_credito[[#This Row],[Bloque_Contrato_CNE]],Contrato[[#All],[Id]],Contrato[[#All],[DISTRIBUIDOR_ACTUAL]],,0),"")</f>
        <v>LITORAL</v>
      </c>
      <c r="J357" s="5" t="s">
        <v>1299</v>
      </c>
      <c r="K357" s="22" t="str" cm="1">
        <f t="array" ref="K3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7" s="8">
        <v>1</v>
      </c>
      <c r="N357" s="36">
        <f>+Cesion_credito[[#This Row],[Prorrata_Semestral (%)]]*SUMIFS(Contrato[Pago_Semestral_US$],Contrato[Distribuidor_CNE],Cesion_credito[[#This Row],[Distribuidor_CNE]],Contrato[Contrato],Cesion_credito[[#This Row],[Bloque_Contrato_CNE]])</f>
        <v>1591.8610000000001</v>
      </c>
      <c r="O357" s="28">
        <f t="shared" si="22"/>
        <v>1</v>
      </c>
      <c r="P357" t="str" cm="1">
        <f t="array" ref="P357">+IFERROR(_xlfn.XLOOKUP(Cesion_credito[[#This Row],[SUMINISTRADOR_ACTUAL]]&amp;Cesion_credito[[#This Row],[Razón Social Beneficiario del Pago]],Tabla_Facturas[[#All],[ID]],Tabla_Facturas[[#All],[BANCO]],,0),"")</f>
        <v>Banco de Chile</v>
      </c>
      <c r="Q357" t="str" cm="1">
        <f t="array" ref="Q3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7" cm="1">
        <f t="array" ref="R357">+IFERROR(_xlfn.XLOOKUP(Cesion_credito[[#This Row],[SUMINISTRADOR_ACTUAL]]&amp;Cesion_credito[[#This Row],[Razón Social Beneficiario del Pago]],Tabla_Facturas[[#All],[ID]],Tabla_Facturas[[#All],[NUMERO_CUENTA]],,0),"")</f>
        <v>1410401068</v>
      </c>
      <c r="S3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247776</v>
      </c>
      <c r="T357" t="str">
        <f>+_xlfn.XLOOKUP(Cesion_credito[[#This Row],[DISTRIBUIDOR_ACTUAL]],Distribuidor[DISTRIBUIDOR_ACTUAL],Distribuidor[RAZON_SOCIAL_DISTRIBUIDOR_ACTUAL],,0)</f>
        <v>Compañía Eléctrica del Litoral S.A.</v>
      </c>
      <c r="U357" t="str">
        <f>+_xlfn.XLOOKUP(Cesion_credito[[#This Row],[DISTRIBUIDOR_ACTUAL]],Distribuidor[DISTRIBUIDOR_ACTUAL],Distribuidor[RUT_DISTRIBUIDOR_ACTUAL],,0)</f>
        <v>91.344.000-5</v>
      </c>
    </row>
    <row r="358" spans="1:21" x14ac:dyDescent="0.25">
      <c r="A358" s="22">
        <f t="shared" si="23"/>
        <v>2025</v>
      </c>
      <c r="B358" s="22">
        <f t="shared" si="20"/>
        <v>1</v>
      </c>
      <c r="C358" s="22">
        <f t="shared" si="21"/>
        <v>6</v>
      </c>
      <c r="D358" s="23" t="s">
        <v>1122</v>
      </c>
      <c r="E358" s="6" t="s">
        <v>1099</v>
      </c>
      <c r="F358" s="5" t="s">
        <v>783</v>
      </c>
      <c r="G358" s="24" t="str" cm="1">
        <f t="array" ref="G358">+IFERROR(_xlfn.XLOOKUP(Cesion_credito[[#This Row],[Distribuidor_CNE]]&amp;"_"&amp;Cesion_credito[[#This Row],[Bloque_Contrato_CNE]],Contrato[[#All],[Id]],Contrato[[#All],[Suministrador_CNE]],,0),"")</f>
        <v>Aela Generación S.A.</v>
      </c>
      <c r="H358" s="24" t="str" cm="1">
        <f t="array" ref="H358">+IFERROR(_xlfn.XLOOKUP(Cesion_credito[[#This Row],[Distribuidor_CNE]]&amp;"_"&amp;Cesion_credito[[#This Row],[Bloque_Contrato_CNE]],Contrato[[#All],[Id]],Contrato[[#All],[SUMINISTRADOR_ACTUAL]],,0),"")</f>
        <v>AELA_GENERACION</v>
      </c>
      <c r="I358" s="24" t="str" cm="1">
        <f t="array" ref="I358">+IFERROR(_xlfn.XLOOKUP(Cesion_credito[[#This Row],[Distribuidor_CNE]]&amp;"_"&amp;Cesion_credito[[#This Row],[Bloque_Contrato_CNE]],Contrato[[#All],[Id]],Contrato[[#All],[DISTRIBUIDOR_ACTUAL]],,0),"")</f>
        <v>LITORAL</v>
      </c>
      <c r="J358" s="5" t="s">
        <v>1299</v>
      </c>
      <c r="K358" s="22" t="str" cm="1">
        <f t="array" ref="K3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8" s="8">
        <v>1</v>
      </c>
      <c r="N358" s="36">
        <f>+Cesion_credito[[#This Row],[Prorrata_Semestral (%)]]*SUMIFS(Contrato[Pago_Semestral_US$],Contrato[Distribuidor_CNE],Cesion_credito[[#This Row],[Distribuidor_CNE]],Contrato[Contrato],Cesion_credito[[#This Row],[Bloque_Contrato_CNE]])</f>
        <v>1939.8330000000001</v>
      </c>
      <c r="O358" s="28">
        <f t="shared" si="22"/>
        <v>1</v>
      </c>
      <c r="P358" t="str" cm="1">
        <f t="array" ref="P358">+IFERROR(_xlfn.XLOOKUP(Cesion_credito[[#This Row],[SUMINISTRADOR_ACTUAL]]&amp;Cesion_credito[[#This Row],[Razón Social Beneficiario del Pago]],Tabla_Facturas[[#All],[ID]],Tabla_Facturas[[#All],[BANCO]],,0),"")</f>
        <v>Banco de Chile</v>
      </c>
      <c r="Q358" t="str" cm="1">
        <f t="array" ref="Q3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8" cm="1">
        <f t="array" ref="R358">+IFERROR(_xlfn.XLOOKUP(Cesion_credito[[#This Row],[SUMINISTRADOR_ACTUAL]]&amp;Cesion_credito[[#This Row],[Razón Social Beneficiario del Pago]],Tabla_Facturas[[#All],[ID]],Tabla_Facturas[[#All],[NUMERO_CUENTA]],,0),"")</f>
        <v>1410401068</v>
      </c>
      <c r="S3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301938</v>
      </c>
      <c r="T358" t="str">
        <f>+_xlfn.XLOOKUP(Cesion_credito[[#This Row],[DISTRIBUIDOR_ACTUAL]],Distribuidor[DISTRIBUIDOR_ACTUAL],Distribuidor[RAZON_SOCIAL_DISTRIBUIDOR_ACTUAL],,0)</f>
        <v>Compañía Eléctrica del Litoral S.A.</v>
      </c>
      <c r="U358" t="str">
        <f>+_xlfn.XLOOKUP(Cesion_credito[[#This Row],[DISTRIBUIDOR_ACTUAL]],Distribuidor[DISTRIBUIDOR_ACTUAL],Distribuidor[RUT_DISTRIBUIDOR_ACTUAL],,0)</f>
        <v>91.344.000-5</v>
      </c>
    </row>
    <row r="359" spans="1:21" x14ac:dyDescent="0.25">
      <c r="A359" s="22">
        <f t="shared" si="23"/>
        <v>2025</v>
      </c>
      <c r="B359" s="22">
        <f t="shared" si="20"/>
        <v>1</v>
      </c>
      <c r="C359" s="22">
        <f t="shared" si="21"/>
        <v>6</v>
      </c>
      <c r="D359" s="23" t="s">
        <v>1122</v>
      </c>
      <c r="E359" s="6" t="s">
        <v>1099</v>
      </c>
      <c r="F359" s="5" t="s">
        <v>784</v>
      </c>
      <c r="G359" s="24" t="str" cm="1">
        <f t="array" ref="G359">+IFERROR(_xlfn.XLOOKUP(Cesion_credito[[#This Row],[Distribuidor_CNE]]&amp;"_"&amp;Cesion_credito[[#This Row],[Bloque_Contrato_CNE]],Contrato[[#All],[Id]],Contrato[[#All],[Suministrador_CNE]],,0),"")</f>
        <v>Aela Generación S.A.</v>
      </c>
      <c r="H359" s="24" t="str" cm="1">
        <f t="array" ref="H359">+IFERROR(_xlfn.XLOOKUP(Cesion_credito[[#This Row],[Distribuidor_CNE]]&amp;"_"&amp;Cesion_credito[[#This Row],[Bloque_Contrato_CNE]],Contrato[[#All],[Id]],Contrato[[#All],[SUMINISTRADOR_ACTUAL]],,0),"")</f>
        <v>AELA_GENERACION</v>
      </c>
      <c r="I359" s="24" t="str" cm="1">
        <f t="array" ref="I359">+IFERROR(_xlfn.XLOOKUP(Cesion_credito[[#This Row],[Distribuidor_CNE]]&amp;"_"&amp;Cesion_credito[[#This Row],[Bloque_Contrato_CNE]],Contrato[[#All],[Id]],Contrato[[#All],[DISTRIBUIDOR_ACTUAL]],,0),"")</f>
        <v>LITORAL</v>
      </c>
      <c r="J359" s="5" t="s">
        <v>1299</v>
      </c>
      <c r="K359" s="22" t="str" cm="1">
        <f t="array" ref="K3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59" s="8">
        <v>1</v>
      </c>
      <c r="N359" s="36">
        <f>+Cesion_credito[[#This Row],[Prorrata_Semestral (%)]]*SUMIFS(Contrato[Pago_Semestral_US$],Contrato[Distribuidor_CNE],Cesion_credito[[#This Row],[Distribuidor_CNE]],Contrato[Contrato],Cesion_credito[[#This Row],[Bloque_Contrato_CNE]])</f>
        <v>2031.752</v>
      </c>
      <c r="O359" s="28">
        <f t="shared" si="22"/>
        <v>1</v>
      </c>
      <c r="P359" t="str" cm="1">
        <f t="array" ref="P359">+IFERROR(_xlfn.XLOOKUP(Cesion_credito[[#This Row],[SUMINISTRADOR_ACTUAL]]&amp;Cesion_credito[[#This Row],[Razón Social Beneficiario del Pago]],Tabla_Facturas[[#All],[ID]],Tabla_Facturas[[#All],[BANCO]],,0),"")</f>
        <v>Banco de Chile</v>
      </c>
      <c r="Q359" t="str" cm="1">
        <f t="array" ref="Q3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59" cm="1">
        <f t="array" ref="R359">+IFERROR(_xlfn.XLOOKUP(Cesion_credito[[#This Row],[SUMINISTRADOR_ACTUAL]]&amp;Cesion_credito[[#This Row],[Razón Social Beneficiario del Pago]],Tabla_Facturas[[#All],[ID]],Tabla_Facturas[[#All],[NUMERO_CUENTA]],,0),"")</f>
        <v>1410401068</v>
      </c>
      <c r="S3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316246</v>
      </c>
      <c r="T359" t="str">
        <f>+_xlfn.XLOOKUP(Cesion_credito[[#This Row],[DISTRIBUIDOR_ACTUAL]],Distribuidor[DISTRIBUIDOR_ACTUAL],Distribuidor[RAZON_SOCIAL_DISTRIBUIDOR_ACTUAL],,0)</f>
        <v>Compañía Eléctrica del Litoral S.A.</v>
      </c>
      <c r="U359" t="str">
        <f>+_xlfn.XLOOKUP(Cesion_credito[[#This Row],[DISTRIBUIDOR_ACTUAL]],Distribuidor[DISTRIBUIDOR_ACTUAL],Distribuidor[RUT_DISTRIBUIDOR_ACTUAL],,0)</f>
        <v>91.344.000-5</v>
      </c>
    </row>
    <row r="360" spans="1:21" x14ac:dyDescent="0.25">
      <c r="A360" s="22">
        <f t="shared" si="23"/>
        <v>2025</v>
      </c>
      <c r="B360" s="22">
        <f t="shared" si="20"/>
        <v>1</v>
      </c>
      <c r="C360" s="22">
        <f t="shared" si="21"/>
        <v>6</v>
      </c>
      <c r="D360" s="23" t="s">
        <v>1122</v>
      </c>
      <c r="E360" s="6" t="s">
        <v>1100</v>
      </c>
      <c r="F360" s="5" t="s">
        <v>828</v>
      </c>
      <c r="G360" s="24" t="str" cm="1">
        <f t="array" ref="G360">+IFERROR(_xlfn.XLOOKUP(Cesion_credito[[#This Row],[Distribuidor_CNE]]&amp;"_"&amp;Cesion_credito[[#This Row],[Bloque_Contrato_CNE]],Contrato[[#All],[Id]],Contrato[[#All],[Suministrador_CNE]],,0),"")</f>
        <v>Aela Generación S.A.</v>
      </c>
      <c r="H360" s="24" t="str" cm="1">
        <f t="array" ref="H360">+IFERROR(_xlfn.XLOOKUP(Cesion_credito[[#This Row],[Distribuidor_CNE]]&amp;"_"&amp;Cesion_credito[[#This Row],[Bloque_Contrato_CNE]],Contrato[[#All],[Id]],Contrato[[#All],[SUMINISTRADOR_ACTUAL]],,0),"")</f>
        <v>AELA_GENERACION</v>
      </c>
      <c r="I360" s="24" t="str" cm="1">
        <f t="array" ref="I360">+IFERROR(_xlfn.XLOOKUP(Cesion_credito[[#This Row],[Distribuidor_CNE]]&amp;"_"&amp;Cesion_credito[[#This Row],[Bloque_Contrato_CNE]],Contrato[[#All],[Id]],Contrato[[#All],[DISTRIBUIDOR_ACTUAL]],,0),"")</f>
        <v>LUZOSORNO</v>
      </c>
      <c r="J360" s="5" t="s">
        <v>1299</v>
      </c>
      <c r="K360" s="22" t="str" cm="1">
        <f t="array" ref="K3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0" s="8">
        <v>1</v>
      </c>
      <c r="N360" s="36">
        <f>+Cesion_credito[[#This Row],[Prorrata_Semestral (%)]]*SUMIFS(Contrato[Pago_Semestral_US$],Contrato[Distribuidor_CNE],Cesion_credito[[#This Row],[Distribuidor_CNE]],Contrato[Contrato],Cesion_credito[[#This Row],[Bloque_Contrato_CNE]])</f>
        <v>314.41000000000003</v>
      </c>
      <c r="O360" s="28">
        <f t="shared" si="22"/>
        <v>1</v>
      </c>
      <c r="P360" t="str" cm="1">
        <f t="array" ref="P360">+IFERROR(_xlfn.XLOOKUP(Cesion_credito[[#This Row],[SUMINISTRADOR_ACTUAL]]&amp;Cesion_credito[[#This Row],[Razón Social Beneficiario del Pago]],Tabla_Facturas[[#All],[ID]],Tabla_Facturas[[#All],[BANCO]],,0),"")</f>
        <v>Banco de Chile</v>
      </c>
      <c r="Q360" t="str" cm="1">
        <f t="array" ref="Q3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0" cm="1">
        <f t="array" ref="R360">+IFERROR(_xlfn.XLOOKUP(Cesion_credito[[#This Row],[SUMINISTRADOR_ACTUAL]]&amp;Cesion_credito[[#This Row],[Razón Social Beneficiario del Pago]],Tabla_Facturas[[#All],[ID]],Tabla_Facturas[[#All],[NUMERO_CUENTA]],,0),"")</f>
        <v>1410401068</v>
      </c>
      <c r="S3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48938</v>
      </c>
      <c r="T360" t="str">
        <f>+_xlfn.XLOOKUP(Cesion_credito[[#This Row],[DISTRIBUIDOR_ACTUAL]],Distribuidor[DISTRIBUIDOR_ACTUAL],Distribuidor[RAZON_SOCIAL_DISTRIBUIDOR_ACTUAL],,0)</f>
        <v>Compañía Eléctrica de Osorno S.A</v>
      </c>
      <c r="U360" t="str">
        <f>+_xlfn.XLOOKUP(Cesion_credito[[#This Row],[DISTRIBUIDOR_ACTUAL]],Distribuidor[DISTRIBUIDOR_ACTUAL],Distribuidor[RUT_DISTRIBUIDOR_ACTUAL],,0)</f>
        <v>96.531.500-4</v>
      </c>
    </row>
    <row r="361" spans="1:21" x14ac:dyDescent="0.25">
      <c r="A361" s="22">
        <f t="shared" si="23"/>
        <v>2025</v>
      </c>
      <c r="B361" s="22">
        <f t="shared" si="20"/>
        <v>1</v>
      </c>
      <c r="C361" s="22">
        <f t="shared" si="21"/>
        <v>6</v>
      </c>
      <c r="D361" s="23" t="s">
        <v>1122</v>
      </c>
      <c r="E361" s="6" t="s">
        <v>1100</v>
      </c>
      <c r="F361" s="5" t="s">
        <v>829</v>
      </c>
      <c r="G361" s="24" t="str" cm="1">
        <f t="array" ref="G361">+IFERROR(_xlfn.XLOOKUP(Cesion_credito[[#This Row],[Distribuidor_CNE]]&amp;"_"&amp;Cesion_credito[[#This Row],[Bloque_Contrato_CNE]],Contrato[[#All],[Id]],Contrato[[#All],[Suministrador_CNE]],,0),"")</f>
        <v>Aela Generación S.A.</v>
      </c>
      <c r="H361" s="24" t="str" cm="1">
        <f t="array" ref="H361">+IFERROR(_xlfn.XLOOKUP(Cesion_credito[[#This Row],[Distribuidor_CNE]]&amp;"_"&amp;Cesion_credito[[#This Row],[Bloque_Contrato_CNE]],Contrato[[#All],[Id]],Contrato[[#All],[SUMINISTRADOR_ACTUAL]],,0),"")</f>
        <v>AELA_GENERACION</v>
      </c>
      <c r="I361" s="24" t="str" cm="1">
        <f t="array" ref="I361">+IFERROR(_xlfn.XLOOKUP(Cesion_credito[[#This Row],[Distribuidor_CNE]]&amp;"_"&amp;Cesion_credito[[#This Row],[Bloque_Contrato_CNE]],Contrato[[#All],[Id]],Contrato[[#All],[DISTRIBUIDOR_ACTUAL]],,0),"")</f>
        <v>LUZOSORNO</v>
      </c>
      <c r="J361" s="5" t="s">
        <v>1299</v>
      </c>
      <c r="K361" s="22" t="str" cm="1">
        <f t="array" ref="K3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1" s="8">
        <v>1</v>
      </c>
      <c r="N361" s="36">
        <f>+Cesion_credito[[#This Row],[Prorrata_Semestral (%)]]*SUMIFS(Contrato[Pago_Semestral_US$],Contrato[Distribuidor_CNE],Cesion_credito[[#This Row],[Distribuidor_CNE]],Contrato[Contrato],Cesion_credito[[#This Row],[Bloque_Contrato_CNE]])</f>
        <v>999.24199999999996</v>
      </c>
      <c r="O361" s="28">
        <f t="shared" si="22"/>
        <v>1</v>
      </c>
      <c r="P361" t="str" cm="1">
        <f t="array" ref="P361">+IFERROR(_xlfn.XLOOKUP(Cesion_credito[[#This Row],[SUMINISTRADOR_ACTUAL]]&amp;Cesion_credito[[#This Row],[Razón Social Beneficiario del Pago]],Tabla_Facturas[[#All],[ID]],Tabla_Facturas[[#All],[BANCO]],,0),"")</f>
        <v>Banco de Chile</v>
      </c>
      <c r="Q361" t="str" cm="1">
        <f t="array" ref="Q3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1" cm="1">
        <f t="array" ref="R361">+IFERROR(_xlfn.XLOOKUP(Cesion_credito[[#This Row],[SUMINISTRADOR_ACTUAL]]&amp;Cesion_credito[[#This Row],[Razón Social Beneficiario del Pago]],Tabla_Facturas[[#All],[ID]],Tabla_Facturas[[#All],[NUMERO_CUENTA]],,0),"")</f>
        <v>1410401068</v>
      </c>
      <c r="S3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155534</v>
      </c>
      <c r="T361" t="str">
        <f>+_xlfn.XLOOKUP(Cesion_credito[[#This Row],[DISTRIBUIDOR_ACTUAL]],Distribuidor[DISTRIBUIDOR_ACTUAL],Distribuidor[RAZON_SOCIAL_DISTRIBUIDOR_ACTUAL],,0)</f>
        <v>Compañía Eléctrica de Osorno S.A</v>
      </c>
      <c r="U361" t="str">
        <f>+_xlfn.XLOOKUP(Cesion_credito[[#This Row],[DISTRIBUIDOR_ACTUAL]],Distribuidor[DISTRIBUIDOR_ACTUAL],Distribuidor[RUT_DISTRIBUIDOR_ACTUAL],,0)</f>
        <v>96.531.500-4</v>
      </c>
    </row>
    <row r="362" spans="1:21" x14ac:dyDescent="0.25">
      <c r="A362" s="22">
        <f t="shared" si="23"/>
        <v>2025</v>
      </c>
      <c r="B362" s="22">
        <f t="shared" si="20"/>
        <v>1</v>
      </c>
      <c r="C362" s="22">
        <f t="shared" si="21"/>
        <v>6</v>
      </c>
      <c r="D362" s="23" t="s">
        <v>1122</v>
      </c>
      <c r="E362" s="6" t="s">
        <v>1101</v>
      </c>
      <c r="F362" s="5" t="s">
        <v>864</v>
      </c>
      <c r="G362" s="24" t="str" cm="1">
        <f t="array" ref="G362">+IFERROR(_xlfn.XLOOKUP(Cesion_credito[[#This Row],[Distribuidor_CNE]]&amp;"_"&amp;Cesion_credito[[#This Row],[Bloque_Contrato_CNE]],Contrato[[#All],[Id]],Contrato[[#All],[Suministrador_CNE]],,0),"")</f>
        <v>Aela Generación S.A.</v>
      </c>
      <c r="H362" s="24" t="str" cm="1">
        <f t="array" ref="H362">+IFERROR(_xlfn.XLOOKUP(Cesion_credito[[#This Row],[Distribuidor_CNE]]&amp;"_"&amp;Cesion_credito[[#This Row],[Bloque_Contrato_CNE]],Contrato[[#All],[Id]],Contrato[[#All],[SUMINISTRADOR_ACTUAL]],,0),"")</f>
        <v>AELA_GENERACION</v>
      </c>
      <c r="I362" s="24" t="str" cm="1">
        <f t="array" ref="I362">+IFERROR(_xlfn.XLOOKUP(Cesion_credito[[#This Row],[Distribuidor_CNE]]&amp;"_"&amp;Cesion_credito[[#This Row],[Bloque_Contrato_CNE]],Contrato[[#All],[Id]],Contrato[[#All],[DISTRIBUIDOR_ACTUAL]],,0),"")</f>
        <v>LUZLINARES</v>
      </c>
      <c r="J362" s="5" t="s">
        <v>1299</v>
      </c>
      <c r="K362" s="22" t="str" cm="1">
        <f t="array" ref="K3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2" s="8">
        <v>1</v>
      </c>
      <c r="N362" s="36">
        <f>+Cesion_credito[[#This Row],[Prorrata_Semestral (%)]]*SUMIFS(Contrato[Pago_Semestral_US$],Contrato[Distribuidor_CNE],Cesion_credito[[#This Row],[Distribuidor_CNE]],Contrato[Contrato],Cesion_credito[[#This Row],[Bloque_Contrato_CNE]])</f>
        <v>4565.2269999999999</v>
      </c>
      <c r="O362" s="28">
        <f t="shared" si="22"/>
        <v>1</v>
      </c>
      <c r="P362" t="str" cm="1">
        <f t="array" ref="P362">+IFERROR(_xlfn.XLOOKUP(Cesion_credito[[#This Row],[SUMINISTRADOR_ACTUAL]]&amp;Cesion_credito[[#This Row],[Razón Social Beneficiario del Pago]],Tabla_Facturas[[#All],[ID]],Tabla_Facturas[[#All],[BANCO]],,0),"")</f>
        <v>Banco de Chile</v>
      </c>
      <c r="Q362" t="str" cm="1">
        <f t="array" ref="Q3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2" cm="1">
        <f t="array" ref="R362">+IFERROR(_xlfn.XLOOKUP(Cesion_credito[[#This Row],[SUMINISTRADOR_ACTUAL]]&amp;Cesion_credito[[#This Row],[Razón Social Beneficiario del Pago]],Tabla_Facturas[[#All],[ID]],Tabla_Facturas[[#All],[NUMERO_CUENTA]],,0),"")</f>
        <v>1410401068</v>
      </c>
      <c r="S3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710585</v>
      </c>
      <c r="T362" t="str">
        <f>+_xlfn.XLOOKUP(Cesion_credito[[#This Row],[DISTRIBUIDOR_ACTUAL]],Distribuidor[DISTRIBUIDOR_ACTUAL],Distribuidor[RAZON_SOCIAL_DISTRIBUIDOR_ACTUAL],,0)</f>
        <v>Luzlinares S.A.</v>
      </c>
      <c r="U362" t="str">
        <f>+_xlfn.XLOOKUP(Cesion_credito[[#This Row],[DISTRIBUIDOR_ACTUAL]],Distribuidor[DISTRIBUIDOR_ACTUAL],Distribuidor[RUT_DISTRIBUIDOR_ACTUAL],,0)</f>
        <v>96.884.450-4</v>
      </c>
    </row>
    <row r="363" spans="1:21" x14ac:dyDescent="0.25">
      <c r="A363" s="22">
        <f t="shared" si="23"/>
        <v>2025</v>
      </c>
      <c r="B363" s="22">
        <f t="shared" si="20"/>
        <v>1</v>
      </c>
      <c r="C363" s="22">
        <f t="shared" si="21"/>
        <v>6</v>
      </c>
      <c r="D363" s="23" t="s">
        <v>1122</v>
      </c>
      <c r="E363" s="6" t="s">
        <v>1101</v>
      </c>
      <c r="F363" s="5" t="s">
        <v>865</v>
      </c>
      <c r="G363" s="24" t="str" cm="1">
        <f t="array" ref="G363">+IFERROR(_xlfn.XLOOKUP(Cesion_credito[[#This Row],[Distribuidor_CNE]]&amp;"_"&amp;Cesion_credito[[#This Row],[Bloque_Contrato_CNE]],Contrato[[#All],[Id]],Contrato[[#All],[Suministrador_CNE]],,0),"")</f>
        <v>Aela Generación S.A.</v>
      </c>
      <c r="H363" s="24" t="str" cm="1">
        <f t="array" ref="H363">+IFERROR(_xlfn.XLOOKUP(Cesion_credito[[#This Row],[Distribuidor_CNE]]&amp;"_"&amp;Cesion_credito[[#This Row],[Bloque_Contrato_CNE]],Contrato[[#All],[Id]],Contrato[[#All],[SUMINISTRADOR_ACTUAL]],,0),"")</f>
        <v>AELA_GENERACION</v>
      </c>
      <c r="I363" s="24" t="str" cm="1">
        <f t="array" ref="I363">+IFERROR(_xlfn.XLOOKUP(Cesion_credito[[#This Row],[Distribuidor_CNE]]&amp;"_"&amp;Cesion_credito[[#This Row],[Bloque_Contrato_CNE]],Contrato[[#All],[Id]],Contrato[[#All],[DISTRIBUIDOR_ACTUAL]],,0),"")</f>
        <v>LUZLINARES</v>
      </c>
      <c r="J363" s="5" t="s">
        <v>1299</v>
      </c>
      <c r="K363" s="22" t="str" cm="1">
        <f t="array" ref="K3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3" s="8">
        <v>1</v>
      </c>
      <c r="N363" s="36">
        <f>+Cesion_credito[[#This Row],[Prorrata_Semestral (%)]]*SUMIFS(Contrato[Pago_Semestral_US$],Contrato[Distribuidor_CNE],Cesion_credito[[#This Row],[Distribuidor_CNE]],Contrato[Contrato],Cesion_credito[[#This Row],[Bloque_Contrato_CNE]])</f>
        <v>9171.8269999999993</v>
      </c>
      <c r="O363" s="28">
        <f t="shared" si="22"/>
        <v>1</v>
      </c>
      <c r="P363" t="str" cm="1">
        <f t="array" ref="P363">+IFERROR(_xlfn.XLOOKUP(Cesion_credito[[#This Row],[SUMINISTRADOR_ACTUAL]]&amp;Cesion_credito[[#This Row],[Razón Social Beneficiario del Pago]],Tabla_Facturas[[#All],[ID]],Tabla_Facturas[[#All],[BANCO]],,0),"")</f>
        <v>Banco de Chile</v>
      </c>
      <c r="Q363" t="str" cm="1">
        <f t="array" ref="Q3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3" cm="1">
        <f t="array" ref="R363">+IFERROR(_xlfn.XLOOKUP(Cesion_credito[[#This Row],[SUMINISTRADOR_ACTUAL]]&amp;Cesion_credito[[#This Row],[Razón Social Beneficiario del Pago]],Tabla_Facturas[[#All],[ID]],Tabla_Facturas[[#All],[NUMERO_CUENTA]],,0),"")</f>
        <v>1410401068</v>
      </c>
      <c r="S3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1427610</v>
      </c>
      <c r="T363" t="str">
        <f>+_xlfn.XLOOKUP(Cesion_credito[[#This Row],[DISTRIBUIDOR_ACTUAL]],Distribuidor[DISTRIBUIDOR_ACTUAL],Distribuidor[RAZON_SOCIAL_DISTRIBUIDOR_ACTUAL],,0)</f>
        <v>Luzlinares S.A.</v>
      </c>
      <c r="U363" t="str">
        <f>+_xlfn.XLOOKUP(Cesion_credito[[#This Row],[DISTRIBUIDOR_ACTUAL]],Distribuidor[DISTRIBUIDOR_ACTUAL],Distribuidor[RUT_DISTRIBUIDOR_ACTUAL],,0)</f>
        <v>96.884.450-4</v>
      </c>
    </row>
    <row r="364" spans="1:21" x14ac:dyDescent="0.25">
      <c r="A364" s="22">
        <f t="shared" si="23"/>
        <v>2025</v>
      </c>
      <c r="B364" s="22">
        <f t="shared" si="20"/>
        <v>1</v>
      </c>
      <c r="C364" s="22">
        <f t="shared" si="21"/>
        <v>6</v>
      </c>
      <c r="D364" s="23" t="s">
        <v>1122</v>
      </c>
      <c r="E364" s="6" t="s">
        <v>1101</v>
      </c>
      <c r="F364" s="5" t="s">
        <v>866</v>
      </c>
      <c r="G364" s="24" t="str" cm="1">
        <f t="array" ref="G364">+IFERROR(_xlfn.XLOOKUP(Cesion_credito[[#This Row],[Distribuidor_CNE]]&amp;"_"&amp;Cesion_credito[[#This Row],[Bloque_Contrato_CNE]],Contrato[[#All],[Id]],Contrato[[#All],[Suministrador_CNE]],,0),"")</f>
        <v>Aela Generación S.A.</v>
      </c>
      <c r="H364" s="24" t="str" cm="1">
        <f t="array" ref="H364">+IFERROR(_xlfn.XLOOKUP(Cesion_credito[[#This Row],[Distribuidor_CNE]]&amp;"_"&amp;Cesion_credito[[#This Row],[Bloque_Contrato_CNE]],Contrato[[#All],[Id]],Contrato[[#All],[SUMINISTRADOR_ACTUAL]],,0),"")</f>
        <v>AELA_GENERACION</v>
      </c>
      <c r="I364" s="24" t="str" cm="1">
        <f t="array" ref="I364">+IFERROR(_xlfn.XLOOKUP(Cesion_credito[[#This Row],[Distribuidor_CNE]]&amp;"_"&amp;Cesion_credito[[#This Row],[Bloque_Contrato_CNE]],Contrato[[#All],[Id]],Contrato[[#All],[DISTRIBUIDOR_ACTUAL]],,0),"")</f>
        <v>LUZLINARES</v>
      </c>
      <c r="J364" s="5" t="s">
        <v>1299</v>
      </c>
      <c r="K364" s="22" t="str" cm="1">
        <f t="array" ref="K3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4" s="8">
        <v>1</v>
      </c>
      <c r="N364" s="36">
        <f>+Cesion_credito[[#This Row],[Prorrata_Semestral (%)]]*SUMIFS(Contrato[Pago_Semestral_US$],Contrato[Distribuidor_CNE],Cesion_credito[[#This Row],[Distribuidor_CNE]],Contrato[Contrato],Cesion_credito[[#This Row],[Bloque_Contrato_CNE]])</f>
        <v>5039.1080000000002</v>
      </c>
      <c r="O364" s="28">
        <f t="shared" si="22"/>
        <v>1</v>
      </c>
      <c r="P364" t="str" cm="1">
        <f t="array" ref="P364">+IFERROR(_xlfn.XLOOKUP(Cesion_credito[[#This Row],[SUMINISTRADOR_ACTUAL]]&amp;Cesion_credito[[#This Row],[Razón Social Beneficiario del Pago]],Tabla_Facturas[[#All],[ID]],Tabla_Facturas[[#All],[BANCO]],,0),"")</f>
        <v>Banco de Chile</v>
      </c>
      <c r="Q364" t="str" cm="1">
        <f t="array" ref="Q3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4" cm="1">
        <f t="array" ref="R364">+IFERROR(_xlfn.XLOOKUP(Cesion_credito[[#This Row],[SUMINISTRADOR_ACTUAL]]&amp;Cesion_credito[[#This Row],[Razón Social Beneficiario del Pago]],Tabla_Facturas[[#All],[ID]],Tabla_Facturas[[#All],[NUMERO_CUENTA]],,0),"")</f>
        <v>1410401068</v>
      </c>
      <c r="S3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784346</v>
      </c>
      <c r="T364" t="str">
        <f>+_xlfn.XLOOKUP(Cesion_credito[[#This Row],[DISTRIBUIDOR_ACTUAL]],Distribuidor[DISTRIBUIDOR_ACTUAL],Distribuidor[RAZON_SOCIAL_DISTRIBUIDOR_ACTUAL],,0)</f>
        <v>Luzlinares S.A.</v>
      </c>
      <c r="U364" t="str">
        <f>+_xlfn.XLOOKUP(Cesion_credito[[#This Row],[DISTRIBUIDOR_ACTUAL]],Distribuidor[DISTRIBUIDOR_ACTUAL],Distribuidor[RUT_DISTRIBUIDOR_ACTUAL],,0)</f>
        <v>96.884.450-4</v>
      </c>
    </row>
    <row r="365" spans="1:21" x14ac:dyDescent="0.25">
      <c r="A365" s="22">
        <f t="shared" si="23"/>
        <v>2025</v>
      </c>
      <c r="B365" s="22">
        <f t="shared" si="20"/>
        <v>1</v>
      </c>
      <c r="C365" s="22">
        <f t="shared" si="21"/>
        <v>6</v>
      </c>
      <c r="D365" s="23" t="s">
        <v>1122</v>
      </c>
      <c r="E365" s="6" t="s">
        <v>1102</v>
      </c>
      <c r="F365" s="5" t="s">
        <v>901</v>
      </c>
      <c r="G365" s="24" t="str" cm="1">
        <f t="array" ref="G365">+IFERROR(_xlfn.XLOOKUP(Cesion_credito[[#This Row],[Distribuidor_CNE]]&amp;"_"&amp;Cesion_credito[[#This Row],[Bloque_Contrato_CNE]],Contrato[[#All],[Id]],Contrato[[#All],[Suministrador_CNE]],,0),"")</f>
        <v>Aela Generación S.A.</v>
      </c>
      <c r="H365" s="24" t="str" cm="1">
        <f t="array" ref="H365">+IFERROR(_xlfn.XLOOKUP(Cesion_credito[[#This Row],[Distribuidor_CNE]]&amp;"_"&amp;Cesion_credito[[#This Row],[Bloque_Contrato_CNE]],Contrato[[#All],[Id]],Contrato[[#All],[SUMINISTRADOR_ACTUAL]],,0),"")</f>
        <v>AELA_GENERACION</v>
      </c>
      <c r="I365" s="24" t="str" cm="1">
        <f t="array" ref="I365">+IFERROR(_xlfn.XLOOKUP(Cesion_credito[[#This Row],[Distribuidor_CNE]]&amp;"_"&amp;Cesion_credito[[#This Row],[Bloque_Contrato_CNE]],Contrato[[#All],[Id]],Contrato[[#All],[DISTRIBUIDOR_ACTUAL]],,0),"")</f>
        <v>LUZPARRAL</v>
      </c>
      <c r="J365" s="5" t="s">
        <v>1299</v>
      </c>
      <c r="K365" s="22" t="str" cm="1">
        <f t="array" ref="K3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5" s="8">
        <v>1</v>
      </c>
      <c r="N365" s="36">
        <f>+Cesion_credito[[#This Row],[Prorrata_Semestral (%)]]*SUMIFS(Contrato[Pago_Semestral_US$],Contrato[Distribuidor_CNE],Cesion_credito[[#This Row],[Distribuidor_CNE]],Contrato[Contrato],Cesion_credito[[#This Row],[Bloque_Contrato_CNE]])</f>
        <v>4815.2929999999997</v>
      </c>
      <c r="O365" s="28">
        <f t="shared" si="22"/>
        <v>1</v>
      </c>
      <c r="P365" t="str" cm="1">
        <f t="array" ref="P365">+IFERROR(_xlfn.XLOOKUP(Cesion_credito[[#This Row],[SUMINISTRADOR_ACTUAL]]&amp;Cesion_credito[[#This Row],[Razón Social Beneficiario del Pago]],Tabla_Facturas[[#All],[ID]],Tabla_Facturas[[#All],[BANCO]],,0),"")</f>
        <v>Banco de Chile</v>
      </c>
      <c r="Q365" t="str" cm="1">
        <f t="array" ref="Q3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5" cm="1">
        <f t="array" ref="R365">+IFERROR(_xlfn.XLOOKUP(Cesion_credito[[#This Row],[SUMINISTRADOR_ACTUAL]]&amp;Cesion_credito[[#This Row],[Razón Social Beneficiario del Pago]],Tabla_Facturas[[#All],[ID]],Tabla_Facturas[[#All],[NUMERO_CUENTA]],,0),"")</f>
        <v>1410401068</v>
      </c>
      <c r="S3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749508</v>
      </c>
      <c r="T365" t="str">
        <f>+_xlfn.XLOOKUP(Cesion_credito[[#This Row],[DISTRIBUIDOR_ACTUAL]],Distribuidor[DISTRIBUIDOR_ACTUAL],Distribuidor[RAZON_SOCIAL_DISTRIBUIDOR_ACTUAL],,0)</f>
        <v>Luzparral S.A.</v>
      </c>
      <c r="U365" t="str">
        <f>+_xlfn.XLOOKUP(Cesion_credito[[#This Row],[DISTRIBUIDOR_ACTUAL]],Distribuidor[DISTRIBUIDOR_ACTUAL],Distribuidor[RUT_DISTRIBUIDOR_ACTUAL],,0)</f>
        <v>96.866.680-0</v>
      </c>
    </row>
    <row r="366" spans="1:21" x14ac:dyDescent="0.25">
      <c r="A366" s="22">
        <f t="shared" si="23"/>
        <v>2025</v>
      </c>
      <c r="B366" s="22">
        <f t="shared" si="20"/>
        <v>1</v>
      </c>
      <c r="C366" s="22">
        <f t="shared" si="21"/>
        <v>6</v>
      </c>
      <c r="D366" s="23" t="s">
        <v>1122</v>
      </c>
      <c r="E366" s="6" t="s">
        <v>1102</v>
      </c>
      <c r="F366" s="5" t="s">
        <v>902</v>
      </c>
      <c r="G366" s="24" t="str" cm="1">
        <f t="array" ref="G366">+IFERROR(_xlfn.XLOOKUP(Cesion_credito[[#This Row],[Distribuidor_CNE]]&amp;"_"&amp;Cesion_credito[[#This Row],[Bloque_Contrato_CNE]],Contrato[[#All],[Id]],Contrato[[#All],[Suministrador_CNE]],,0),"")</f>
        <v>Aela Generación S.A.</v>
      </c>
      <c r="H366" s="24" t="str" cm="1">
        <f t="array" ref="H366">+IFERROR(_xlfn.XLOOKUP(Cesion_credito[[#This Row],[Distribuidor_CNE]]&amp;"_"&amp;Cesion_credito[[#This Row],[Bloque_Contrato_CNE]],Contrato[[#All],[Id]],Contrato[[#All],[SUMINISTRADOR_ACTUAL]],,0),"")</f>
        <v>AELA_GENERACION</v>
      </c>
      <c r="I366" s="24" t="str" cm="1">
        <f t="array" ref="I366">+IFERROR(_xlfn.XLOOKUP(Cesion_credito[[#This Row],[Distribuidor_CNE]]&amp;"_"&amp;Cesion_credito[[#This Row],[Bloque_Contrato_CNE]],Contrato[[#All],[Id]],Contrato[[#All],[DISTRIBUIDOR_ACTUAL]],,0),"")</f>
        <v>LUZPARRAL</v>
      </c>
      <c r="J366" s="5" t="s">
        <v>1299</v>
      </c>
      <c r="K366" s="22" t="str" cm="1">
        <f t="array" ref="K36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6" s="8">
        <v>1</v>
      </c>
      <c r="N366" s="36">
        <f>+Cesion_credito[[#This Row],[Prorrata_Semestral (%)]]*SUMIFS(Contrato[Pago_Semestral_US$],Contrato[Distribuidor_CNE],Cesion_credito[[#This Row],[Distribuidor_CNE]],Contrato[Contrato],Cesion_credito[[#This Row],[Bloque_Contrato_CNE]])</f>
        <v>10793.364</v>
      </c>
      <c r="O366" s="28">
        <f t="shared" si="22"/>
        <v>1</v>
      </c>
      <c r="P366" t="str" cm="1">
        <f t="array" ref="P366">+IFERROR(_xlfn.XLOOKUP(Cesion_credito[[#This Row],[SUMINISTRADOR_ACTUAL]]&amp;Cesion_credito[[#This Row],[Razón Social Beneficiario del Pago]],Tabla_Facturas[[#All],[ID]],Tabla_Facturas[[#All],[BANCO]],,0),"")</f>
        <v>Banco de Chile</v>
      </c>
      <c r="Q366" t="str" cm="1">
        <f t="array" ref="Q3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6" cm="1">
        <f t="array" ref="R366">+IFERROR(_xlfn.XLOOKUP(Cesion_credito[[#This Row],[SUMINISTRADOR_ACTUAL]]&amp;Cesion_credito[[#This Row],[Razón Social Beneficiario del Pago]],Tabla_Facturas[[#All],[ID]],Tabla_Facturas[[#All],[NUMERO_CUENTA]],,0),"")</f>
        <v>1410401068</v>
      </c>
      <c r="S3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1680005</v>
      </c>
      <c r="T366" t="str">
        <f>+_xlfn.XLOOKUP(Cesion_credito[[#This Row],[DISTRIBUIDOR_ACTUAL]],Distribuidor[DISTRIBUIDOR_ACTUAL],Distribuidor[RAZON_SOCIAL_DISTRIBUIDOR_ACTUAL],,0)</f>
        <v>Luzparral S.A.</v>
      </c>
      <c r="U366" t="str">
        <f>+_xlfn.XLOOKUP(Cesion_credito[[#This Row],[DISTRIBUIDOR_ACTUAL]],Distribuidor[DISTRIBUIDOR_ACTUAL],Distribuidor[RUT_DISTRIBUIDOR_ACTUAL],,0)</f>
        <v>96.866.680-0</v>
      </c>
    </row>
    <row r="367" spans="1:21" x14ac:dyDescent="0.25">
      <c r="A367" s="22">
        <f t="shared" si="23"/>
        <v>2025</v>
      </c>
      <c r="B367" s="22">
        <f t="shared" si="20"/>
        <v>1</v>
      </c>
      <c r="C367" s="22">
        <f t="shared" si="21"/>
        <v>6</v>
      </c>
      <c r="D367" s="23" t="s">
        <v>1122</v>
      </c>
      <c r="E367" s="6" t="s">
        <v>1102</v>
      </c>
      <c r="F367" s="5" t="s">
        <v>903</v>
      </c>
      <c r="G367" s="24" t="str" cm="1">
        <f t="array" ref="G367">+IFERROR(_xlfn.XLOOKUP(Cesion_credito[[#This Row],[Distribuidor_CNE]]&amp;"_"&amp;Cesion_credito[[#This Row],[Bloque_Contrato_CNE]],Contrato[[#All],[Id]],Contrato[[#All],[Suministrador_CNE]],,0),"")</f>
        <v>Aela Generación S.A.</v>
      </c>
      <c r="H367" s="24" t="str" cm="1">
        <f t="array" ref="H367">+IFERROR(_xlfn.XLOOKUP(Cesion_credito[[#This Row],[Distribuidor_CNE]]&amp;"_"&amp;Cesion_credito[[#This Row],[Bloque_Contrato_CNE]],Contrato[[#All],[Id]],Contrato[[#All],[SUMINISTRADOR_ACTUAL]],,0),"")</f>
        <v>AELA_GENERACION</v>
      </c>
      <c r="I367" s="24" t="str" cm="1">
        <f t="array" ref="I367">+IFERROR(_xlfn.XLOOKUP(Cesion_credito[[#This Row],[Distribuidor_CNE]]&amp;"_"&amp;Cesion_credito[[#This Row],[Bloque_Contrato_CNE]],Contrato[[#All],[Id]],Contrato[[#All],[DISTRIBUIDOR_ACTUAL]],,0),"")</f>
        <v>LUZPARRAL</v>
      </c>
      <c r="J367" s="5" t="s">
        <v>1299</v>
      </c>
      <c r="K367" s="22" t="str" cm="1">
        <f t="array" ref="K36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67" s="8">
        <v>1</v>
      </c>
      <c r="N367" s="36">
        <f>+Cesion_credito[[#This Row],[Prorrata_Semestral (%)]]*SUMIFS(Contrato[Pago_Semestral_US$],Contrato[Distribuidor_CNE],Cesion_credito[[#This Row],[Distribuidor_CNE]],Contrato[Contrato],Cesion_credito[[#This Row],[Bloque_Contrato_CNE]])</f>
        <v>5852.1459999999997</v>
      </c>
      <c r="O367" s="28">
        <f t="shared" si="22"/>
        <v>1</v>
      </c>
      <c r="P367" t="str" cm="1">
        <f t="array" ref="P367">+IFERROR(_xlfn.XLOOKUP(Cesion_credito[[#This Row],[SUMINISTRADOR_ACTUAL]]&amp;Cesion_credito[[#This Row],[Razón Social Beneficiario del Pago]],Tabla_Facturas[[#All],[ID]],Tabla_Facturas[[#All],[BANCO]],,0),"")</f>
        <v>Banco de Chile</v>
      </c>
      <c r="Q367" t="str" cm="1">
        <f t="array" ref="Q3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367" cm="1">
        <f t="array" ref="R367">+IFERROR(_xlfn.XLOOKUP(Cesion_credito[[#This Row],[SUMINISTRADOR_ACTUAL]]&amp;Cesion_credito[[#This Row],[Razón Social Beneficiario del Pago]],Tabla_Facturas[[#All],[ID]],Tabla_Facturas[[#All],[NUMERO_CUENTA]],,0),"")</f>
        <v>1410401068</v>
      </c>
      <c r="S3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910896</v>
      </c>
      <c r="T367" t="str">
        <f>+_xlfn.XLOOKUP(Cesion_credito[[#This Row],[DISTRIBUIDOR_ACTUAL]],Distribuidor[DISTRIBUIDOR_ACTUAL],Distribuidor[RAZON_SOCIAL_DISTRIBUIDOR_ACTUAL],,0)</f>
        <v>Luzparral S.A.</v>
      </c>
      <c r="U367" t="str">
        <f>+_xlfn.XLOOKUP(Cesion_credito[[#This Row],[DISTRIBUIDOR_ACTUAL]],Distribuidor[DISTRIBUIDOR_ACTUAL],Distribuidor[RUT_DISTRIBUIDOR_ACTUAL],,0)</f>
        <v>96.866.680-0</v>
      </c>
    </row>
    <row r="368" spans="1:21" x14ac:dyDescent="0.25">
      <c r="A368" s="22">
        <f t="shared" si="23"/>
        <v>2025</v>
      </c>
      <c r="B368" s="22">
        <f t="shared" si="20"/>
        <v>1</v>
      </c>
      <c r="C368" s="22">
        <f t="shared" si="21"/>
        <v>6</v>
      </c>
      <c r="D368" s="23" t="s">
        <v>1120</v>
      </c>
      <c r="E368" s="6" t="s">
        <v>21</v>
      </c>
      <c r="F368" s="5" t="s">
        <v>50</v>
      </c>
      <c r="G368" s="24" t="str" cm="1">
        <f t="array" ref="G368">+IFERROR(_xlfn.XLOOKUP(Cesion_credito[[#This Row],[Distribuidor_CNE]]&amp;"_"&amp;Cesion_credito[[#This Row],[Bloque_Contrato_CNE]],Contrato[[#All],[Id]],Contrato[[#All],[Suministrador_CNE]],,0),"")</f>
        <v>Abengoa</v>
      </c>
      <c r="H368" s="24" t="str" cm="1">
        <f t="array" ref="H368">+IFERROR(_xlfn.XLOOKUP(Cesion_credito[[#This Row],[Distribuidor_CNE]]&amp;"_"&amp;Cesion_credito[[#This Row],[Bloque_Contrato_CNE]],Contrato[[#All],[Id]],Contrato[[#All],[SUMINISTRADOR_ACTUAL]],,0),"")</f>
        <v>CERRO_DOMINADOR_CSP</v>
      </c>
      <c r="I368" s="24" t="str" cm="1">
        <f t="array" ref="I368">+IFERROR(_xlfn.XLOOKUP(Cesion_credito[[#This Row],[Distribuidor_CNE]]&amp;"_"&amp;Cesion_credito[[#This Row],[Bloque_Contrato_CNE]],Contrato[[#All],[Id]],Contrato[[#All],[DISTRIBUIDOR_ACTUAL]],,0),"")</f>
        <v>CEC</v>
      </c>
      <c r="J368" s="5" t="s">
        <v>1299</v>
      </c>
      <c r="K368" s="22" t="str" cm="1">
        <f t="array" ref="K36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8" s="8">
        <v>1</v>
      </c>
      <c r="N368" s="36">
        <f>+Cesion_credito[[#This Row],[Prorrata_Semestral (%)]]*SUMIFS(Contrato[Pago_Semestral_US$],Contrato[Distribuidor_CNE],Cesion_credito[[#This Row],[Distribuidor_CNE]],Contrato[Contrato],Cesion_credito[[#This Row],[Bloque_Contrato_CNE]])</f>
        <v>4527.7460000000001</v>
      </c>
      <c r="O368" s="28">
        <f t="shared" si="22"/>
        <v>1</v>
      </c>
      <c r="P368" t="str" cm="1">
        <f t="array" ref="P368">+IFERROR(_xlfn.XLOOKUP(Cesion_credito[[#This Row],[SUMINISTRADOR_ACTUAL]]&amp;Cesion_credito[[#This Row],[Razón Social Beneficiario del Pago]],Tabla_Facturas[[#All],[ID]],Tabla_Facturas[[#All],[BANCO]],,0),"")</f>
        <v>Banco de Chile</v>
      </c>
      <c r="Q368" t="str" cm="1">
        <f t="array" ref="Q368">+IFERROR(_xlfn.XLOOKUP(Cesion_credito[[#This Row],[SUMINISTRADOR_ACTUAL]]&amp;Cesion_credito[[#This Row],[Razón Social Beneficiario del Pago]],Tabla_Facturas[[#All],[ID]],Tabla_Facturas[[#All],[TIPO_CUENTA]],,0),"")</f>
        <v>Corriente</v>
      </c>
      <c r="R368" t="str" cm="1">
        <f t="array" ref="R368">+IFERROR(_xlfn.XLOOKUP(Cesion_credito[[#This Row],[SUMINISTRADOR_ACTUAL]]&amp;Cesion_credito[[#This Row],[Razón Social Beneficiario del Pago]],Tabla_Facturas[[#All],[ID]],Tabla_Facturas[[#All],[NUMERO_CUENTA]],,0),"")</f>
        <v>1410401068</v>
      </c>
      <c r="S3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704751</v>
      </c>
      <c r="T36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68" t="str">
        <f>+_xlfn.XLOOKUP(Cesion_credito[[#This Row],[DISTRIBUIDOR_ACTUAL]],Distribuidor[DISTRIBUIDOR_ACTUAL],Distribuidor[RUT_DISTRIBUIDOR_ACTUAL],,0)</f>
        <v>70.287.900-0</v>
      </c>
    </row>
    <row r="369" spans="1:21" x14ac:dyDescent="0.25">
      <c r="A369" s="22">
        <f t="shared" si="23"/>
        <v>2025</v>
      </c>
      <c r="B369" s="22">
        <f t="shared" si="20"/>
        <v>1</v>
      </c>
      <c r="C369" s="22">
        <f t="shared" si="21"/>
        <v>6</v>
      </c>
      <c r="D369" s="23" t="s">
        <v>1120</v>
      </c>
      <c r="E369" s="6" t="s">
        <v>1075</v>
      </c>
      <c r="F369" s="5" t="s">
        <v>85</v>
      </c>
      <c r="G369" s="24" t="str" cm="1">
        <f t="array" ref="G369">+IFERROR(_xlfn.XLOOKUP(Cesion_credito[[#This Row],[Distribuidor_CNE]]&amp;"_"&amp;Cesion_credito[[#This Row],[Bloque_Contrato_CNE]],Contrato[[#All],[Id]],Contrato[[#All],[Suministrador_CNE]],,0),"")</f>
        <v>Abengoa</v>
      </c>
      <c r="H369" s="24" t="str" cm="1">
        <f t="array" ref="H369">+IFERROR(_xlfn.XLOOKUP(Cesion_credito[[#This Row],[Distribuidor_CNE]]&amp;"_"&amp;Cesion_credito[[#This Row],[Bloque_Contrato_CNE]],Contrato[[#All],[Id]],Contrato[[#All],[SUMINISTRADOR_ACTUAL]],,0),"")</f>
        <v>CERRO_DOMINADOR_CSP</v>
      </c>
      <c r="I369" s="24" t="str" cm="1">
        <f t="array" ref="I369">+IFERROR(_xlfn.XLOOKUP(Cesion_credito[[#This Row],[Distribuidor_CNE]]&amp;"_"&amp;Cesion_credito[[#This Row],[Bloque_Contrato_CNE]],Contrato[[#All],[Id]],Contrato[[#All],[DISTRIBUIDOR_ACTUAL]],,0),"")</f>
        <v>CGE</v>
      </c>
      <c r="J369" s="5" t="s">
        <v>1299</v>
      </c>
      <c r="K369" s="22" t="str" cm="1">
        <f t="array" ref="K36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69" s="8">
        <v>1</v>
      </c>
      <c r="N369" s="36">
        <f>+Cesion_credito[[#This Row],[Prorrata_Semestral (%)]]*SUMIFS(Contrato[Pago_Semestral_US$],Contrato[Distribuidor_CNE],Cesion_credito[[#This Row],[Distribuidor_CNE]],Contrato[Contrato],Cesion_credito[[#This Row],[Bloque_Contrato_CNE]])</f>
        <v>61495.6</v>
      </c>
      <c r="O369" s="28">
        <f t="shared" si="22"/>
        <v>1</v>
      </c>
      <c r="P369" t="str" cm="1">
        <f t="array" ref="P369">+IFERROR(_xlfn.XLOOKUP(Cesion_credito[[#This Row],[SUMINISTRADOR_ACTUAL]]&amp;Cesion_credito[[#This Row],[Razón Social Beneficiario del Pago]],Tabla_Facturas[[#All],[ID]],Tabla_Facturas[[#All],[BANCO]],,0),"")</f>
        <v>Banco de Chile</v>
      </c>
      <c r="Q369" t="str" cm="1">
        <f t="array" ref="Q369">+IFERROR(_xlfn.XLOOKUP(Cesion_credito[[#This Row],[SUMINISTRADOR_ACTUAL]]&amp;Cesion_credito[[#This Row],[Razón Social Beneficiario del Pago]],Tabla_Facturas[[#All],[ID]],Tabla_Facturas[[#All],[TIPO_CUENTA]],,0),"")</f>
        <v>Corriente</v>
      </c>
      <c r="R369" t="str" cm="1">
        <f t="array" ref="R369">+IFERROR(_xlfn.XLOOKUP(Cesion_credito[[#This Row],[SUMINISTRADOR_ACTUAL]]&amp;Cesion_credito[[#This Row],[Razón Social Beneficiario del Pago]],Tabla_Facturas[[#All],[ID]],Tabla_Facturas[[#All],[NUMERO_CUENTA]],,0),"")</f>
        <v>1410401068</v>
      </c>
      <c r="S3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9571893</v>
      </c>
      <c r="T369" t="str">
        <f>+_xlfn.XLOOKUP(Cesion_credito[[#This Row],[DISTRIBUIDOR_ACTUAL]],Distribuidor[DISTRIBUIDOR_ACTUAL],Distribuidor[RAZON_SOCIAL_DISTRIBUIDOR_ACTUAL],,0)</f>
        <v>Compañía General de Electricidad S.A.</v>
      </c>
      <c r="U369" t="str">
        <f>+_xlfn.XLOOKUP(Cesion_credito[[#This Row],[DISTRIBUIDOR_ACTUAL]],Distribuidor[DISTRIBUIDOR_ACTUAL],Distribuidor[RUT_DISTRIBUIDOR_ACTUAL],,0)</f>
        <v>76.411.321-7</v>
      </c>
    </row>
    <row r="370" spans="1:21" x14ac:dyDescent="0.25">
      <c r="A370" s="22">
        <f t="shared" si="23"/>
        <v>2025</v>
      </c>
      <c r="B370" s="22">
        <f t="shared" si="20"/>
        <v>1</v>
      </c>
      <c r="C370" s="22">
        <f t="shared" si="21"/>
        <v>6</v>
      </c>
      <c r="D370" s="23" t="s">
        <v>1120</v>
      </c>
      <c r="E370" s="6" t="s">
        <v>1075</v>
      </c>
      <c r="F370" s="5" t="s">
        <v>86</v>
      </c>
      <c r="G370" s="24" t="str" cm="1">
        <f t="array" ref="G370">+IFERROR(_xlfn.XLOOKUP(Cesion_credito[[#This Row],[Distribuidor_CNE]]&amp;"_"&amp;Cesion_credito[[#This Row],[Bloque_Contrato_CNE]],Contrato[[#All],[Id]],Contrato[[#All],[Suministrador_CNE]],,0),"")</f>
        <v>Abengoa</v>
      </c>
      <c r="H370" s="24" t="str" cm="1">
        <f t="array" ref="H370">+IFERROR(_xlfn.XLOOKUP(Cesion_credito[[#This Row],[Distribuidor_CNE]]&amp;"_"&amp;Cesion_credito[[#This Row],[Bloque_Contrato_CNE]],Contrato[[#All],[Id]],Contrato[[#All],[SUMINISTRADOR_ACTUAL]],,0),"")</f>
        <v>CERRO_DOMINADOR_CSP</v>
      </c>
      <c r="I370" s="24" t="str" cm="1">
        <f t="array" ref="I370">+IFERROR(_xlfn.XLOOKUP(Cesion_credito[[#This Row],[Distribuidor_CNE]]&amp;"_"&amp;Cesion_credito[[#This Row],[Bloque_Contrato_CNE]],Contrato[[#All],[Id]],Contrato[[#All],[DISTRIBUIDOR_ACTUAL]],,0),"")</f>
        <v>CGE</v>
      </c>
      <c r="J370" s="5" t="s">
        <v>1299</v>
      </c>
      <c r="K370" s="22" t="str" cm="1">
        <f t="array" ref="K3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0" s="8">
        <v>1</v>
      </c>
      <c r="N370" s="36">
        <f>+Cesion_credito[[#This Row],[Prorrata_Semestral (%)]]*SUMIFS(Contrato[Pago_Semestral_US$],Contrato[Distribuidor_CNE],Cesion_credito[[#This Row],[Distribuidor_CNE]],Contrato[Contrato],Cesion_credito[[#This Row],[Bloque_Contrato_CNE]])</f>
        <v>7845.1139999999996</v>
      </c>
      <c r="O370" s="28">
        <f t="shared" si="22"/>
        <v>1</v>
      </c>
      <c r="P370" t="str" cm="1">
        <f t="array" ref="P370">+IFERROR(_xlfn.XLOOKUP(Cesion_credito[[#This Row],[SUMINISTRADOR_ACTUAL]]&amp;Cesion_credito[[#This Row],[Razón Social Beneficiario del Pago]],Tabla_Facturas[[#All],[ID]],Tabla_Facturas[[#All],[BANCO]],,0),"")</f>
        <v>Banco de Chile</v>
      </c>
      <c r="Q370" t="str" cm="1">
        <f t="array" ref="Q370">+IFERROR(_xlfn.XLOOKUP(Cesion_credito[[#This Row],[SUMINISTRADOR_ACTUAL]]&amp;Cesion_credito[[#This Row],[Razón Social Beneficiario del Pago]],Tabla_Facturas[[#All],[ID]],Tabla_Facturas[[#All],[TIPO_CUENTA]],,0),"")</f>
        <v>Corriente</v>
      </c>
      <c r="R370" t="str" cm="1">
        <f t="array" ref="R370">+IFERROR(_xlfn.XLOOKUP(Cesion_credito[[#This Row],[SUMINISTRADOR_ACTUAL]]&amp;Cesion_credito[[#This Row],[Razón Social Beneficiario del Pago]],Tabla_Facturas[[#All],[ID]],Tabla_Facturas[[#All],[NUMERO_CUENTA]],,0),"")</f>
        <v>1410401068</v>
      </c>
      <c r="S3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1221105</v>
      </c>
      <c r="T370" t="str">
        <f>+_xlfn.XLOOKUP(Cesion_credito[[#This Row],[DISTRIBUIDOR_ACTUAL]],Distribuidor[DISTRIBUIDOR_ACTUAL],Distribuidor[RAZON_SOCIAL_DISTRIBUIDOR_ACTUAL],,0)</f>
        <v>Compañía General de Electricidad S.A.</v>
      </c>
      <c r="U370" t="str">
        <f>+_xlfn.XLOOKUP(Cesion_credito[[#This Row],[DISTRIBUIDOR_ACTUAL]],Distribuidor[DISTRIBUIDOR_ACTUAL],Distribuidor[RUT_DISTRIBUIDOR_ACTUAL],,0)</f>
        <v>76.411.321-7</v>
      </c>
    </row>
    <row r="371" spans="1:21" x14ac:dyDescent="0.25">
      <c r="A371" s="22">
        <f t="shared" si="23"/>
        <v>2025</v>
      </c>
      <c r="B371" s="22">
        <f t="shared" si="20"/>
        <v>1</v>
      </c>
      <c r="C371" s="22">
        <f t="shared" si="21"/>
        <v>6</v>
      </c>
      <c r="D371" s="23" t="s">
        <v>1120</v>
      </c>
      <c r="E371" s="6" t="s">
        <v>1075</v>
      </c>
      <c r="F371" s="5" t="s">
        <v>87</v>
      </c>
      <c r="G371" s="24" t="str" cm="1">
        <f t="array" ref="G371">+IFERROR(_xlfn.XLOOKUP(Cesion_credito[[#This Row],[Distribuidor_CNE]]&amp;"_"&amp;Cesion_credito[[#This Row],[Bloque_Contrato_CNE]],Contrato[[#All],[Id]],Contrato[[#All],[Suministrador_CNE]],,0),"")</f>
        <v>Abengoa</v>
      </c>
      <c r="H371" s="24" t="str" cm="1">
        <f t="array" ref="H371">+IFERROR(_xlfn.XLOOKUP(Cesion_credito[[#This Row],[Distribuidor_CNE]]&amp;"_"&amp;Cesion_credito[[#This Row],[Bloque_Contrato_CNE]],Contrato[[#All],[Id]],Contrato[[#All],[SUMINISTRADOR_ACTUAL]],,0),"")</f>
        <v>CERRO_DOMINADOR_CSP</v>
      </c>
      <c r="I371" s="24" t="str" cm="1">
        <f t="array" ref="I371">+IFERROR(_xlfn.XLOOKUP(Cesion_credito[[#This Row],[Distribuidor_CNE]]&amp;"_"&amp;Cesion_credito[[#This Row],[Bloque_Contrato_CNE]],Contrato[[#All],[Id]],Contrato[[#All],[DISTRIBUIDOR_ACTUAL]],,0),"")</f>
        <v>CGE</v>
      </c>
      <c r="J371" s="5" t="s">
        <v>1299</v>
      </c>
      <c r="K371" s="22" t="str" cm="1">
        <f t="array" ref="K3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1" s="8">
        <v>1</v>
      </c>
      <c r="N371" s="36">
        <f>+Cesion_credito[[#This Row],[Prorrata_Semestral (%)]]*SUMIFS(Contrato[Pago_Semestral_US$],Contrato[Distribuidor_CNE],Cesion_credito[[#This Row],[Distribuidor_CNE]],Contrato[Contrato],Cesion_credito[[#This Row],[Bloque_Contrato_CNE]])</f>
        <v>352604.60700000002</v>
      </c>
      <c r="O371" s="28">
        <f t="shared" si="22"/>
        <v>1</v>
      </c>
      <c r="P371" t="str" cm="1">
        <f t="array" ref="P371">+IFERROR(_xlfn.XLOOKUP(Cesion_credito[[#This Row],[SUMINISTRADOR_ACTUAL]]&amp;Cesion_credito[[#This Row],[Razón Social Beneficiario del Pago]],Tabla_Facturas[[#All],[ID]],Tabla_Facturas[[#All],[BANCO]],,0),"")</f>
        <v>Banco de Chile</v>
      </c>
      <c r="Q371" t="str" cm="1">
        <f t="array" ref="Q371">+IFERROR(_xlfn.XLOOKUP(Cesion_credito[[#This Row],[SUMINISTRADOR_ACTUAL]]&amp;Cesion_credito[[#This Row],[Razón Social Beneficiario del Pago]],Tabla_Facturas[[#All],[ID]],Tabla_Facturas[[#All],[TIPO_CUENTA]],,0),"")</f>
        <v>Corriente</v>
      </c>
      <c r="R371" t="str" cm="1">
        <f t="array" ref="R371">+IFERROR(_xlfn.XLOOKUP(Cesion_credito[[#This Row],[SUMINISTRADOR_ACTUAL]]&amp;Cesion_credito[[#This Row],[Razón Social Beneficiario del Pago]],Tabla_Facturas[[#All],[ID]],Tabla_Facturas[[#All],[NUMERO_CUENTA]],,0),"")</f>
        <v>1410401068</v>
      </c>
      <c r="S3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54883495</v>
      </c>
      <c r="T371" t="str">
        <f>+_xlfn.XLOOKUP(Cesion_credito[[#This Row],[DISTRIBUIDOR_ACTUAL]],Distribuidor[DISTRIBUIDOR_ACTUAL],Distribuidor[RAZON_SOCIAL_DISTRIBUIDOR_ACTUAL],,0)</f>
        <v>Compañía General de Electricidad S.A.</v>
      </c>
      <c r="U371" t="str">
        <f>+_xlfn.XLOOKUP(Cesion_credito[[#This Row],[DISTRIBUIDOR_ACTUAL]],Distribuidor[DISTRIBUIDOR_ACTUAL],Distribuidor[RUT_DISTRIBUIDOR_ACTUAL],,0)</f>
        <v>76.411.321-7</v>
      </c>
    </row>
    <row r="372" spans="1:21" x14ac:dyDescent="0.25">
      <c r="A372" s="22">
        <f t="shared" si="23"/>
        <v>2025</v>
      </c>
      <c r="B372" s="22">
        <f t="shared" si="20"/>
        <v>1</v>
      </c>
      <c r="C372" s="22">
        <f t="shared" si="21"/>
        <v>6</v>
      </c>
      <c r="D372" s="23" t="s">
        <v>1120</v>
      </c>
      <c r="E372" s="6" t="s">
        <v>1080</v>
      </c>
      <c r="F372" s="5" t="s">
        <v>183</v>
      </c>
      <c r="G372" s="24" t="str" cm="1">
        <f t="array" ref="G372">+IFERROR(_xlfn.XLOOKUP(Cesion_credito[[#This Row],[Distribuidor_CNE]]&amp;"_"&amp;Cesion_credito[[#This Row],[Bloque_Contrato_CNE]],Contrato[[#All],[Id]],Contrato[[#All],[Suministrador_CNE]],,0),"")</f>
        <v>Abengoa</v>
      </c>
      <c r="H372" s="24" t="str" cm="1">
        <f t="array" ref="H372">+IFERROR(_xlfn.XLOOKUP(Cesion_credito[[#This Row],[Distribuidor_CNE]]&amp;"_"&amp;Cesion_credito[[#This Row],[Bloque_Contrato_CNE]],Contrato[[#All],[Id]],Contrato[[#All],[SUMINISTRADOR_ACTUAL]],,0),"")</f>
        <v>CERRO_DOMINADOR_CSP</v>
      </c>
      <c r="I372" s="24" t="str" cm="1">
        <f t="array" ref="I372">+IFERROR(_xlfn.XLOOKUP(Cesion_credito[[#This Row],[Distribuidor_CNE]]&amp;"_"&amp;Cesion_credito[[#This Row],[Bloque_Contrato_CNE]],Contrato[[#All],[Id]],Contrato[[#All],[DISTRIBUIDOR_ACTUAL]],,0),"")</f>
        <v>CHILQUINTA</v>
      </c>
      <c r="J372" s="5" t="s">
        <v>1299</v>
      </c>
      <c r="K372" s="22" t="str" cm="1">
        <f t="array" ref="K3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2" s="8">
        <v>1</v>
      </c>
      <c r="N372" s="36">
        <f>+Cesion_credito[[#This Row],[Prorrata_Semestral (%)]]*SUMIFS(Contrato[Pago_Semestral_US$],Contrato[Distribuidor_CNE],Cesion_credito[[#This Row],[Distribuidor_CNE]],Contrato[Contrato],Cesion_credito[[#This Row],[Bloque_Contrato_CNE]])</f>
        <v>32487.829000000002</v>
      </c>
      <c r="O372" s="28">
        <f t="shared" si="22"/>
        <v>1</v>
      </c>
      <c r="P372" t="str" cm="1">
        <f t="array" ref="P372">+IFERROR(_xlfn.XLOOKUP(Cesion_credito[[#This Row],[SUMINISTRADOR_ACTUAL]]&amp;Cesion_credito[[#This Row],[Razón Social Beneficiario del Pago]],Tabla_Facturas[[#All],[ID]],Tabla_Facturas[[#All],[BANCO]],,0),"")</f>
        <v>Banco de Chile</v>
      </c>
      <c r="Q372" t="str" cm="1">
        <f t="array" ref="Q372">+IFERROR(_xlfn.XLOOKUP(Cesion_credito[[#This Row],[SUMINISTRADOR_ACTUAL]]&amp;Cesion_credito[[#This Row],[Razón Social Beneficiario del Pago]],Tabla_Facturas[[#All],[ID]],Tabla_Facturas[[#All],[TIPO_CUENTA]],,0),"")</f>
        <v>Corriente</v>
      </c>
      <c r="R372" t="str" cm="1">
        <f t="array" ref="R372">+IFERROR(_xlfn.XLOOKUP(Cesion_credito[[#This Row],[SUMINISTRADOR_ACTUAL]]&amp;Cesion_credito[[#This Row],[Razón Social Beneficiario del Pago]],Tabla_Facturas[[#All],[ID]],Tabla_Facturas[[#All],[NUMERO_CUENTA]],,0),"")</f>
        <v>1410401068</v>
      </c>
      <c r="S3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5056785</v>
      </c>
      <c r="T372" t="str">
        <f>+_xlfn.XLOOKUP(Cesion_credito[[#This Row],[DISTRIBUIDOR_ACTUAL]],Distribuidor[DISTRIBUIDOR_ACTUAL],Distribuidor[RAZON_SOCIAL_DISTRIBUIDOR_ACTUAL],,0)</f>
        <v>Chilquinta Distribución S.A.</v>
      </c>
      <c r="U372" t="str">
        <f>+_xlfn.XLOOKUP(Cesion_credito[[#This Row],[DISTRIBUIDOR_ACTUAL]],Distribuidor[DISTRIBUIDOR_ACTUAL],Distribuidor[RUT_DISTRIBUIDOR_ACTUAL],,0)</f>
        <v>96.813.520-1</v>
      </c>
    </row>
    <row r="373" spans="1:21" x14ac:dyDescent="0.25">
      <c r="A373" s="22">
        <f t="shared" si="23"/>
        <v>2025</v>
      </c>
      <c r="B373" s="22">
        <f t="shared" si="20"/>
        <v>1</v>
      </c>
      <c r="C373" s="22">
        <f t="shared" si="21"/>
        <v>6</v>
      </c>
      <c r="D373" s="23" t="s">
        <v>1120</v>
      </c>
      <c r="E373" s="6" t="s">
        <v>1082</v>
      </c>
      <c r="F373" s="5" t="s">
        <v>228</v>
      </c>
      <c r="G373" s="24" t="str" cm="1">
        <f t="array" ref="G373">+IFERROR(_xlfn.XLOOKUP(Cesion_credito[[#This Row],[Distribuidor_CNE]]&amp;"_"&amp;Cesion_credito[[#This Row],[Bloque_Contrato_CNE]],Contrato[[#All],[Id]],Contrato[[#All],[Suministrador_CNE]],,0),"")</f>
        <v>Abengoa</v>
      </c>
      <c r="H373" s="24" t="str" cm="1">
        <f t="array" ref="H373">+IFERROR(_xlfn.XLOOKUP(Cesion_credito[[#This Row],[Distribuidor_CNE]]&amp;"_"&amp;Cesion_credito[[#This Row],[Bloque_Contrato_CNE]],Contrato[[#All],[Id]],Contrato[[#All],[SUMINISTRADOR_ACTUAL]],,0),"")</f>
        <v>CERRO_DOMINADOR_CSP</v>
      </c>
      <c r="I373" s="24" t="str" cm="1">
        <f t="array" ref="I373">+IFERROR(_xlfn.XLOOKUP(Cesion_credito[[#This Row],[Distribuidor_CNE]]&amp;"_"&amp;Cesion_credito[[#This Row],[Bloque_Contrato_CNE]],Contrato[[#All],[Id]],Contrato[[#All],[DISTRIBUIDOR_ACTUAL]],,0),"")</f>
        <v>CODINER</v>
      </c>
      <c r="J373" s="5" t="s">
        <v>1299</v>
      </c>
      <c r="K373" s="22" t="str" cm="1">
        <f t="array" ref="K3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3" s="8">
        <v>1</v>
      </c>
      <c r="N373" s="36">
        <f>+Cesion_credito[[#This Row],[Prorrata_Semestral (%)]]*SUMIFS(Contrato[Pago_Semestral_US$],Contrato[Distribuidor_CNE],Cesion_credito[[#This Row],[Distribuidor_CNE]],Contrato[Contrato],Cesion_credito[[#This Row],[Bloque_Contrato_CNE]])</f>
        <v>1302.0070000000001</v>
      </c>
      <c r="O373" s="28">
        <f t="shared" si="22"/>
        <v>1</v>
      </c>
      <c r="P373" t="str" cm="1">
        <f t="array" ref="P373">+IFERROR(_xlfn.XLOOKUP(Cesion_credito[[#This Row],[SUMINISTRADOR_ACTUAL]]&amp;Cesion_credito[[#This Row],[Razón Social Beneficiario del Pago]],Tabla_Facturas[[#All],[ID]],Tabla_Facturas[[#All],[BANCO]],,0),"")</f>
        <v>Banco de Chile</v>
      </c>
      <c r="Q373" t="str" cm="1">
        <f t="array" ref="Q373">+IFERROR(_xlfn.XLOOKUP(Cesion_credito[[#This Row],[SUMINISTRADOR_ACTUAL]]&amp;Cesion_credito[[#This Row],[Razón Social Beneficiario del Pago]],Tabla_Facturas[[#All],[ID]],Tabla_Facturas[[#All],[TIPO_CUENTA]],,0),"")</f>
        <v>Corriente</v>
      </c>
      <c r="R373" t="str" cm="1">
        <f t="array" ref="R373">+IFERROR(_xlfn.XLOOKUP(Cesion_credito[[#This Row],[SUMINISTRADOR_ACTUAL]]&amp;Cesion_credito[[#This Row],[Razón Social Beneficiario del Pago]],Tabla_Facturas[[#All],[ID]],Tabla_Facturas[[#All],[NUMERO_CUENTA]],,0),"")</f>
        <v>1410401068</v>
      </c>
      <c r="S3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202660</v>
      </c>
      <c r="T373" t="str">
        <f>+_xlfn.XLOOKUP(Cesion_credito[[#This Row],[DISTRIBUIDOR_ACTUAL]],Distribuidor[DISTRIBUIDOR_ACTUAL],Distribuidor[RAZON_SOCIAL_DISTRIBUIDOR_ACTUAL],,0)</f>
        <v>Compañía Distribuidora de Energía Eléctrica CODINER S.A.</v>
      </c>
      <c r="U373" t="str">
        <f>+_xlfn.XLOOKUP(Cesion_credito[[#This Row],[DISTRIBUIDOR_ACTUAL]],Distribuidor[DISTRIBUIDOR_ACTUAL],Distribuidor[RUT_DISTRIBUIDOR_ACTUAL],,0)</f>
        <v>78.397.530-0</v>
      </c>
    </row>
    <row r="374" spans="1:21" x14ac:dyDescent="0.25">
      <c r="A374" s="22">
        <f t="shared" si="23"/>
        <v>2025</v>
      </c>
      <c r="B374" s="22">
        <f t="shared" si="20"/>
        <v>1</v>
      </c>
      <c r="C374" s="22">
        <f t="shared" si="21"/>
        <v>6</v>
      </c>
      <c r="D374" s="23" t="s">
        <v>1120</v>
      </c>
      <c r="E374" s="6" t="s">
        <v>1083</v>
      </c>
      <c r="F374" s="5" t="s">
        <v>263</v>
      </c>
      <c r="G374" s="24" t="str" cm="1">
        <f t="array" ref="G374">+IFERROR(_xlfn.XLOOKUP(Cesion_credito[[#This Row],[Distribuidor_CNE]]&amp;"_"&amp;Cesion_credito[[#This Row],[Bloque_Contrato_CNE]],Contrato[[#All],[Id]],Contrato[[#All],[Suministrador_CNE]],,0),"")</f>
        <v>Abengoa</v>
      </c>
      <c r="H374" s="24" t="str" cm="1">
        <f t="array" ref="H374">+IFERROR(_xlfn.XLOOKUP(Cesion_credito[[#This Row],[Distribuidor_CNE]]&amp;"_"&amp;Cesion_credito[[#This Row],[Bloque_Contrato_CNE]],Contrato[[#All],[Id]],Contrato[[#All],[SUMINISTRADOR_ACTUAL]],,0),"")</f>
        <v>CERRO_DOMINADOR_CSP</v>
      </c>
      <c r="I374" s="24" t="str" cm="1">
        <f t="array" ref="I374">+IFERROR(_xlfn.XLOOKUP(Cesion_credito[[#This Row],[Distribuidor_CNE]]&amp;"_"&amp;Cesion_credito[[#This Row],[Bloque_Contrato_CNE]],Contrato[[#All],[Id]],Contrato[[#All],[DISTRIBUIDOR_ACTUAL]],,0),"")</f>
        <v>COELCHA</v>
      </c>
      <c r="J374" s="5" t="s">
        <v>1299</v>
      </c>
      <c r="K374" s="22" t="str" cm="1">
        <f t="array" ref="K3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4" s="8">
        <v>1</v>
      </c>
      <c r="N374" s="36">
        <f>+Cesion_credito[[#This Row],[Prorrata_Semestral (%)]]*SUMIFS(Contrato[Pago_Semestral_US$],Contrato[Distribuidor_CNE],Cesion_credito[[#This Row],[Distribuidor_CNE]],Contrato[Contrato],Cesion_credito[[#This Row],[Bloque_Contrato_CNE]])</f>
        <v>3510.6489999999999</v>
      </c>
      <c r="O374" s="28">
        <f t="shared" si="22"/>
        <v>1</v>
      </c>
      <c r="P374" t="str" cm="1">
        <f t="array" ref="P374">+IFERROR(_xlfn.XLOOKUP(Cesion_credito[[#This Row],[SUMINISTRADOR_ACTUAL]]&amp;Cesion_credito[[#This Row],[Razón Social Beneficiario del Pago]],Tabla_Facturas[[#All],[ID]],Tabla_Facturas[[#All],[BANCO]],,0),"")</f>
        <v>Banco de Chile</v>
      </c>
      <c r="Q374" t="str" cm="1">
        <f t="array" ref="Q374">+IFERROR(_xlfn.XLOOKUP(Cesion_credito[[#This Row],[SUMINISTRADOR_ACTUAL]]&amp;Cesion_credito[[#This Row],[Razón Social Beneficiario del Pago]],Tabla_Facturas[[#All],[ID]],Tabla_Facturas[[#All],[TIPO_CUENTA]],,0),"")</f>
        <v>Corriente</v>
      </c>
      <c r="R374" t="str" cm="1">
        <f t="array" ref="R374">+IFERROR(_xlfn.XLOOKUP(Cesion_credito[[#This Row],[SUMINISTRADOR_ACTUAL]]&amp;Cesion_credito[[#This Row],[Razón Social Beneficiario del Pago]],Tabla_Facturas[[#All],[ID]],Tabla_Facturas[[#All],[NUMERO_CUENTA]],,0),"")</f>
        <v>1410401068</v>
      </c>
      <c r="S3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546438</v>
      </c>
      <c r="T374" t="str">
        <f>+_xlfn.XLOOKUP(Cesion_credito[[#This Row],[DISTRIBUIDOR_ACTUAL]],Distribuidor[DISTRIBUIDOR_ACTUAL],Distribuidor[RAZON_SOCIAL_DISTRIBUIDOR_ACTUAL],,0)</f>
        <v>Cooperativa Eléctrica Charrúa Ltda.</v>
      </c>
      <c r="U374" t="str">
        <f>+_xlfn.XLOOKUP(Cesion_credito[[#This Row],[DISTRIBUIDOR_ACTUAL]],Distribuidor[DISTRIBUIDOR_ACTUAL],Distribuidor[RUT_DISTRIBUIDOR_ACTUAL],,0)</f>
        <v>80.238.000-3</v>
      </c>
    </row>
    <row r="375" spans="1:21" x14ac:dyDescent="0.25">
      <c r="A375" s="22">
        <f t="shared" si="23"/>
        <v>2025</v>
      </c>
      <c r="B375" s="22">
        <f t="shared" si="20"/>
        <v>1</v>
      </c>
      <c r="C375" s="22">
        <f t="shared" si="21"/>
        <v>6</v>
      </c>
      <c r="D375" s="23" t="s">
        <v>1120</v>
      </c>
      <c r="E375" s="6" t="s">
        <v>1084</v>
      </c>
      <c r="F375" s="5" t="s">
        <v>299</v>
      </c>
      <c r="G375" s="24" t="str" cm="1">
        <f t="array" ref="G375">+IFERROR(_xlfn.XLOOKUP(Cesion_credito[[#This Row],[Distribuidor_CNE]]&amp;"_"&amp;Cesion_credito[[#This Row],[Bloque_Contrato_CNE]],Contrato[[#All],[Id]],Contrato[[#All],[Suministrador_CNE]],,0),"")</f>
        <v>Abengoa</v>
      </c>
      <c r="H375" s="24" t="str" cm="1">
        <f t="array" ref="H375">+IFERROR(_xlfn.XLOOKUP(Cesion_credito[[#This Row],[Distribuidor_CNE]]&amp;"_"&amp;Cesion_credito[[#This Row],[Bloque_Contrato_CNE]],Contrato[[#All],[Id]],Contrato[[#All],[SUMINISTRADOR_ACTUAL]],,0),"")</f>
        <v>CERRO_DOMINADOR_CSP</v>
      </c>
      <c r="I375" s="24" t="str" cm="1">
        <f t="array" ref="I375">+IFERROR(_xlfn.XLOOKUP(Cesion_credito[[#This Row],[Distribuidor_CNE]]&amp;"_"&amp;Cesion_credito[[#This Row],[Bloque_Contrato_CNE]],Contrato[[#All],[Id]],Contrato[[#All],[DISTRIBUIDOR_ACTUAL]],,0),"")</f>
        <v>CGE</v>
      </c>
      <c r="J375" s="5" t="s">
        <v>1299</v>
      </c>
      <c r="K375" s="22" t="str" cm="1">
        <f t="array" ref="K3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5" s="8">
        <v>1</v>
      </c>
      <c r="N37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75" s="28">
        <f t="shared" si="22"/>
        <v>1</v>
      </c>
      <c r="P375" t="str" cm="1">
        <f t="array" ref="P375">+IFERROR(_xlfn.XLOOKUP(Cesion_credito[[#This Row],[SUMINISTRADOR_ACTUAL]]&amp;Cesion_credito[[#This Row],[Razón Social Beneficiario del Pago]],Tabla_Facturas[[#All],[ID]],Tabla_Facturas[[#All],[BANCO]],,0),"")</f>
        <v>Banco de Chile</v>
      </c>
      <c r="Q375" t="str" cm="1">
        <f t="array" ref="Q375">+IFERROR(_xlfn.XLOOKUP(Cesion_credito[[#This Row],[SUMINISTRADOR_ACTUAL]]&amp;Cesion_credito[[#This Row],[Razón Social Beneficiario del Pago]],Tabla_Facturas[[#All],[ID]],Tabla_Facturas[[#All],[TIPO_CUENTA]],,0),"")</f>
        <v>Corriente</v>
      </c>
      <c r="R375" t="str" cm="1">
        <f t="array" ref="R375">+IFERROR(_xlfn.XLOOKUP(Cesion_credito[[#This Row],[SUMINISTRADOR_ACTUAL]]&amp;Cesion_credito[[#This Row],[Razón Social Beneficiario del Pago]],Tabla_Facturas[[#All],[ID]],Tabla_Facturas[[#All],[NUMERO_CUENTA]],,0),"")</f>
        <v>1410401068</v>
      </c>
      <c r="S3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75" t="str">
        <f>+_xlfn.XLOOKUP(Cesion_credito[[#This Row],[DISTRIBUIDOR_ACTUAL]],Distribuidor[DISTRIBUIDOR_ACTUAL],Distribuidor[RAZON_SOCIAL_DISTRIBUIDOR_ACTUAL],,0)</f>
        <v>Compañía General de Electricidad S.A.</v>
      </c>
      <c r="U375" t="str">
        <f>+_xlfn.XLOOKUP(Cesion_credito[[#This Row],[DISTRIBUIDOR_ACTUAL]],Distribuidor[DISTRIBUIDOR_ACTUAL],Distribuidor[RUT_DISTRIBUIDOR_ACTUAL],,0)</f>
        <v>76.411.321-7</v>
      </c>
    </row>
    <row r="376" spans="1:21" x14ac:dyDescent="0.25">
      <c r="A376" s="22">
        <f t="shared" si="23"/>
        <v>2025</v>
      </c>
      <c r="B376" s="22">
        <f t="shared" si="20"/>
        <v>1</v>
      </c>
      <c r="C376" s="22">
        <f t="shared" si="21"/>
        <v>6</v>
      </c>
      <c r="D376" s="23" t="s">
        <v>1120</v>
      </c>
      <c r="E376" s="6" t="s">
        <v>1084</v>
      </c>
      <c r="F376" s="5" t="s">
        <v>300</v>
      </c>
      <c r="G376" s="24" t="str" cm="1">
        <f t="array" ref="G376">+IFERROR(_xlfn.XLOOKUP(Cesion_credito[[#This Row],[Distribuidor_CNE]]&amp;"_"&amp;Cesion_credito[[#This Row],[Bloque_Contrato_CNE]],Contrato[[#All],[Id]],Contrato[[#All],[Suministrador_CNE]],,0),"")</f>
        <v>Abengoa</v>
      </c>
      <c r="H376" s="24" t="str" cm="1">
        <f t="array" ref="H376">+IFERROR(_xlfn.XLOOKUP(Cesion_credito[[#This Row],[Distribuidor_CNE]]&amp;"_"&amp;Cesion_credito[[#This Row],[Bloque_Contrato_CNE]],Contrato[[#All],[Id]],Contrato[[#All],[SUMINISTRADOR_ACTUAL]],,0),"")</f>
        <v>CERRO_DOMINADOR_CSP</v>
      </c>
      <c r="I376" s="24" t="str" cm="1">
        <f t="array" ref="I376">+IFERROR(_xlfn.XLOOKUP(Cesion_credito[[#This Row],[Distribuidor_CNE]]&amp;"_"&amp;Cesion_credito[[#This Row],[Bloque_Contrato_CNE]],Contrato[[#All],[Id]],Contrato[[#All],[DISTRIBUIDOR_ACTUAL]],,0),"")</f>
        <v>CGE</v>
      </c>
      <c r="J376" s="5" t="s">
        <v>1299</v>
      </c>
      <c r="K376" s="22" t="str" cm="1">
        <f t="array" ref="K3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6" s="8">
        <v>1</v>
      </c>
      <c r="N376" s="36">
        <f>+Cesion_credito[[#This Row],[Prorrata_Semestral (%)]]*SUMIFS(Contrato[Pago_Semestral_US$],Contrato[Distribuidor_CNE],Cesion_credito[[#This Row],[Distribuidor_CNE]],Contrato[Contrato],Cesion_credito[[#This Row],[Bloque_Contrato_CNE]])</f>
        <v>177016.83799999999</v>
      </c>
      <c r="O376" s="28">
        <f t="shared" si="22"/>
        <v>1</v>
      </c>
      <c r="P376" t="str" cm="1">
        <f t="array" ref="P376">+IFERROR(_xlfn.XLOOKUP(Cesion_credito[[#This Row],[SUMINISTRADOR_ACTUAL]]&amp;Cesion_credito[[#This Row],[Razón Social Beneficiario del Pago]],Tabla_Facturas[[#All],[ID]],Tabla_Facturas[[#All],[BANCO]],,0),"")</f>
        <v>Banco de Chile</v>
      </c>
      <c r="Q376" t="str" cm="1">
        <f t="array" ref="Q376">+IFERROR(_xlfn.XLOOKUP(Cesion_credito[[#This Row],[SUMINISTRADOR_ACTUAL]]&amp;Cesion_credito[[#This Row],[Razón Social Beneficiario del Pago]],Tabla_Facturas[[#All],[ID]],Tabla_Facturas[[#All],[TIPO_CUENTA]],,0),"")</f>
        <v>Corriente</v>
      </c>
      <c r="R376" t="str" cm="1">
        <f t="array" ref="R376">+IFERROR(_xlfn.XLOOKUP(Cesion_credito[[#This Row],[SUMINISTRADOR_ACTUAL]]&amp;Cesion_credito[[#This Row],[Razón Social Beneficiario del Pago]],Tabla_Facturas[[#All],[ID]],Tabla_Facturas[[#All],[NUMERO_CUENTA]],,0),"")</f>
        <v>1410401068</v>
      </c>
      <c r="S3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27552966</v>
      </c>
      <c r="T376" t="str">
        <f>+_xlfn.XLOOKUP(Cesion_credito[[#This Row],[DISTRIBUIDOR_ACTUAL]],Distribuidor[DISTRIBUIDOR_ACTUAL],Distribuidor[RAZON_SOCIAL_DISTRIBUIDOR_ACTUAL],,0)</f>
        <v>Compañía General de Electricidad S.A.</v>
      </c>
      <c r="U376" t="str">
        <f>+_xlfn.XLOOKUP(Cesion_credito[[#This Row],[DISTRIBUIDOR_ACTUAL]],Distribuidor[DISTRIBUIDOR_ACTUAL],Distribuidor[RUT_DISTRIBUIDOR_ACTUAL],,0)</f>
        <v>76.411.321-7</v>
      </c>
    </row>
    <row r="377" spans="1:21" x14ac:dyDescent="0.25">
      <c r="A377" s="22">
        <f t="shared" si="23"/>
        <v>2025</v>
      </c>
      <c r="B377" s="22">
        <f t="shared" si="20"/>
        <v>1</v>
      </c>
      <c r="C377" s="22">
        <f t="shared" si="21"/>
        <v>6</v>
      </c>
      <c r="D377" s="23" t="s">
        <v>1120</v>
      </c>
      <c r="E377" s="6" t="s">
        <v>1085</v>
      </c>
      <c r="F377" s="5" t="s">
        <v>356</v>
      </c>
      <c r="G377" s="24" t="str" cm="1">
        <f t="array" ref="G377">+IFERROR(_xlfn.XLOOKUP(Cesion_credito[[#This Row],[Distribuidor_CNE]]&amp;"_"&amp;Cesion_credito[[#This Row],[Bloque_Contrato_CNE]],Contrato[[#All],[Id]],Contrato[[#All],[Suministrador_CNE]],,0),"")</f>
        <v>Abengoa</v>
      </c>
      <c r="H377" s="24" t="str" cm="1">
        <f t="array" ref="H377">+IFERROR(_xlfn.XLOOKUP(Cesion_credito[[#This Row],[Distribuidor_CNE]]&amp;"_"&amp;Cesion_credito[[#This Row],[Bloque_Contrato_CNE]],Contrato[[#All],[Id]],Contrato[[#All],[SUMINISTRADOR_ACTUAL]],,0),"")</f>
        <v>CERRO_DOMINADOR_CSP</v>
      </c>
      <c r="I377" s="24" t="str" cm="1">
        <f t="array" ref="I377">+IFERROR(_xlfn.XLOOKUP(Cesion_credito[[#This Row],[Distribuidor_CNE]]&amp;"_"&amp;Cesion_credito[[#This Row],[Bloque_Contrato_CNE]],Contrato[[#All],[Id]],Contrato[[#All],[DISTRIBUIDOR_ACTUAL]],,0),"")</f>
        <v>COOPELAN</v>
      </c>
      <c r="J377" s="5" t="s">
        <v>1299</v>
      </c>
      <c r="K377" s="22" t="str" cm="1">
        <f t="array" ref="K3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7" s="8">
        <v>1</v>
      </c>
      <c r="N377" s="36">
        <f>+Cesion_credito[[#This Row],[Prorrata_Semestral (%)]]*SUMIFS(Contrato[Pago_Semestral_US$],Contrato[Distribuidor_CNE],Cesion_credito[[#This Row],[Distribuidor_CNE]],Contrato[Contrato],Cesion_credito[[#This Row],[Bloque_Contrato_CNE]])</f>
        <v>4044.6550000000002</v>
      </c>
      <c r="O377" s="28">
        <f t="shared" si="22"/>
        <v>1</v>
      </c>
      <c r="P377" t="str" cm="1">
        <f t="array" ref="P377">+IFERROR(_xlfn.XLOOKUP(Cesion_credito[[#This Row],[SUMINISTRADOR_ACTUAL]]&amp;Cesion_credito[[#This Row],[Razón Social Beneficiario del Pago]],Tabla_Facturas[[#All],[ID]],Tabla_Facturas[[#All],[BANCO]],,0),"")</f>
        <v>Banco de Chile</v>
      </c>
      <c r="Q377" t="str" cm="1">
        <f t="array" ref="Q377">+IFERROR(_xlfn.XLOOKUP(Cesion_credito[[#This Row],[SUMINISTRADOR_ACTUAL]]&amp;Cesion_credito[[#This Row],[Razón Social Beneficiario del Pago]],Tabla_Facturas[[#All],[ID]],Tabla_Facturas[[#All],[TIPO_CUENTA]],,0),"")</f>
        <v>Corriente</v>
      </c>
      <c r="R377" t="str" cm="1">
        <f t="array" ref="R377">+IFERROR(_xlfn.XLOOKUP(Cesion_credito[[#This Row],[SUMINISTRADOR_ACTUAL]]&amp;Cesion_credito[[#This Row],[Razón Social Beneficiario del Pago]],Tabla_Facturas[[#All],[ID]],Tabla_Facturas[[#All],[NUMERO_CUENTA]],,0),"")</f>
        <v>1410401068</v>
      </c>
      <c r="S3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629557</v>
      </c>
      <c r="T377" t="str">
        <f>+_xlfn.XLOOKUP(Cesion_credito[[#This Row],[DISTRIBUIDOR_ACTUAL]],Distribuidor[DISTRIBUIDOR_ACTUAL],Distribuidor[RAZON_SOCIAL_DISTRIBUIDOR_ACTUAL],,0)</f>
        <v>Cooperativa Eléctrica Los Angeles LTDA</v>
      </c>
      <c r="U377" t="str">
        <f>+_xlfn.XLOOKUP(Cesion_credito[[#This Row],[DISTRIBUIDOR_ACTUAL]],Distribuidor[DISTRIBUIDOR_ACTUAL],Distribuidor[RUT_DISTRIBUIDOR_ACTUAL],,0)</f>
        <v>81.585.900-6</v>
      </c>
    </row>
    <row r="378" spans="1:21" x14ac:dyDescent="0.25">
      <c r="A378" s="22">
        <f t="shared" si="23"/>
        <v>2025</v>
      </c>
      <c r="B378" s="22">
        <f t="shared" si="20"/>
        <v>1</v>
      </c>
      <c r="C378" s="22">
        <f t="shared" si="21"/>
        <v>6</v>
      </c>
      <c r="D378" s="23" t="s">
        <v>1120</v>
      </c>
      <c r="E378" s="6" t="s">
        <v>1086</v>
      </c>
      <c r="F378" s="5" t="s">
        <v>392</v>
      </c>
      <c r="G378" s="24" t="str" cm="1">
        <f t="array" ref="G378">+IFERROR(_xlfn.XLOOKUP(Cesion_credito[[#This Row],[Distribuidor_CNE]]&amp;"_"&amp;Cesion_credito[[#This Row],[Bloque_Contrato_CNE]],Contrato[[#All],[Id]],Contrato[[#All],[Suministrador_CNE]],,0),"")</f>
        <v>Abengoa</v>
      </c>
      <c r="H378" s="24" t="str" cm="1">
        <f t="array" ref="H378">+IFERROR(_xlfn.XLOOKUP(Cesion_credito[[#This Row],[Distribuidor_CNE]]&amp;"_"&amp;Cesion_credito[[#This Row],[Bloque_Contrato_CNE]],Contrato[[#All],[Id]],Contrato[[#All],[SUMINISTRADOR_ACTUAL]],,0),"")</f>
        <v>CERRO_DOMINADOR_CSP</v>
      </c>
      <c r="I378" s="24" t="str" cm="1">
        <f t="array" ref="I378">+IFERROR(_xlfn.XLOOKUP(Cesion_credito[[#This Row],[Distribuidor_CNE]]&amp;"_"&amp;Cesion_credito[[#This Row],[Bloque_Contrato_CNE]],Contrato[[#All],[Id]],Contrato[[#All],[DISTRIBUIDOR_ACTUAL]],,0),"")</f>
        <v>COOPREL</v>
      </c>
      <c r="J378" s="5" t="s">
        <v>1207</v>
      </c>
      <c r="K378" s="22" t="str" cm="1">
        <f t="array" ref="K378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78" s="8">
        <v>1</v>
      </c>
      <c r="N378" s="36">
        <f>+Cesion_credito[[#This Row],[Prorrata_Semestral (%)]]*SUMIFS(Contrato[Pago_Semestral_US$],Contrato[Distribuidor_CNE],Cesion_credito[[#This Row],[Distribuidor_CNE]],Contrato[Contrato],Cesion_credito[[#This Row],[Bloque_Contrato_CNE]])</f>
        <v>955.82</v>
      </c>
      <c r="O378" s="28">
        <f t="shared" si="22"/>
        <v>1</v>
      </c>
      <c r="P378" t="str" cm="1">
        <f t="array" ref="P378">+IFERROR(_xlfn.XLOOKUP(Cesion_credito[[#This Row],[SUMINISTRADOR_ACTUAL]]&amp;Cesion_credito[[#This Row],[Razón Social Beneficiario del Pago]],Tabla_Facturas[[#All],[ID]],Tabla_Facturas[[#All],[BANCO]],,0),"")</f>
        <v>Banco Santander</v>
      </c>
      <c r="Q378" t="str" cm="1">
        <f t="array" ref="Q378">+IFERROR(_xlfn.XLOOKUP(Cesion_credito[[#This Row],[SUMINISTRADOR_ACTUAL]]&amp;Cesion_credito[[#This Row],[Razón Social Beneficiario del Pago]],Tabla_Facturas[[#All],[ID]],Tabla_Facturas[[#All],[TIPO_CUENTA]],,0),"")</f>
        <v>Corriente</v>
      </c>
      <c r="R378" t="str" cm="1">
        <f t="array" ref="R378">+IFERROR(_xlfn.XLOOKUP(Cesion_credito[[#This Row],[SUMINISTRADOR_ACTUAL]]&amp;Cesion_credito[[#This Row],[Razón Social Beneficiario del Pago]],Tabla_Facturas[[#All],[ID]],Tabla_Facturas[[#All],[NUMERO_CUENTA]],,0),"")</f>
        <v>3100034530</v>
      </c>
      <c r="S3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148775</v>
      </c>
      <c r="T378" t="str">
        <f>+_xlfn.XLOOKUP(Cesion_credito[[#This Row],[DISTRIBUIDOR_ACTUAL]],Distribuidor[DISTRIBUIDOR_ACTUAL],Distribuidor[RAZON_SOCIAL_DISTRIBUIDOR_ACTUAL],,0)</f>
        <v>Cooperativa Rural Eléctrica Río Bueno Ltda.</v>
      </c>
      <c r="U378" t="str">
        <f>+_xlfn.XLOOKUP(Cesion_credito[[#This Row],[DISTRIBUIDOR_ACTUAL]],Distribuidor[DISTRIBUIDOR_ACTUAL],Distribuidor[RUT_DISTRIBUIDOR_ACTUAL],,0)</f>
        <v>81.388.600-6</v>
      </c>
    </row>
    <row r="379" spans="1:21" x14ac:dyDescent="0.25">
      <c r="A379" s="22">
        <f t="shared" si="23"/>
        <v>2025</v>
      </c>
      <c r="B379" s="22">
        <f t="shared" si="20"/>
        <v>1</v>
      </c>
      <c r="C379" s="22">
        <f t="shared" si="21"/>
        <v>6</v>
      </c>
      <c r="D379" s="23" t="s">
        <v>1120</v>
      </c>
      <c r="E379" s="6" t="s">
        <v>1087</v>
      </c>
      <c r="F379" s="5" t="s">
        <v>427</v>
      </c>
      <c r="G379" s="24" t="str" cm="1">
        <f t="array" ref="G379">+IFERROR(_xlfn.XLOOKUP(Cesion_credito[[#This Row],[Distribuidor_CNE]]&amp;"_"&amp;Cesion_credito[[#This Row],[Bloque_Contrato_CNE]],Contrato[[#All],[Id]],Contrato[[#All],[Suministrador_CNE]],,0),"")</f>
        <v>Abengoa</v>
      </c>
      <c r="H379" s="24" t="str" cm="1">
        <f t="array" ref="H379">+IFERROR(_xlfn.XLOOKUP(Cesion_credito[[#This Row],[Distribuidor_CNE]]&amp;"_"&amp;Cesion_credito[[#This Row],[Bloque_Contrato_CNE]],Contrato[[#All],[Id]],Contrato[[#All],[SUMINISTRADOR_ACTUAL]],,0),"")</f>
        <v>CERRO_DOMINADOR_CSP</v>
      </c>
      <c r="I379" s="24" t="str" cm="1">
        <f t="array" ref="I379">+IFERROR(_xlfn.XLOOKUP(Cesion_credito[[#This Row],[Distribuidor_CNE]]&amp;"_"&amp;Cesion_credito[[#This Row],[Bloque_Contrato_CNE]],Contrato[[#All],[Id]],Contrato[[#All],[DISTRIBUIDOR_ACTUAL]],,0),"")</f>
        <v>COPELEC</v>
      </c>
      <c r="J379" s="5" t="s">
        <v>1299</v>
      </c>
      <c r="K379" s="22" t="str" cm="1">
        <f t="array" ref="K37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79" s="8">
        <v>1</v>
      </c>
      <c r="N379" s="36">
        <f>+Cesion_credito[[#This Row],[Prorrata_Semestral (%)]]*SUMIFS(Contrato[Pago_Semestral_US$],Contrato[Distribuidor_CNE],Cesion_credito[[#This Row],[Distribuidor_CNE]],Contrato[Contrato],Cesion_credito[[#This Row],[Bloque_Contrato_CNE]])</f>
        <v>12944.819</v>
      </c>
      <c r="O379" s="28">
        <f t="shared" si="22"/>
        <v>1</v>
      </c>
      <c r="P379" t="str" cm="1">
        <f t="array" ref="P379">+IFERROR(_xlfn.XLOOKUP(Cesion_credito[[#This Row],[SUMINISTRADOR_ACTUAL]]&amp;Cesion_credito[[#This Row],[Razón Social Beneficiario del Pago]],Tabla_Facturas[[#All],[ID]],Tabla_Facturas[[#All],[BANCO]],,0),"")</f>
        <v>Banco de Chile</v>
      </c>
      <c r="Q379" t="str" cm="1">
        <f t="array" ref="Q379">+IFERROR(_xlfn.XLOOKUP(Cesion_credito[[#This Row],[SUMINISTRADOR_ACTUAL]]&amp;Cesion_credito[[#This Row],[Razón Social Beneficiario del Pago]],Tabla_Facturas[[#All],[ID]],Tabla_Facturas[[#All],[TIPO_CUENTA]],,0),"")</f>
        <v>Corriente</v>
      </c>
      <c r="R379" t="str" cm="1">
        <f t="array" ref="R379">+IFERROR(_xlfn.XLOOKUP(Cesion_credito[[#This Row],[SUMINISTRADOR_ACTUAL]]&amp;Cesion_credito[[#This Row],[Razón Social Beneficiario del Pago]],Tabla_Facturas[[#All],[ID]],Tabla_Facturas[[#All],[NUMERO_CUENTA]],,0),"")</f>
        <v>1410401068</v>
      </c>
      <c r="S3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2014883</v>
      </c>
      <c r="T379" t="str">
        <f>+_xlfn.XLOOKUP(Cesion_credito[[#This Row],[DISTRIBUIDOR_ACTUAL]],Distribuidor[DISTRIBUIDOR_ACTUAL],Distribuidor[RAZON_SOCIAL_DISTRIBUIDOR_ACTUAL],,0)</f>
        <v>Cooperativa de Consumo de Energía Eléctrica Chillán Ltda.</v>
      </c>
      <c r="U379" t="str">
        <f>+_xlfn.XLOOKUP(Cesion_credito[[#This Row],[DISTRIBUIDOR_ACTUAL]],Distribuidor[DISTRIBUIDOR_ACTUAL],Distribuidor[RUT_DISTRIBUIDOR_ACTUAL],,0)</f>
        <v>80.237.700-2</v>
      </c>
    </row>
    <row r="380" spans="1:21" x14ac:dyDescent="0.25">
      <c r="A380" s="22">
        <f t="shared" si="23"/>
        <v>2025</v>
      </c>
      <c r="B380" s="22">
        <f t="shared" si="20"/>
        <v>1</v>
      </c>
      <c r="C380" s="22">
        <f t="shared" si="21"/>
        <v>6</v>
      </c>
      <c r="D380" s="23" t="s">
        <v>1120</v>
      </c>
      <c r="E380" s="6" t="s">
        <v>1088</v>
      </c>
      <c r="F380" s="5" t="s">
        <v>465</v>
      </c>
      <c r="G380" s="24" t="str" cm="1">
        <f t="array" ref="G380">+IFERROR(_xlfn.XLOOKUP(Cesion_credito[[#This Row],[Distribuidor_CNE]]&amp;"_"&amp;Cesion_credito[[#This Row],[Bloque_Contrato_CNE]],Contrato[[#All],[Id]],Contrato[[#All],[Suministrador_CNE]],,0),"")</f>
        <v>Abengoa</v>
      </c>
      <c r="H380" s="24" t="str" cm="1">
        <f t="array" ref="H380">+IFERROR(_xlfn.XLOOKUP(Cesion_credito[[#This Row],[Distribuidor_CNE]]&amp;"_"&amp;Cesion_credito[[#This Row],[Bloque_Contrato_CNE]],Contrato[[#All],[Id]],Contrato[[#All],[SUMINISTRADOR_ACTUAL]],,0),"")</f>
        <v>CERRO_DOMINADOR_CSP</v>
      </c>
      <c r="I380" s="24" t="str" cm="1">
        <f t="array" ref="I380">+IFERROR(_xlfn.XLOOKUP(Cesion_credito[[#This Row],[Distribuidor_CNE]]&amp;"_"&amp;Cesion_credito[[#This Row],[Bloque_Contrato_CNE]],Contrato[[#All],[Id]],Contrato[[#All],[DISTRIBUIDOR_ACTUAL]],,0),"")</f>
        <v>CRELL</v>
      </c>
      <c r="J380" s="5" t="s">
        <v>1299</v>
      </c>
      <c r="K380" s="22" t="str" cm="1">
        <f t="array" ref="K38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0" s="8">
        <v>1</v>
      </c>
      <c r="N380" s="36">
        <f>+Cesion_credito[[#This Row],[Prorrata_Semestral (%)]]*SUMIFS(Contrato[Pago_Semestral_US$],Contrato[Distribuidor_CNE],Cesion_credito[[#This Row],[Distribuidor_CNE]],Contrato[Contrato],Cesion_credito[[#This Row],[Bloque_Contrato_CNE]])</f>
        <v>196.715</v>
      </c>
      <c r="O380" s="28">
        <f t="shared" si="22"/>
        <v>1</v>
      </c>
      <c r="P380" t="str" cm="1">
        <f t="array" ref="P380">+IFERROR(_xlfn.XLOOKUP(Cesion_credito[[#This Row],[SUMINISTRADOR_ACTUAL]]&amp;Cesion_credito[[#This Row],[Razón Social Beneficiario del Pago]],Tabla_Facturas[[#All],[ID]],Tabla_Facturas[[#All],[BANCO]],,0),"")</f>
        <v>Banco de Chile</v>
      </c>
      <c r="Q380" t="str" cm="1">
        <f t="array" ref="Q380">+IFERROR(_xlfn.XLOOKUP(Cesion_credito[[#This Row],[SUMINISTRADOR_ACTUAL]]&amp;Cesion_credito[[#This Row],[Razón Social Beneficiario del Pago]],Tabla_Facturas[[#All],[ID]],Tabla_Facturas[[#All],[TIPO_CUENTA]],,0),"")</f>
        <v>Corriente</v>
      </c>
      <c r="R380" t="str" cm="1">
        <f t="array" ref="R380">+IFERROR(_xlfn.XLOOKUP(Cesion_credito[[#This Row],[SUMINISTRADOR_ACTUAL]]&amp;Cesion_credito[[#This Row],[Razón Social Beneficiario del Pago]],Tabla_Facturas[[#All],[ID]],Tabla_Facturas[[#All],[NUMERO_CUENTA]],,0),"")</f>
        <v>1410401068</v>
      </c>
      <c r="S3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30619</v>
      </c>
      <c r="T380" t="str">
        <f>+_xlfn.XLOOKUP(Cesion_credito[[#This Row],[DISTRIBUIDOR_ACTUAL]],Distribuidor[DISTRIBUIDOR_ACTUAL],Distribuidor[RAZON_SOCIAL_DISTRIBUIDOR_ACTUAL],,0)</f>
        <v>Cooperativa Regional Eléctrica Llanquihue Ltda</v>
      </c>
      <c r="U380" t="str">
        <f>+_xlfn.XLOOKUP(Cesion_credito[[#This Row],[DISTRIBUIDOR_ACTUAL]],Distribuidor[DISTRIBUIDOR_ACTUAL],Distribuidor[RUT_DISTRIBUIDOR_ACTUAL],,0)</f>
        <v>81.106.900-0</v>
      </c>
    </row>
    <row r="381" spans="1:21" x14ac:dyDescent="0.25">
      <c r="A381" s="22">
        <f t="shared" si="23"/>
        <v>2025</v>
      </c>
      <c r="B381" s="22">
        <f t="shared" si="20"/>
        <v>1</v>
      </c>
      <c r="C381" s="22">
        <f t="shared" si="21"/>
        <v>6</v>
      </c>
      <c r="D381" s="23" t="s">
        <v>1120</v>
      </c>
      <c r="E381" s="6" t="s">
        <v>1089</v>
      </c>
      <c r="F381" s="5" t="s">
        <v>500</v>
      </c>
      <c r="G381" s="24" t="str" cm="1">
        <f t="array" ref="G381">+IFERROR(_xlfn.XLOOKUP(Cesion_credito[[#This Row],[Distribuidor_CNE]]&amp;"_"&amp;Cesion_credito[[#This Row],[Bloque_Contrato_CNE]],Contrato[[#All],[Id]],Contrato[[#All],[Suministrador_CNE]],,0),"")</f>
        <v>Abengoa</v>
      </c>
      <c r="H381" s="24" t="str" cm="1">
        <f t="array" ref="H381">+IFERROR(_xlfn.XLOOKUP(Cesion_credito[[#This Row],[Distribuidor_CNE]]&amp;"_"&amp;Cesion_credito[[#This Row],[Bloque_Contrato_CNE]],Contrato[[#All],[Id]],Contrato[[#All],[SUMINISTRADOR_ACTUAL]],,0),"")</f>
        <v>CERRO_DOMINADOR_CSP</v>
      </c>
      <c r="I381" s="24" t="str" cm="1">
        <f t="array" ref="I381">+IFERROR(_xlfn.XLOOKUP(Cesion_credito[[#This Row],[Distribuidor_CNE]]&amp;"_"&amp;Cesion_credito[[#This Row],[Bloque_Contrato_CNE]],Contrato[[#All],[Id]],Contrato[[#All],[DISTRIBUIDOR_ACTUAL]],,0),"")</f>
        <v>EDECSA</v>
      </c>
      <c r="J381" s="5" t="s">
        <v>1299</v>
      </c>
      <c r="K381" s="22" t="str" cm="1">
        <f t="array" ref="K38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1" s="8">
        <v>1</v>
      </c>
      <c r="N381" s="36">
        <f>+Cesion_credito[[#This Row],[Prorrata_Semestral (%)]]*SUMIFS(Contrato[Pago_Semestral_US$],Contrato[Distribuidor_CNE],Cesion_credito[[#This Row],[Distribuidor_CNE]],Contrato[Contrato],Cesion_credito[[#This Row],[Bloque_Contrato_CNE]])</f>
        <v>868.82299999999998</v>
      </c>
      <c r="O381" s="28">
        <f t="shared" si="22"/>
        <v>1</v>
      </c>
      <c r="P381" t="str" cm="1">
        <f t="array" ref="P381">+IFERROR(_xlfn.XLOOKUP(Cesion_credito[[#This Row],[SUMINISTRADOR_ACTUAL]]&amp;Cesion_credito[[#This Row],[Razón Social Beneficiario del Pago]],Tabla_Facturas[[#All],[ID]],Tabla_Facturas[[#All],[BANCO]],,0),"")</f>
        <v>Banco de Chile</v>
      </c>
      <c r="Q381" t="str" cm="1">
        <f t="array" ref="Q381">+IFERROR(_xlfn.XLOOKUP(Cesion_credito[[#This Row],[SUMINISTRADOR_ACTUAL]]&amp;Cesion_credito[[#This Row],[Razón Social Beneficiario del Pago]],Tabla_Facturas[[#All],[ID]],Tabla_Facturas[[#All],[TIPO_CUENTA]],,0),"")</f>
        <v>Corriente</v>
      </c>
      <c r="R381" t="str" cm="1">
        <f t="array" ref="R381">+IFERROR(_xlfn.XLOOKUP(Cesion_credito[[#This Row],[SUMINISTRADOR_ACTUAL]]&amp;Cesion_credito[[#This Row],[Razón Social Beneficiario del Pago]],Tabla_Facturas[[#All],[ID]],Tabla_Facturas[[#All],[NUMERO_CUENTA]],,0),"")</f>
        <v>1410401068</v>
      </c>
      <c r="S3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135234</v>
      </c>
      <c r="T381" t="str">
        <f>+_xlfn.XLOOKUP(Cesion_credito[[#This Row],[DISTRIBUIDOR_ACTUAL]],Distribuidor[DISTRIBUIDOR_ACTUAL],Distribuidor[RAZON_SOCIAL_DISTRIBUIDOR_ACTUAL],,0)</f>
        <v>Energía de Casablanca S.A.</v>
      </c>
      <c r="U381" t="str">
        <f>+_xlfn.XLOOKUP(Cesion_credito[[#This Row],[DISTRIBUIDOR_ACTUAL]],Distribuidor[DISTRIBUIDOR_ACTUAL],Distribuidor[RUT_DISTRIBUIDOR_ACTUAL],,0)</f>
        <v>96.766.110-4</v>
      </c>
    </row>
    <row r="382" spans="1:21" x14ac:dyDescent="0.25">
      <c r="A382" s="22">
        <f t="shared" si="23"/>
        <v>2025</v>
      </c>
      <c r="B382" s="22">
        <f t="shared" si="20"/>
        <v>1</v>
      </c>
      <c r="C382" s="22">
        <f t="shared" si="21"/>
        <v>6</v>
      </c>
      <c r="D382" s="23" t="s">
        <v>1120</v>
      </c>
      <c r="E382" s="6" t="s">
        <v>1090</v>
      </c>
      <c r="F382" s="5" t="s">
        <v>530</v>
      </c>
      <c r="G382" s="24" t="str" cm="1">
        <f t="array" ref="G382">+IFERROR(_xlfn.XLOOKUP(Cesion_credito[[#This Row],[Distribuidor_CNE]]&amp;"_"&amp;Cesion_credito[[#This Row],[Bloque_Contrato_CNE]],Contrato[[#All],[Id]],Contrato[[#All],[Suministrador_CNE]],,0),"")</f>
        <v>Abengoa</v>
      </c>
      <c r="H382" s="24" t="str" cm="1">
        <f t="array" ref="H382">+IFERROR(_xlfn.XLOOKUP(Cesion_credito[[#This Row],[Distribuidor_CNE]]&amp;"_"&amp;Cesion_credito[[#This Row],[Bloque_Contrato_CNE]],Contrato[[#All],[Id]],Contrato[[#All],[SUMINISTRADOR_ACTUAL]],,0),"")</f>
        <v>CERRO_DOMINADOR_CSP</v>
      </c>
      <c r="I382" s="24" t="str" cm="1">
        <f t="array" ref="I382">+IFERROR(_xlfn.XLOOKUP(Cesion_credito[[#This Row],[Distribuidor_CNE]]&amp;"_"&amp;Cesion_credito[[#This Row],[Bloque_Contrato_CNE]],Contrato[[#All],[Id]],Contrato[[#All],[DISTRIBUIDOR_ACTUAL]],,0),"")</f>
        <v>EEC</v>
      </c>
      <c r="J382" s="5" t="s">
        <v>1207</v>
      </c>
      <c r="K382" s="22" t="str" cm="1">
        <f t="array" ref="K382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82" s="8">
        <v>1</v>
      </c>
      <c r="N38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2" s="28">
        <f t="shared" si="22"/>
        <v>1</v>
      </c>
      <c r="P382" t="str" cm="1">
        <f t="array" ref="P382">+IFERROR(_xlfn.XLOOKUP(Cesion_credito[[#This Row],[SUMINISTRADOR_ACTUAL]]&amp;Cesion_credito[[#This Row],[Razón Social Beneficiario del Pago]],Tabla_Facturas[[#All],[ID]],Tabla_Facturas[[#All],[BANCO]],,0),"")</f>
        <v>Banco Santander</v>
      </c>
      <c r="Q382" t="str" cm="1">
        <f t="array" ref="Q382">+IFERROR(_xlfn.XLOOKUP(Cesion_credito[[#This Row],[SUMINISTRADOR_ACTUAL]]&amp;Cesion_credito[[#This Row],[Razón Social Beneficiario del Pago]],Tabla_Facturas[[#All],[ID]],Tabla_Facturas[[#All],[TIPO_CUENTA]],,0),"")</f>
        <v>Corriente</v>
      </c>
      <c r="R382" t="str" cm="1">
        <f t="array" ref="R382">+IFERROR(_xlfn.XLOOKUP(Cesion_credito[[#This Row],[SUMINISTRADOR_ACTUAL]]&amp;Cesion_credito[[#This Row],[Razón Social Beneficiario del Pago]],Tabla_Facturas[[#All],[ID]],Tabla_Facturas[[#All],[NUMERO_CUENTA]],,0),"")</f>
        <v>3100034530</v>
      </c>
      <c r="S3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2" t="str">
        <f>+_xlfn.XLOOKUP(Cesion_credito[[#This Row],[DISTRIBUIDOR_ACTUAL]],Distribuidor[DISTRIBUIDOR_ACTUAL],Distribuidor[RAZON_SOCIAL_DISTRIBUIDOR_ACTUAL],,0)</f>
        <v>Empresa Eléctrica de Colina Ltda.</v>
      </c>
      <c r="U382" t="str">
        <f>+_xlfn.XLOOKUP(Cesion_credito[[#This Row],[DISTRIBUIDOR_ACTUAL]],Distribuidor[DISTRIBUIDOR_ACTUAL],Distribuidor[RUT_DISTRIBUIDOR_ACTUAL],,0)</f>
        <v>96.783.910-8</v>
      </c>
    </row>
    <row r="383" spans="1:21" x14ac:dyDescent="0.25">
      <c r="A383" s="22">
        <f t="shared" si="23"/>
        <v>2025</v>
      </c>
      <c r="B383" s="22">
        <f t="shared" si="20"/>
        <v>1</v>
      </c>
      <c r="C383" s="22">
        <f t="shared" si="21"/>
        <v>6</v>
      </c>
      <c r="D383" s="23" t="s">
        <v>1120</v>
      </c>
      <c r="E383" s="6" t="s">
        <v>32</v>
      </c>
      <c r="F383" s="5" t="s">
        <v>574</v>
      </c>
      <c r="G383" s="24" t="str" cm="1">
        <f t="array" ref="G383">+IFERROR(_xlfn.XLOOKUP(Cesion_credito[[#This Row],[Distribuidor_CNE]]&amp;"_"&amp;Cesion_credito[[#This Row],[Bloque_Contrato_CNE]],Contrato[[#All],[Id]],Contrato[[#All],[Suministrador_CNE]],,0),"")</f>
        <v>Abengoa</v>
      </c>
      <c r="H383" s="24" t="str" cm="1">
        <f t="array" ref="H383">+IFERROR(_xlfn.XLOOKUP(Cesion_credito[[#This Row],[Distribuidor_CNE]]&amp;"_"&amp;Cesion_credito[[#This Row],[Bloque_Contrato_CNE]],Contrato[[#All],[Id]],Contrato[[#All],[SUMINISTRADOR_ACTUAL]],,0),"")</f>
        <v>CERRO_DOMINADOR_CSP</v>
      </c>
      <c r="I383" s="24" t="str" cm="1">
        <f t="array" ref="I383">+IFERROR(_xlfn.XLOOKUP(Cesion_credito[[#This Row],[Distribuidor_CNE]]&amp;"_"&amp;Cesion_credito[[#This Row],[Bloque_Contrato_CNE]],Contrato[[#All],[Id]],Contrato[[#All],[DISTRIBUIDOR_ACTUAL]],,0),"")</f>
        <v>EEPA</v>
      </c>
      <c r="J383" s="5" t="s">
        <v>1299</v>
      </c>
      <c r="K383" s="22" t="str" cm="1">
        <f t="array" ref="K38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3" s="8">
        <v>1</v>
      </c>
      <c r="N38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3" s="28">
        <f t="shared" si="22"/>
        <v>1</v>
      </c>
      <c r="P383" t="str" cm="1">
        <f t="array" ref="P383">+IFERROR(_xlfn.XLOOKUP(Cesion_credito[[#This Row],[SUMINISTRADOR_ACTUAL]]&amp;Cesion_credito[[#This Row],[Razón Social Beneficiario del Pago]],Tabla_Facturas[[#All],[ID]],Tabla_Facturas[[#All],[BANCO]],,0),"")</f>
        <v>Banco de Chile</v>
      </c>
      <c r="Q383" t="str" cm="1">
        <f t="array" ref="Q383">+IFERROR(_xlfn.XLOOKUP(Cesion_credito[[#This Row],[SUMINISTRADOR_ACTUAL]]&amp;Cesion_credito[[#This Row],[Razón Social Beneficiario del Pago]],Tabla_Facturas[[#All],[ID]],Tabla_Facturas[[#All],[TIPO_CUENTA]],,0),"")</f>
        <v>Corriente</v>
      </c>
      <c r="R383" t="str" cm="1">
        <f t="array" ref="R383">+IFERROR(_xlfn.XLOOKUP(Cesion_credito[[#This Row],[SUMINISTRADOR_ACTUAL]]&amp;Cesion_credito[[#This Row],[Razón Social Beneficiario del Pago]],Tabla_Facturas[[#All],[ID]],Tabla_Facturas[[#All],[NUMERO_CUENTA]],,0),"")</f>
        <v>1410401068</v>
      </c>
      <c r="S3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3" t="str">
        <f>+_xlfn.XLOOKUP(Cesion_credito[[#This Row],[DISTRIBUIDOR_ACTUAL]],Distribuidor[DISTRIBUIDOR_ACTUAL],Distribuidor[RAZON_SOCIAL_DISTRIBUIDOR_ACTUAL],,0)</f>
        <v>Empresa Eléctrica Puente Alto S.A.</v>
      </c>
      <c r="U383" t="str">
        <f>+_xlfn.XLOOKUP(Cesion_credito[[#This Row],[DISTRIBUIDOR_ACTUAL]],Distribuidor[DISTRIBUIDOR_ACTUAL],Distribuidor[RUT_DISTRIBUIDOR_ACTUAL],,0)</f>
        <v>80.313.300-k</v>
      </c>
    </row>
    <row r="384" spans="1:21" x14ac:dyDescent="0.25">
      <c r="A384" s="22">
        <f t="shared" si="23"/>
        <v>2025</v>
      </c>
      <c r="B384" s="22">
        <f t="shared" si="20"/>
        <v>1</v>
      </c>
      <c r="C384" s="22">
        <f t="shared" si="21"/>
        <v>6</v>
      </c>
      <c r="D384" s="23" t="s">
        <v>1120</v>
      </c>
      <c r="E384" s="6" t="s">
        <v>1092</v>
      </c>
      <c r="F384" s="5" t="s">
        <v>617</v>
      </c>
      <c r="G384" s="24" t="str" cm="1">
        <f t="array" ref="G384">+IFERROR(_xlfn.XLOOKUP(Cesion_credito[[#This Row],[Distribuidor_CNE]]&amp;"_"&amp;Cesion_credito[[#This Row],[Bloque_Contrato_CNE]],Contrato[[#All],[Id]],Contrato[[#All],[Suministrador_CNE]],,0),"")</f>
        <v>Abengoa</v>
      </c>
      <c r="H384" s="24" t="str" cm="1">
        <f t="array" ref="H384">+IFERROR(_xlfn.XLOOKUP(Cesion_credito[[#This Row],[Distribuidor_CNE]]&amp;"_"&amp;Cesion_credito[[#This Row],[Bloque_Contrato_CNE]],Contrato[[#All],[Id]],Contrato[[#All],[SUMINISTRADOR_ACTUAL]],,0),"")</f>
        <v>CERRO_DOMINADOR_CSP</v>
      </c>
      <c r="I384" s="24" t="str" cm="1">
        <f t="array" ref="I384">+IFERROR(_xlfn.XLOOKUP(Cesion_credito[[#This Row],[Distribuidor_CNE]]&amp;"_"&amp;Cesion_credito[[#This Row],[Bloque_Contrato_CNE]],Contrato[[#All],[Id]],Contrato[[#All],[DISTRIBUIDOR_ACTUAL]],,0),"")</f>
        <v>CGE</v>
      </c>
      <c r="J384" s="5" t="s">
        <v>1299</v>
      </c>
      <c r="K384" s="22" t="str" cm="1">
        <f t="array" ref="K38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4" s="8">
        <v>1</v>
      </c>
      <c r="N384" s="36">
        <f>+Cesion_credito[[#This Row],[Prorrata_Semestral (%)]]*SUMIFS(Contrato[Pago_Semestral_US$],Contrato[Distribuidor_CNE],Cesion_credito[[#This Row],[Distribuidor_CNE]],Contrato[Contrato],Cesion_credito[[#This Row],[Bloque_Contrato_CNE]])</f>
        <v>550.81500000000005</v>
      </c>
      <c r="O384" s="28">
        <f t="shared" si="22"/>
        <v>1</v>
      </c>
      <c r="P384" t="str" cm="1">
        <f t="array" ref="P384">+IFERROR(_xlfn.XLOOKUP(Cesion_credito[[#This Row],[SUMINISTRADOR_ACTUAL]]&amp;Cesion_credito[[#This Row],[Razón Social Beneficiario del Pago]],Tabla_Facturas[[#All],[ID]],Tabla_Facturas[[#All],[BANCO]],,0),"")</f>
        <v>Banco de Chile</v>
      </c>
      <c r="Q384" t="str" cm="1">
        <f t="array" ref="Q384">+IFERROR(_xlfn.XLOOKUP(Cesion_credito[[#This Row],[SUMINISTRADOR_ACTUAL]]&amp;Cesion_credito[[#This Row],[Razón Social Beneficiario del Pago]],Tabla_Facturas[[#All],[ID]],Tabla_Facturas[[#All],[TIPO_CUENTA]],,0),"")</f>
        <v>Corriente</v>
      </c>
      <c r="R384" t="str" cm="1">
        <f t="array" ref="R384">+IFERROR(_xlfn.XLOOKUP(Cesion_credito[[#This Row],[SUMINISTRADOR_ACTUAL]]&amp;Cesion_credito[[#This Row],[Razón Social Beneficiario del Pago]],Tabla_Facturas[[#All],[ID]],Tabla_Facturas[[#All],[NUMERO_CUENTA]],,0),"")</f>
        <v>1410401068</v>
      </c>
      <c r="S3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85735</v>
      </c>
      <c r="T384" t="str">
        <f>+_xlfn.XLOOKUP(Cesion_credito[[#This Row],[DISTRIBUIDOR_ACTUAL]],Distribuidor[DISTRIBUIDOR_ACTUAL],Distribuidor[RAZON_SOCIAL_DISTRIBUIDOR_ACTUAL],,0)</f>
        <v>Compañía General de Electricidad S.A.</v>
      </c>
      <c r="U384" t="str">
        <f>+_xlfn.XLOOKUP(Cesion_credito[[#This Row],[DISTRIBUIDOR_ACTUAL]],Distribuidor[DISTRIBUIDOR_ACTUAL],Distribuidor[RUT_DISTRIBUIDOR_ACTUAL],,0)</f>
        <v>76.411.321-7</v>
      </c>
    </row>
    <row r="385" spans="1:21" x14ac:dyDescent="0.25">
      <c r="A385" s="22">
        <f t="shared" si="23"/>
        <v>2025</v>
      </c>
      <c r="B385" s="22">
        <f t="shared" si="20"/>
        <v>1</v>
      </c>
      <c r="C385" s="22">
        <f t="shared" si="21"/>
        <v>6</v>
      </c>
      <c r="D385" s="23" t="s">
        <v>1120</v>
      </c>
      <c r="E385" s="6" t="s">
        <v>1095</v>
      </c>
      <c r="F385" s="5" t="s">
        <v>684</v>
      </c>
      <c r="G385" s="24" t="str" cm="1">
        <f t="array" ref="G385">+IFERROR(_xlfn.XLOOKUP(Cesion_credito[[#This Row],[Distribuidor_CNE]]&amp;"_"&amp;Cesion_credito[[#This Row],[Bloque_Contrato_CNE]],Contrato[[#All],[Id]],Contrato[[#All],[Suministrador_CNE]],,0),"")</f>
        <v>Abengoa</v>
      </c>
      <c r="H385" s="24" t="str" cm="1">
        <f t="array" ref="H385">+IFERROR(_xlfn.XLOOKUP(Cesion_credito[[#This Row],[Distribuidor_CNE]]&amp;"_"&amp;Cesion_credito[[#This Row],[Bloque_Contrato_CNE]],Contrato[[#All],[Id]],Contrato[[#All],[SUMINISTRADOR_ACTUAL]],,0),"")</f>
        <v>CERRO_DOMINADOR_CSP</v>
      </c>
      <c r="I385" s="24" t="str" cm="1">
        <f t="array" ref="I385">+IFERROR(_xlfn.XLOOKUP(Cesion_credito[[#This Row],[Distribuidor_CNE]]&amp;"_"&amp;Cesion_credito[[#This Row],[Bloque_Contrato_CNE]],Contrato[[#All],[Id]],Contrato[[#All],[DISTRIBUIDOR_ACTUAL]],,0),"")</f>
        <v>CGE</v>
      </c>
      <c r="J385" s="5" t="s">
        <v>1299</v>
      </c>
      <c r="K385" s="22" t="str" cm="1">
        <f t="array" ref="K38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5" s="8">
        <v>1</v>
      </c>
      <c r="N385" s="36">
        <f>+Cesion_credito[[#This Row],[Prorrata_Semestral (%)]]*SUMIFS(Contrato[Pago_Semestral_US$],Contrato[Distribuidor_CNE],Cesion_credito[[#This Row],[Distribuidor_CNE]],Contrato[Contrato],Cesion_credito[[#This Row],[Bloque_Contrato_CNE]])</f>
        <v>19767.802</v>
      </c>
      <c r="O385" s="28">
        <f t="shared" si="22"/>
        <v>1</v>
      </c>
      <c r="P385" t="str" cm="1">
        <f t="array" ref="P385">+IFERROR(_xlfn.XLOOKUP(Cesion_credito[[#This Row],[SUMINISTRADOR_ACTUAL]]&amp;Cesion_credito[[#This Row],[Razón Social Beneficiario del Pago]],Tabla_Facturas[[#All],[ID]],Tabla_Facturas[[#All],[BANCO]],,0),"")</f>
        <v>Banco de Chile</v>
      </c>
      <c r="Q385" t="str" cm="1">
        <f t="array" ref="Q385">+IFERROR(_xlfn.XLOOKUP(Cesion_credito[[#This Row],[SUMINISTRADOR_ACTUAL]]&amp;Cesion_credito[[#This Row],[Razón Social Beneficiario del Pago]],Tabla_Facturas[[#All],[ID]],Tabla_Facturas[[#All],[TIPO_CUENTA]],,0),"")</f>
        <v>Corriente</v>
      </c>
      <c r="R385" t="str" cm="1">
        <f t="array" ref="R385">+IFERROR(_xlfn.XLOOKUP(Cesion_credito[[#This Row],[SUMINISTRADOR_ACTUAL]]&amp;Cesion_credito[[#This Row],[Razón Social Beneficiario del Pago]],Tabla_Facturas[[#All],[ID]],Tabla_Facturas[[#All],[NUMERO_CUENTA]],,0),"")</f>
        <v>1410401068</v>
      </c>
      <c r="S3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3076891</v>
      </c>
      <c r="T385" t="str">
        <f>+_xlfn.XLOOKUP(Cesion_credito[[#This Row],[DISTRIBUIDOR_ACTUAL]],Distribuidor[DISTRIBUIDOR_ACTUAL],Distribuidor[RAZON_SOCIAL_DISTRIBUIDOR_ACTUAL],,0)</f>
        <v>Compañía General de Electricidad S.A.</v>
      </c>
      <c r="U385" t="str">
        <f>+_xlfn.XLOOKUP(Cesion_credito[[#This Row],[DISTRIBUIDOR_ACTUAL]],Distribuidor[DISTRIBUIDOR_ACTUAL],Distribuidor[RUT_DISTRIBUIDOR_ACTUAL],,0)</f>
        <v>76.411.321-7</v>
      </c>
    </row>
    <row r="386" spans="1:21" x14ac:dyDescent="0.25">
      <c r="A386" s="22">
        <f t="shared" si="23"/>
        <v>2025</v>
      </c>
      <c r="B386" s="22">
        <f t="shared" si="20"/>
        <v>1</v>
      </c>
      <c r="C386" s="22">
        <f t="shared" si="21"/>
        <v>6</v>
      </c>
      <c r="D386" s="23" t="s">
        <v>1120</v>
      </c>
      <c r="E386" s="6" t="s">
        <v>1096</v>
      </c>
      <c r="F386" s="5" t="s">
        <v>718</v>
      </c>
      <c r="G386" s="24" t="str" cm="1">
        <f t="array" ref="G386">+IFERROR(_xlfn.XLOOKUP(Cesion_credito[[#This Row],[Distribuidor_CNE]]&amp;"_"&amp;Cesion_credito[[#This Row],[Bloque_Contrato_CNE]],Contrato[[#All],[Id]],Contrato[[#All],[Suministrador_CNE]],,0),"")</f>
        <v>Abengoa</v>
      </c>
      <c r="H386" s="24" t="str" cm="1">
        <f t="array" ref="H386">+IFERROR(_xlfn.XLOOKUP(Cesion_credito[[#This Row],[Distribuidor_CNE]]&amp;"_"&amp;Cesion_credito[[#This Row],[Bloque_Contrato_CNE]],Contrato[[#All],[Id]],Contrato[[#All],[SUMINISTRADOR_ACTUAL]],,0),"")</f>
        <v>CERRO_DOMINADOR_CSP</v>
      </c>
      <c r="I386" s="24" t="str" cm="1">
        <f t="array" ref="I386">+IFERROR(_xlfn.XLOOKUP(Cesion_credito[[#This Row],[Distribuidor_CNE]]&amp;"_"&amp;Cesion_credito[[#This Row],[Bloque_Contrato_CNE]],Contrato[[#All],[Id]],Contrato[[#All],[DISTRIBUIDOR_ACTUAL]],,0),"")</f>
        <v>EMELCA</v>
      </c>
      <c r="J386" s="5" t="s">
        <v>1207</v>
      </c>
      <c r="K386" s="22" t="str" cm="1">
        <f t="array" ref="K386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86" s="8">
        <v>1</v>
      </c>
      <c r="N38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86" s="28">
        <f t="shared" si="22"/>
        <v>1</v>
      </c>
      <c r="P386" t="str" cm="1">
        <f t="array" ref="P386">+IFERROR(_xlfn.XLOOKUP(Cesion_credito[[#This Row],[SUMINISTRADOR_ACTUAL]]&amp;Cesion_credito[[#This Row],[Razón Social Beneficiario del Pago]],Tabla_Facturas[[#All],[ID]],Tabla_Facturas[[#All],[BANCO]],,0),"")</f>
        <v>Banco Santander</v>
      </c>
      <c r="Q386" t="str" cm="1">
        <f t="array" ref="Q386">+IFERROR(_xlfn.XLOOKUP(Cesion_credito[[#This Row],[SUMINISTRADOR_ACTUAL]]&amp;Cesion_credito[[#This Row],[Razón Social Beneficiario del Pago]],Tabla_Facturas[[#All],[ID]],Tabla_Facturas[[#All],[TIPO_CUENTA]],,0),"")</f>
        <v>Corriente</v>
      </c>
      <c r="R386" t="str" cm="1">
        <f t="array" ref="R386">+IFERROR(_xlfn.XLOOKUP(Cesion_credito[[#This Row],[SUMINISTRADOR_ACTUAL]]&amp;Cesion_credito[[#This Row],[Razón Social Beneficiario del Pago]],Tabla_Facturas[[#All],[ID]],Tabla_Facturas[[#All],[NUMERO_CUENTA]],,0),"")</f>
        <v>3100034530</v>
      </c>
      <c r="S3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86" t="str">
        <f>+_xlfn.XLOOKUP(Cesion_credito[[#This Row],[DISTRIBUIDOR_ACTUAL]],Distribuidor[DISTRIBUIDOR_ACTUAL],Distribuidor[RAZON_SOCIAL_DISTRIBUIDOR_ACTUAL],,0)</f>
        <v>Empresa Eléctrica de Casablanca S.A.</v>
      </c>
      <c r="U386" t="str">
        <f>+_xlfn.XLOOKUP(Cesion_credito[[#This Row],[DISTRIBUIDOR_ACTUAL]],Distribuidor[DISTRIBUIDOR_ACTUAL],Distribuidor[RUT_DISTRIBUIDOR_ACTUAL],,0)</f>
        <v>81.577.400-0</v>
      </c>
    </row>
    <row r="387" spans="1:21" x14ac:dyDescent="0.25">
      <c r="A387" s="22">
        <f t="shared" si="23"/>
        <v>2025</v>
      </c>
      <c r="B387" s="22">
        <f t="shared" si="20"/>
        <v>1</v>
      </c>
      <c r="C387" s="22">
        <f t="shared" si="21"/>
        <v>6</v>
      </c>
      <c r="D387" s="23" t="s">
        <v>1120</v>
      </c>
      <c r="E387" s="6" t="s">
        <v>1097</v>
      </c>
      <c r="F387" s="5" t="s">
        <v>530</v>
      </c>
      <c r="G387" s="24" t="str" cm="1">
        <f t="array" ref="G387">+IFERROR(_xlfn.XLOOKUP(Cesion_credito[[#This Row],[Distribuidor_CNE]]&amp;"_"&amp;Cesion_credito[[#This Row],[Bloque_Contrato_CNE]],Contrato[[#All],[Id]],Contrato[[#All],[Suministrador_CNE]],,0),"")</f>
        <v>Abengoa</v>
      </c>
      <c r="H387" s="24" t="str" cm="1">
        <f t="array" ref="H387">+IFERROR(_xlfn.XLOOKUP(Cesion_credito[[#This Row],[Distribuidor_CNE]]&amp;"_"&amp;Cesion_credito[[#This Row],[Bloque_Contrato_CNE]],Contrato[[#All],[Id]],Contrato[[#All],[SUMINISTRADOR_ACTUAL]],,0),"")</f>
        <v>CERRO_DOMINADOR_CSP</v>
      </c>
      <c r="I387" s="24" t="str" cm="1">
        <f t="array" ref="I387">+IFERROR(_xlfn.XLOOKUP(Cesion_credito[[#This Row],[Distribuidor_CNE]]&amp;"_"&amp;Cesion_credito[[#This Row],[Bloque_Contrato_CNE]],Contrato[[#All],[Id]],Contrato[[#All],[DISTRIBUIDOR_ACTUAL]],,0),"")</f>
        <v>ENEL_DISTRIBUCION</v>
      </c>
      <c r="J387" s="5" t="s">
        <v>1299</v>
      </c>
      <c r="K387" s="22" t="str" cm="1">
        <f t="array" ref="K38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7" s="8">
        <v>1</v>
      </c>
      <c r="N387" s="36">
        <f>+Cesion_credito[[#This Row],[Prorrata_Semestral (%)]]*SUMIFS(Contrato[Pago_Semestral_US$],Contrato[Distribuidor_CNE],Cesion_credito[[#This Row],[Distribuidor_CNE]],Contrato[Contrato],Cesion_credito[[#This Row],[Bloque_Contrato_CNE]])</f>
        <v>243306.69</v>
      </c>
      <c r="O387" s="28">
        <f t="shared" si="22"/>
        <v>1</v>
      </c>
      <c r="P387" t="str" cm="1">
        <f t="array" ref="P387">+IFERROR(_xlfn.XLOOKUP(Cesion_credito[[#This Row],[SUMINISTRADOR_ACTUAL]]&amp;Cesion_credito[[#This Row],[Razón Social Beneficiario del Pago]],Tabla_Facturas[[#All],[ID]],Tabla_Facturas[[#All],[BANCO]],,0),"")</f>
        <v>Banco de Chile</v>
      </c>
      <c r="Q387" t="str" cm="1">
        <f t="array" ref="Q387">+IFERROR(_xlfn.XLOOKUP(Cesion_credito[[#This Row],[SUMINISTRADOR_ACTUAL]]&amp;Cesion_credito[[#This Row],[Razón Social Beneficiario del Pago]],Tabla_Facturas[[#All],[ID]],Tabla_Facturas[[#All],[TIPO_CUENTA]],,0),"")</f>
        <v>Corriente</v>
      </c>
      <c r="R387" t="str" cm="1">
        <f t="array" ref="R387">+IFERROR(_xlfn.XLOOKUP(Cesion_credito[[#This Row],[SUMINISTRADOR_ACTUAL]]&amp;Cesion_credito[[#This Row],[Razón Social Beneficiario del Pago]],Tabla_Facturas[[#All],[ID]],Tabla_Facturas[[#All],[NUMERO_CUENTA]],,0),"")</f>
        <v>1410401068</v>
      </c>
      <c r="S3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37871092</v>
      </c>
      <c r="T387" t="str">
        <f>+_xlfn.XLOOKUP(Cesion_credito[[#This Row],[DISTRIBUIDOR_ACTUAL]],Distribuidor[DISTRIBUIDOR_ACTUAL],Distribuidor[RAZON_SOCIAL_DISTRIBUIDOR_ACTUAL],,0)</f>
        <v>Enel Distribución Chile S.A.</v>
      </c>
      <c r="U387" t="str">
        <f>+_xlfn.XLOOKUP(Cesion_credito[[#This Row],[DISTRIBUIDOR_ACTUAL]],Distribuidor[DISTRIBUIDOR_ACTUAL],Distribuidor[RUT_DISTRIBUIDOR_ACTUAL],,0)</f>
        <v>96.800.570-7</v>
      </c>
    </row>
    <row r="388" spans="1:21" x14ac:dyDescent="0.25">
      <c r="A388" s="22">
        <f t="shared" si="23"/>
        <v>2025</v>
      </c>
      <c r="B388" s="22">
        <f t="shared" si="20"/>
        <v>1</v>
      </c>
      <c r="C388" s="22">
        <f t="shared" si="21"/>
        <v>6</v>
      </c>
      <c r="D388" s="23" t="s">
        <v>1120</v>
      </c>
      <c r="E388" s="6" t="s">
        <v>1098</v>
      </c>
      <c r="F388" s="5" t="s">
        <v>745</v>
      </c>
      <c r="G388" s="24" t="str" cm="1">
        <f t="array" ref="G388">+IFERROR(_xlfn.XLOOKUP(Cesion_credito[[#This Row],[Distribuidor_CNE]]&amp;"_"&amp;Cesion_credito[[#This Row],[Bloque_Contrato_CNE]],Contrato[[#All],[Id]],Contrato[[#All],[Suministrador_CNE]],,0),"")</f>
        <v>Abengoa</v>
      </c>
      <c r="H388" s="24" t="str" cm="1">
        <f t="array" ref="H388">+IFERROR(_xlfn.XLOOKUP(Cesion_credito[[#This Row],[Distribuidor_CNE]]&amp;"_"&amp;Cesion_credito[[#This Row],[Bloque_Contrato_CNE]],Contrato[[#All],[Id]],Contrato[[#All],[SUMINISTRADOR_ACTUAL]],,0),"")</f>
        <v>CERRO_DOMINADOR_CSP</v>
      </c>
      <c r="I388" s="24" t="str" cm="1">
        <f t="array" ref="I388">+IFERROR(_xlfn.XLOOKUP(Cesion_credito[[#This Row],[Distribuidor_CNE]]&amp;"_"&amp;Cesion_credito[[#This Row],[Bloque_Contrato_CNE]],Contrato[[#All],[Id]],Contrato[[#All],[DISTRIBUIDOR_ACTUAL]],,0),"")</f>
        <v>FRONTEL</v>
      </c>
      <c r="J388" s="5" t="s">
        <v>1299</v>
      </c>
      <c r="K388" s="22" t="str" cm="1">
        <f t="array" ref="K38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8" s="8">
        <v>1</v>
      </c>
      <c r="N388" s="36">
        <f>+Cesion_credito[[#This Row],[Prorrata_Semestral (%)]]*SUMIFS(Contrato[Pago_Semestral_US$],Contrato[Distribuidor_CNE],Cesion_credito[[#This Row],[Distribuidor_CNE]],Contrato[Contrato],Cesion_credito[[#This Row],[Bloque_Contrato_CNE]])</f>
        <v>36672.123</v>
      </c>
      <c r="O388" s="28">
        <f t="shared" si="22"/>
        <v>1</v>
      </c>
      <c r="P388" t="str" cm="1">
        <f t="array" ref="P388">+IFERROR(_xlfn.XLOOKUP(Cesion_credito[[#This Row],[SUMINISTRADOR_ACTUAL]]&amp;Cesion_credito[[#This Row],[Razón Social Beneficiario del Pago]],Tabla_Facturas[[#All],[ID]],Tabla_Facturas[[#All],[BANCO]],,0),"")</f>
        <v>Banco de Chile</v>
      </c>
      <c r="Q388" t="str" cm="1">
        <f t="array" ref="Q388">+IFERROR(_xlfn.XLOOKUP(Cesion_credito[[#This Row],[SUMINISTRADOR_ACTUAL]]&amp;Cesion_credito[[#This Row],[Razón Social Beneficiario del Pago]],Tabla_Facturas[[#All],[ID]],Tabla_Facturas[[#All],[TIPO_CUENTA]],,0),"")</f>
        <v>Corriente</v>
      </c>
      <c r="R388" t="str" cm="1">
        <f t="array" ref="R388">+IFERROR(_xlfn.XLOOKUP(Cesion_credito[[#This Row],[SUMINISTRADOR_ACTUAL]]&amp;Cesion_credito[[#This Row],[Razón Social Beneficiario del Pago]],Tabla_Facturas[[#All],[ID]],Tabla_Facturas[[#All],[NUMERO_CUENTA]],,0),"")</f>
        <v>1410401068</v>
      </c>
      <c r="S3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5708077</v>
      </c>
      <c r="T388" t="str">
        <f>+_xlfn.XLOOKUP(Cesion_credito[[#This Row],[DISTRIBUIDOR_ACTUAL]],Distribuidor[DISTRIBUIDOR_ACTUAL],Distribuidor[RAZON_SOCIAL_DISTRIBUIDOR_ACTUAL],,0)</f>
        <v>Empresa Eléctrica de la Frontera S.A.</v>
      </c>
      <c r="U388" t="str">
        <f>+_xlfn.XLOOKUP(Cesion_credito[[#This Row],[DISTRIBUIDOR_ACTUAL]],Distribuidor[DISTRIBUIDOR_ACTUAL],Distribuidor[RUT_DISTRIBUIDOR_ACTUAL],,0)</f>
        <v>76.073.164-1</v>
      </c>
    </row>
    <row r="389" spans="1:21" x14ac:dyDescent="0.25">
      <c r="A389" s="22">
        <f t="shared" si="23"/>
        <v>2025</v>
      </c>
      <c r="B389" s="22">
        <f t="shared" si="20"/>
        <v>1</v>
      </c>
      <c r="C389" s="22">
        <f t="shared" si="21"/>
        <v>6</v>
      </c>
      <c r="D389" s="23" t="s">
        <v>1120</v>
      </c>
      <c r="E389" s="6" t="s">
        <v>1099</v>
      </c>
      <c r="F389" s="5" t="s">
        <v>780</v>
      </c>
      <c r="G389" s="24" t="str" cm="1">
        <f t="array" ref="G389">+IFERROR(_xlfn.XLOOKUP(Cesion_credito[[#This Row],[Distribuidor_CNE]]&amp;"_"&amp;Cesion_credito[[#This Row],[Bloque_Contrato_CNE]],Contrato[[#All],[Id]],Contrato[[#All],[Suministrador_CNE]],,0),"")</f>
        <v>Abengoa</v>
      </c>
      <c r="H389" s="24" t="str" cm="1">
        <f t="array" ref="H389">+IFERROR(_xlfn.XLOOKUP(Cesion_credito[[#This Row],[Distribuidor_CNE]]&amp;"_"&amp;Cesion_credito[[#This Row],[Bloque_Contrato_CNE]],Contrato[[#All],[Id]],Contrato[[#All],[SUMINISTRADOR_ACTUAL]],,0),"")</f>
        <v>CERRO_DOMINADOR_CSP</v>
      </c>
      <c r="I389" s="24" t="str" cm="1">
        <f t="array" ref="I389">+IFERROR(_xlfn.XLOOKUP(Cesion_credito[[#This Row],[Distribuidor_CNE]]&amp;"_"&amp;Cesion_credito[[#This Row],[Bloque_Contrato_CNE]],Contrato[[#All],[Id]],Contrato[[#All],[DISTRIBUIDOR_ACTUAL]],,0),"")</f>
        <v>LITORAL</v>
      </c>
      <c r="J389" s="5" t="s">
        <v>1299</v>
      </c>
      <c r="K389" s="22" t="str" cm="1">
        <f t="array" ref="K38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89" s="8">
        <v>1</v>
      </c>
      <c r="N389" s="36">
        <f>+Cesion_credito[[#This Row],[Prorrata_Semestral (%)]]*SUMIFS(Contrato[Pago_Semestral_US$],Contrato[Distribuidor_CNE],Cesion_credito[[#This Row],[Distribuidor_CNE]],Contrato[Contrato],Cesion_credito[[#This Row],[Bloque_Contrato_CNE]])</f>
        <v>2371.9079999999999</v>
      </c>
      <c r="O389" s="28">
        <f t="shared" si="22"/>
        <v>1</v>
      </c>
      <c r="P389" t="str" cm="1">
        <f t="array" ref="P389">+IFERROR(_xlfn.XLOOKUP(Cesion_credito[[#This Row],[SUMINISTRADOR_ACTUAL]]&amp;Cesion_credito[[#This Row],[Razón Social Beneficiario del Pago]],Tabla_Facturas[[#All],[ID]],Tabla_Facturas[[#All],[BANCO]],,0),"")</f>
        <v>Banco de Chile</v>
      </c>
      <c r="Q389" t="str" cm="1">
        <f t="array" ref="Q389">+IFERROR(_xlfn.XLOOKUP(Cesion_credito[[#This Row],[SUMINISTRADOR_ACTUAL]]&amp;Cesion_credito[[#This Row],[Razón Social Beneficiario del Pago]],Tabla_Facturas[[#All],[ID]],Tabla_Facturas[[#All],[TIPO_CUENTA]],,0),"")</f>
        <v>Corriente</v>
      </c>
      <c r="R389" t="str" cm="1">
        <f t="array" ref="R389">+IFERROR(_xlfn.XLOOKUP(Cesion_credito[[#This Row],[SUMINISTRADOR_ACTUAL]]&amp;Cesion_credito[[#This Row],[Razón Social Beneficiario del Pago]],Tabla_Facturas[[#All],[ID]],Tabla_Facturas[[#All],[NUMERO_CUENTA]],,0),"")</f>
        <v>1410401068</v>
      </c>
      <c r="S3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369191</v>
      </c>
      <c r="T389" t="str">
        <f>+_xlfn.XLOOKUP(Cesion_credito[[#This Row],[DISTRIBUIDOR_ACTUAL]],Distribuidor[DISTRIBUIDOR_ACTUAL],Distribuidor[RAZON_SOCIAL_DISTRIBUIDOR_ACTUAL],,0)</f>
        <v>Compañía Eléctrica del Litoral S.A.</v>
      </c>
      <c r="U389" t="str">
        <f>+_xlfn.XLOOKUP(Cesion_credito[[#This Row],[DISTRIBUIDOR_ACTUAL]],Distribuidor[DISTRIBUIDOR_ACTUAL],Distribuidor[RUT_DISTRIBUIDOR_ACTUAL],,0)</f>
        <v>91.344.000-5</v>
      </c>
    </row>
    <row r="390" spans="1:21" x14ac:dyDescent="0.25">
      <c r="A390" s="22">
        <f t="shared" si="23"/>
        <v>2025</v>
      </c>
      <c r="B390" s="22">
        <f t="shared" si="20"/>
        <v>1</v>
      </c>
      <c r="C390" s="22">
        <f t="shared" si="21"/>
        <v>6</v>
      </c>
      <c r="D390" s="23" t="s">
        <v>1120</v>
      </c>
      <c r="E390" s="6" t="s">
        <v>1100</v>
      </c>
      <c r="F390" s="5" t="s">
        <v>825</v>
      </c>
      <c r="G390" s="24" t="str" cm="1">
        <f t="array" ref="G390">+IFERROR(_xlfn.XLOOKUP(Cesion_credito[[#This Row],[Distribuidor_CNE]]&amp;"_"&amp;Cesion_credito[[#This Row],[Bloque_Contrato_CNE]],Contrato[[#All],[Id]],Contrato[[#All],[Suministrador_CNE]],,0),"")</f>
        <v>Abengoa</v>
      </c>
      <c r="H390" s="24" t="str" cm="1">
        <f t="array" ref="H390">+IFERROR(_xlfn.XLOOKUP(Cesion_credito[[#This Row],[Distribuidor_CNE]]&amp;"_"&amp;Cesion_credito[[#This Row],[Bloque_Contrato_CNE]],Contrato[[#All],[Id]],Contrato[[#All],[SUMINISTRADOR_ACTUAL]],,0),"")</f>
        <v>CERRO_DOMINADOR_CSP</v>
      </c>
      <c r="I390" s="24" t="str" cm="1">
        <f t="array" ref="I390">+IFERROR(_xlfn.XLOOKUP(Cesion_credito[[#This Row],[Distribuidor_CNE]]&amp;"_"&amp;Cesion_credito[[#This Row],[Bloque_Contrato_CNE]],Contrato[[#All],[Id]],Contrato[[#All],[DISTRIBUIDOR_ACTUAL]],,0),"")</f>
        <v>LUZOSORNO</v>
      </c>
      <c r="J390" s="5" t="s">
        <v>1299</v>
      </c>
      <c r="K390" s="22" t="str" cm="1">
        <f t="array" ref="K39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0" s="8">
        <v>1</v>
      </c>
      <c r="N390" s="36">
        <f>+Cesion_credito[[#This Row],[Prorrata_Semestral (%)]]*SUMIFS(Contrato[Pago_Semestral_US$],Contrato[Distribuidor_CNE],Cesion_credito[[#This Row],[Distribuidor_CNE]],Contrato[Contrato],Cesion_credito[[#This Row],[Bloque_Contrato_CNE]])</f>
        <v>634.77700000000004</v>
      </c>
      <c r="O390" s="28">
        <f t="shared" si="22"/>
        <v>1</v>
      </c>
      <c r="P390" t="str" cm="1">
        <f t="array" ref="P390">+IFERROR(_xlfn.XLOOKUP(Cesion_credito[[#This Row],[SUMINISTRADOR_ACTUAL]]&amp;Cesion_credito[[#This Row],[Razón Social Beneficiario del Pago]],Tabla_Facturas[[#All],[ID]],Tabla_Facturas[[#All],[BANCO]],,0),"")</f>
        <v>Banco de Chile</v>
      </c>
      <c r="Q390" t="str" cm="1">
        <f t="array" ref="Q390">+IFERROR(_xlfn.XLOOKUP(Cesion_credito[[#This Row],[SUMINISTRADOR_ACTUAL]]&amp;Cesion_credito[[#This Row],[Razón Social Beneficiario del Pago]],Tabla_Facturas[[#All],[ID]],Tabla_Facturas[[#All],[TIPO_CUENTA]],,0),"")</f>
        <v>Corriente</v>
      </c>
      <c r="R390" t="str" cm="1">
        <f t="array" ref="R390">+IFERROR(_xlfn.XLOOKUP(Cesion_credito[[#This Row],[SUMINISTRADOR_ACTUAL]]&amp;Cesion_credito[[#This Row],[Razón Social Beneficiario del Pago]],Tabla_Facturas[[#All],[ID]],Tabla_Facturas[[#All],[NUMERO_CUENTA]],,0),"")</f>
        <v>1410401068</v>
      </c>
      <c r="S3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98804</v>
      </c>
      <c r="T390" t="str">
        <f>+_xlfn.XLOOKUP(Cesion_credito[[#This Row],[DISTRIBUIDOR_ACTUAL]],Distribuidor[DISTRIBUIDOR_ACTUAL],Distribuidor[RAZON_SOCIAL_DISTRIBUIDOR_ACTUAL],,0)</f>
        <v>Compañía Eléctrica de Osorno S.A</v>
      </c>
      <c r="U390" t="str">
        <f>+_xlfn.XLOOKUP(Cesion_credito[[#This Row],[DISTRIBUIDOR_ACTUAL]],Distribuidor[DISTRIBUIDOR_ACTUAL],Distribuidor[RUT_DISTRIBUIDOR_ACTUAL],,0)</f>
        <v>96.531.500-4</v>
      </c>
    </row>
    <row r="391" spans="1:21" x14ac:dyDescent="0.25">
      <c r="A391" s="22">
        <f t="shared" si="23"/>
        <v>2025</v>
      </c>
      <c r="B391" s="22">
        <f t="shared" si="20"/>
        <v>1</v>
      </c>
      <c r="C391" s="22">
        <f t="shared" si="21"/>
        <v>6</v>
      </c>
      <c r="D391" s="23" t="s">
        <v>1120</v>
      </c>
      <c r="E391" s="6" t="s">
        <v>1101</v>
      </c>
      <c r="F391" s="5" t="s">
        <v>862</v>
      </c>
      <c r="G391" s="24" t="str" cm="1">
        <f t="array" ref="G391">+IFERROR(_xlfn.XLOOKUP(Cesion_credito[[#This Row],[Distribuidor_CNE]]&amp;"_"&amp;Cesion_credito[[#This Row],[Bloque_Contrato_CNE]],Contrato[[#All],[Id]],Contrato[[#All],[Suministrador_CNE]],,0),"")</f>
        <v>Abengoa</v>
      </c>
      <c r="H391" s="24" t="str" cm="1">
        <f t="array" ref="H391">+IFERROR(_xlfn.XLOOKUP(Cesion_credito[[#This Row],[Distribuidor_CNE]]&amp;"_"&amp;Cesion_credito[[#This Row],[Bloque_Contrato_CNE]],Contrato[[#All],[Id]],Contrato[[#All],[SUMINISTRADOR_ACTUAL]],,0),"")</f>
        <v>CERRO_DOMINADOR_CSP</v>
      </c>
      <c r="I391" s="24" t="str" cm="1">
        <f t="array" ref="I391">+IFERROR(_xlfn.XLOOKUP(Cesion_credito[[#This Row],[Distribuidor_CNE]]&amp;"_"&amp;Cesion_credito[[#This Row],[Bloque_Contrato_CNE]],Contrato[[#All],[Id]],Contrato[[#All],[DISTRIBUIDOR_ACTUAL]],,0),"")</f>
        <v>LUZLINARES</v>
      </c>
      <c r="J391" s="5" t="s">
        <v>1299</v>
      </c>
      <c r="K391" s="22" t="str" cm="1">
        <f t="array" ref="K39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1" s="8">
        <v>1</v>
      </c>
      <c r="N391" s="36">
        <f>+Cesion_credito[[#This Row],[Prorrata_Semestral (%)]]*SUMIFS(Contrato[Pago_Semestral_US$],Contrato[Distribuidor_CNE],Cesion_credito[[#This Row],[Distribuidor_CNE]],Contrato[Contrato],Cesion_credito[[#This Row],[Bloque_Contrato_CNE]])</f>
        <v>3444.393</v>
      </c>
      <c r="O391" s="28">
        <f t="shared" si="22"/>
        <v>1</v>
      </c>
      <c r="P391" t="str" cm="1">
        <f t="array" ref="P391">+IFERROR(_xlfn.XLOOKUP(Cesion_credito[[#This Row],[SUMINISTRADOR_ACTUAL]]&amp;Cesion_credito[[#This Row],[Razón Social Beneficiario del Pago]],Tabla_Facturas[[#All],[ID]],Tabla_Facturas[[#All],[BANCO]],,0),"")</f>
        <v>Banco de Chile</v>
      </c>
      <c r="Q391" t="str" cm="1">
        <f t="array" ref="Q391">+IFERROR(_xlfn.XLOOKUP(Cesion_credito[[#This Row],[SUMINISTRADOR_ACTUAL]]&amp;Cesion_credito[[#This Row],[Razón Social Beneficiario del Pago]],Tabla_Facturas[[#All],[ID]],Tabla_Facturas[[#All],[TIPO_CUENTA]],,0),"")</f>
        <v>Corriente</v>
      </c>
      <c r="R391" t="str" cm="1">
        <f t="array" ref="R391">+IFERROR(_xlfn.XLOOKUP(Cesion_credito[[#This Row],[SUMINISTRADOR_ACTUAL]]&amp;Cesion_credito[[#This Row],[Razón Social Beneficiario del Pago]],Tabla_Facturas[[#All],[ID]],Tabla_Facturas[[#All],[NUMERO_CUENTA]],,0),"")</f>
        <v>1410401068</v>
      </c>
      <c r="S3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536126</v>
      </c>
      <c r="T391" t="str">
        <f>+_xlfn.XLOOKUP(Cesion_credito[[#This Row],[DISTRIBUIDOR_ACTUAL]],Distribuidor[DISTRIBUIDOR_ACTUAL],Distribuidor[RAZON_SOCIAL_DISTRIBUIDOR_ACTUAL],,0)</f>
        <v>Luzlinares S.A.</v>
      </c>
      <c r="U391" t="str">
        <f>+_xlfn.XLOOKUP(Cesion_credito[[#This Row],[DISTRIBUIDOR_ACTUAL]],Distribuidor[DISTRIBUIDOR_ACTUAL],Distribuidor[RUT_DISTRIBUIDOR_ACTUAL],,0)</f>
        <v>96.884.450-4</v>
      </c>
    </row>
    <row r="392" spans="1:21" x14ac:dyDescent="0.25">
      <c r="A392" s="22">
        <f t="shared" si="23"/>
        <v>2025</v>
      </c>
      <c r="B392" s="22">
        <f t="shared" ref="B392:B455" si="24">+$B$4</f>
        <v>1</v>
      </c>
      <c r="C392" s="22">
        <f t="shared" ref="C392:C455" si="25">+$B$5</f>
        <v>6</v>
      </c>
      <c r="D392" s="23" t="s">
        <v>1120</v>
      </c>
      <c r="E392" s="6" t="s">
        <v>1102</v>
      </c>
      <c r="F392" s="5" t="s">
        <v>899</v>
      </c>
      <c r="G392" s="24" t="str" cm="1">
        <f t="array" ref="G392">+IFERROR(_xlfn.XLOOKUP(Cesion_credito[[#This Row],[Distribuidor_CNE]]&amp;"_"&amp;Cesion_credito[[#This Row],[Bloque_Contrato_CNE]],Contrato[[#All],[Id]],Contrato[[#All],[Suministrador_CNE]],,0),"")</f>
        <v>Abengoa</v>
      </c>
      <c r="H392" s="24" t="str" cm="1">
        <f t="array" ref="H392">+IFERROR(_xlfn.XLOOKUP(Cesion_credito[[#This Row],[Distribuidor_CNE]]&amp;"_"&amp;Cesion_credito[[#This Row],[Bloque_Contrato_CNE]],Contrato[[#All],[Id]],Contrato[[#All],[SUMINISTRADOR_ACTUAL]],,0),"")</f>
        <v>CERRO_DOMINADOR_CSP</v>
      </c>
      <c r="I392" s="24" t="str" cm="1">
        <f t="array" ref="I392">+IFERROR(_xlfn.XLOOKUP(Cesion_credito[[#This Row],[Distribuidor_CNE]]&amp;"_"&amp;Cesion_credito[[#This Row],[Bloque_Contrato_CNE]],Contrato[[#All],[Id]],Contrato[[#All],[DISTRIBUIDOR_ACTUAL]],,0),"")</f>
        <v>LUZPARRAL</v>
      </c>
      <c r="J392" s="5" t="s">
        <v>1299</v>
      </c>
      <c r="K392" s="22" t="str" cm="1">
        <f t="array" ref="K39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2" s="8">
        <v>1</v>
      </c>
      <c r="N392" s="36">
        <f>+Cesion_credito[[#This Row],[Prorrata_Semestral (%)]]*SUMIFS(Contrato[Pago_Semestral_US$],Contrato[Distribuidor_CNE],Cesion_credito[[#This Row],[Distribuidor_CNE]],Contrato[Contrato],Cesion_credito[[#This Row],[Bloque_Contrato_CNE]])</f>
        <v>1200.3320000000001</v>
      </c>
      <c r="O392" s="28">
        <f t="shared" ref="O392:O455" si="26">+SUMIFS(M:M,E:E,E392,F:F,F392)</f>
        <v>1</v>
      </c>
      <c r="P392" t="str" cm="1">
        <f t="array" ref="P392">+IFERROR(_xlfn.XLOOKUP(Cesion_credito[[#This Row],[SUMINISTRADOR_ACTUAL]]&amp;Cesion_credito[[#This Row],[Razón Social Beneficiario del Pago]],Tabla_Facturas[[#All],[ID]],Tabla_Facturas[[#All],[BANCO]],,0),"")</f>
        <v>Banco de Chile</v>
      </c>
      <c r="Q392" t="str" cm="1">
        <f t="array" ref="Q392">+IFERROR(_xlfn.XLOOKUP(Cesion_credito[[#This Row],[SUMINISTRADOR_ACTUAL]]&amp;Cesion_credito[[#This Row],[Razón Social Beneficiario del Pago]],Tabla_Facturas[[#All],[ID]],Tabla_Facturas[[#All],[TIPO_CUENTA]],,0),"")</f>
        <v>Corriente</v>
      </c>
      <c r="R392" t="str" cm="1">
        <f t="array" ref="R392">+IFERROR(_xlfn.XLOOKUP(Cesion_credito[[#This Row],[SUMINISTRADOR_ACTUAL]]&amp;Cesion_credito[[#This Row],[Razón Social Beneficiario del Pago]],Tabla_Facturas[[#All],[ID]],Tabla_Facturas[[#All],[NUMERO_CUENTA]],,0),"")</f>
        <v>1410401068</v>
      </c>
      <c r="S3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186834</v>
      </c>
      <c r="T392" t="str">
        <f>+_xlfn.XLOOKUP(Cesion_credito[[#This Row],[DISTRIBUIDOR_ACTUAL]],Distribuidor[DISTRIBUIDOR_ACTUAL],Distribuidor[RAZON_SOCIAL_DISTRIBUIDOR_ACTUAL],,0)</f>
        <v>Luzparral S.A.</v>
      </c>
      <c r="U392" t="str">
        <f>+_xlfn.XLOOKUP(Cesion_credito[[#This Row],[DISTRIBUIDOR_ACTUAL]],Distribuidor[DISTRIBUIDOR_ACTUAL],Distribuidor[RUT_DISTRIBUIDOR_ACTUAL],,0)</f>
        <v>96.866.680-0</v>
      </c>
    </row>
    <row r="393" spans="1:21" x14ac:dyDescent="0.25">
      <c r="A393" s="22">
        <f t="shared" ref="A393:A456" si="27">+$B$3</f>
        <v>2025</v>
      </c>
      <c r="B393" s="22">
        <f t="shared" si="24"/>
        <v>1</v>
      </c>
      <c r="C393" s="22">
        <f t="shared" si="25"/>
        <v>6</v>
      </c>
      <c r="D393" s="23" t="s">
        <v>1120</v>
      </c>
      <c r="E393" s="6" t="s">
        <v>43</v>
      </c>
      <c r="F393" s="5" t="s">
        <v>263</v>
      </c>
      <c r="G393" s="24" t="str" cm="1">
        <f t="array" ref="G393">+IFERROR(_xlfn.XLOOKUP(Cesion_credito[[#This Row],[Distribuidor_CNE]]&amp;"_"&amp;Cesion_credito[[#This Row],[Bloque_Contrato_CNE]],Contrato[[#All],[Id]],Contrato[[#All],[Suministrador_CNE]],,0),"")</f>
        <v>Abengoa</v>
      </c>
      <c r="H393" s="24" t="str" cm="1">
        <f t="array" ref="H393">+IFERROR(_xlfn.XLOOKUP(Cesion_credito[[#This Row],[Distribuidor_CNE]]&amp;"_"&amp;Cesion_credito[[#This Row],[Bloque_Contrato_CNE]],Contrato[[#All],[Id]],Contrato[[#All],[SUMINISTRADOR_ACTUAL]],,0),"")</f>
        <v>CERRO_DOMINADOR_CSP</v>
      </c>
      <c r="I393" s="24" t="str" cm="1">
        <f t="array" ref="I393">+IFERROR(_xlfn.XLOOKUP(Cesion_credito[[#This Row],[Distribuidor_CNE]]&amp;"_"&amp;Cesion_credito[[#This Row],[Bloque_Contrato_CNE]],Contrato[[#All],[Id]],Contrato[[#All],[DISTRIBUIDOR_ACTUAL]],,0),"")</f>
        <v>MATAQUITO</v>
      </c>
      <c r="J393" s="5" t="s">
        <v>1207</v>
      </c>
      <c r="K393" s="22" t="str" cm="1">
        <f t="array" ref="K393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3" s="8">
        <v>1</v>
      </c>
      <c r="N3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3" s="28">
        <f t="shared" si="26"/>
        <v>1</v>
      </c>
      <c r="P393" t="str" cm="1">
        <f t="array" ref="P393">+IFERROR(_xlfn.XLOOKUP(Cesion_credito[[#This Row],[SUMINISTRADOR_ACTUAL]]&amp;Cesion_credito[[#This Row],[Razón Social Beneficiario del Pago]],Tabla_Facturas[[#All],[ID]],Tabla_Facturas[[#All],[BANCO]],,0),"")</f>
        <v>Banco Santander</v>
      </c>
      <c r="Q393" t="str" cm="1">
        <f t="array" ref="Q393">+IFERROR(_xlfn.XLOOKUP(Cesion_credito[[#This Row],[SUMINISTRADOR_ACTUAL]]&amp;Cesion_credito[[#This Row],[Razón Social Beneficiario del Pago]],Tabla_Facturas[[#All],[ID]],Tabla_Facturas[[#All],[TIPO_CUENTA]],,0),"")</f>
        <v>Corriente</v>
      </c>
      <c r="R393" t="str" cm="1">
        <f t="array" ref="R393">+IFERROR(_xlfn.XLOOKUP(Cesion_credito[[#This Row],[SUMINISTRADOR_ACTUAL]]&amp;Cesion_credito[[#This Row],[Razón Social Beneficiario del Pago]],Tabla_Facturas[[#All],[ID]],Tabla_Facturas[[#All],[NUMERO_CUENTA]],,0),"")</f>
        <v>3100034530</v>
      </c>
      <c r="S3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3" t="str">
        <f>+_xlfn.XLOOKUP(Cesion_credito[[#This Row],[DISTRIBUIDOR_ACTUAL]],Distribuidor[DISTRIBUIDOR_ACTUAL],Distribuidor[RAZON_SOCIAL_DISTRIBUIDOR_ACTUAL],,0)</f>
        <v>Distribuidora de Energia Electrica Mataquito S.A.</v>
      </c>
      <c r="U393" t="str">
        <f>+_xlfn.XLOOKUP(Cesion_credito[[#This Row],[DISTRIBUIDOR_ACTUAL]],Distribuidor[DISTRIBUIDOR_ACTUAL],Distribuidor[RUT_DISTRIBUIDOR_ACTUAL],,0)</f>
        <v>76.808.157-3</v>
      </c>
    </row>
    <row r="394" spans="1:21" x14ac:dyDescent="0.25">
      <c r="A394" s="22">
        <f t="shared" si="27"/>
        <v>2025</v>
      </c>
      <c r="B394" s="22">
        <f t="shared" si="24"/>
        <v>1</v>
      </c>
      <c r="C394" s="22">
        <f t="shared" si="25"/>
        <v>6</v>
      </c>
      <c r="D394" s="23" t="s">
        <v>1120</v>
      </c>
      <c r="E394" s="6" t="s">
        <v>43</v>
      </c>
      <c r="F394" s="5" t="s">
        <v>530</v>
      </c>
      <c r="G394" s="24" t="str" cm="1">
        <f t="array" ref="G394">+IFERROR(_xlfn.XLOOKUP(Cesion_credito[[#This Row],[Distribuidor_CNE]]&amp;"_"&amp;Cesion_credito[[#This Row],[Bloque_Contrato_CNE]],Contrato[[#All],[Id]],Contrato[[#All],[Suministrador_CNE]],,0),"")</f>
        <v>Abengoa</v>
      </c>
      <c r="H394" s="24" t="str" cm="1">
        <f t="array" ref="H394">+IFERROR(_xlfn.XLOOKUP(Cesion_credito[[#This Row],[Distribuidor_CNE]]&amp;"_"&amp;Cesion_credito[[#This Row],[Bloque_Contrato_CNE]],Contrato[[#All],[Id]],Contrato[[#All],[SUMINISTRADOR_ACTUAL]],,0),"")</f>
        <v>CERRO_DOMINADOR_CSP</v>
      </c>
      <c r="I394" s="24" t="str" cm="1">
        <f t="array" ref="I394">+IFERROR(_xlfn.XLOOKUP(Cesion_credito[[#This Row],[Distribuidor_CNE]]&amp;"_"&amp;Cesion_credito[[#This Row],[Bloque_Contrato_CNE]],Contrato[[#All],[Id]],Contrato[[#All],[DISTRIBUIDOR_ACTUAL]],,0),"")</f>
        <v>MATAQUITO</v>
      </c>
      <c r="J394" s="5" t="s">
        <v>1207</v>
      </c>
      <c r="K394" s="22" t="str" cm="1">
        <f t="array" ref="K394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4" s="8">
        <v>1</v>
      </c>
      <c r="N39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4" s="28">
        <f t="shared" si="26"/>
        <v>1</v>
      </c>
      <c r="P394" t="str" cm="1">
        <f t="array" ref="P394">+IFERROR(_xlfn.XLOOKUP(Cesion_credito[[#This Row],[SUMINISTRADOR_ACTUAL]]&amp;Cesion_credito[[#This Row],[Razón Social Beneficiario del Pago]],Tabla_Facturas[[#All],[ID]],Tabla_Facturas[[#All],[BANCO]],,0),"")</f>
        <v>Banco Santander</v>
      </c>
      <c r="Q394" t="str" cm="1">
        <f t="array" ref="Q394">+IFERROR(_xlfn.XLOOKUP(Cesion_credito[[#This Row],[SUMINISTRADOR_ACTUAL]]&amp;Cesion_credito[[#This Row],[Razón Social Beneficiario del Pago]],Tabla_Facturas[[#All],[ID]],Tabla_Facturas[[#All],[TIPO_CUENTA]],,0),"")</f>
        <v>Corriente</v>
      </c>
      <c r="R394" t="str" cm="1">
        <f t="array" ref="R394">+IFERROR(_xlfn.XLOOKUP(Cesion_credito[[#This Row],[SUMINISTRADOR_ACTUAL]]&amp;Cesion_credito[[#This Row],[Razón Social Beneficiario del Pago]],Tabla_Facturas[[#All],[ID]],Tabla_Facturas[[#All],[NUMERO_CUENTA]],,0),"")</f>
        <v>3100034530</v>
      </c>
      <c r="S3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4" t="str">
        <f>+_xlfn.XLOOKUP(Cesion_credito[[#This Row],[DISTRIBUIDOR_ACTUAL]],Distribuidor[DISTRIBUIDOR_ACTUAL],Distribuidor[RAZON_SOCIAL_DISTRIBUIDOR_ACTUAL],,0)</f>
        <v>Distribuidora de Energia Electrica Mataquito S.A.</v>
      </c>
      <c r="U394" t="str">
        <f>+_xlfn.XLOOKUP(Cesion_credito[[#This Row],[DISTRIBUIDOR_ACTUAL]],Distribuidor[DISTRIBUIDOR_ACTUAL],Distribuidor[RUT_DISTRIBUIDOR_ACTUAL],,0)</f>
        <v>76.808.157-3</v>
      </c>
    </row>
    <row r="395" spans="1:21" x14ac:dyDescent="0.25">
      <c r="A395" s="22">
        <f t="shared" si="27"/>
        <v>2025</v>
      </c>
      <c r="B395" s="22">
        <f t="shared" si="24"/>
        <v>1</v>
      </c>
      <c r="C395" s="22">
        <f t="shared" si="25"/>
        <v>6</v>
      </c>
      <c r="D395" s="23" t="s">
        <v>1120</v>
      </c>
      <c r="E395" s="6" t="s">
        <v>1103</v>
      </c>
      <c r="F395" s="5" t="s">
        <v>936</v>
      </c>
      <c r="G395" s="24" t="str" cm="1">
        <f t="array" ref="G395">+IFERROR(_xlfn.XLOOKUP(Cesion_credito[[#This Row],[Distribuidor_CNE]]&amp;"_"&amp;Cesion_credito[[#This Row],[Bloque_Contrato_CNE]],Contrato[[#All],[Id]],Contrato[[#All],[Suministrador_CNE]],,0),"")</f>
        <v>Abengoa</v>
      </c>
      <c r="H395" s="24" t="str" cm="1">
        <f t="array" ref="H395">+IFERROR(_xlfn.XLOOKUP(Cesion_credito[[#This Row],[Distribuidor_CNE]]&amp;"_"&amp;Cesion_credito[[#This Row],[Bloque_Contrato_CNE]],Contrato[[#All],[Id]],Contrato[[#All],[SUMINISTRADOR_ACTUAL]],,0),"")</f>
        <v>CERRO_DOMINADOR_CSP</v>
      </c>
      <c r="I395" s="24" t="str" cm="1">
        <f t="array" ref="I395">+IFERROR(_xlfn.XLOOKUP(Cesion_credito[[#This Row],[Distribuidor_CNE]]&amp;"_"&amp;Cesion_credito[[#This Row],[Bloque_Contrato_CNE]],Contrato[[#All],[Id]],Contrato[[#All],[DISTRIBUIDOR_ACTUAL]],,0),"")</f>
        <v>SAESA</v>
      </c>
      <c r="J395" s="5" t="s">
        <v>1299</v>
      </c>
      <c r="K395" s="22" t="str" cm="1">
        <f t="array" ref="K39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5" s="8">
        <v>1</v>
      </c>
      <c r="N395" s="36">
        <f>+Cesion_credito[[#This Row],[Prorrata_Semestral (%)]]*SUMIFS(Contrato[Pago_Semestral_US$],Contrato[Distribuidor_CNE],Cesion_credito[[#This Row],[Distribuidor_CNE]],Contrato[Contrato],Cesion_credito[[#This Row],[Bloque_Contrato_CNE]])</f>
        <v>15348.364</v>
      </c>
      <c r="O395" s="28">
        <f t="shared" si="26"/>
        <v>1</v>
      </c>
      <c r="P395" t="str" cm="1">
        <f t="array" ref="P395">+IFERROR(_xlfn.XLOOKUP(Cesion_credito[[#This Row],[SUMINISTRADOR_ACTUAL]]&amp;Cesion_credito[[#This Row],[Razón Social Beneficiario del Pago]],Tabla_Facturas[[#All],[ID]],Tabla_Facturas[[#All],[BANCO]],,0),"")</f>
        <v>Banco de Chile</v>
      </c>
      <c r="Q395" t="str" cm="1">
        <f t="array" ref="Q395">+IFERROR(_xlfn.XLOOKUP(Cesion_credito[[#This Row],[SUMINISTRADOR_ACTUAL]]&amp;Cesion_credito[[#This Row],[Razón Social Beneficiario del Pago]],Tabla_Facturas[[#All],[ID]],Tabla_Facturas[[#All],[TIPO_CUENTA]],,0),"")</f>
        <v>Corriente</v>
      </c>
      <c r="R395" t="str" cm="1">
        <f t="array" ref="R395">+IFERROR(_xlfn.XLOOKUP(Cesion_credito[[#This Row],[SUMINISTRADOR_ACTUAL]]&amp;Cesion_credito[[#This Row],[Razón Social Beneficiario del Pago]],Tabla_Facturas[[#All],[ID]],Tabla_Facturas[[#All],[NUMERO_CUENTA]],,0),"")</f>
        <v>1410401068</v>
      </c>
      <c r="S3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2388998</v>
      </c>
      <c r="T395" t="str">
        <f>+_xlfn.XLOOKUP(Cesion_credito[[#This Row],[DISTRIBUIDOR_ACTUAL]],Distribuidor[DISTRIBUIDOR_ACTUAL],Distribuidor[RAZON_SOCIAL_DISTRIBUIDOR_ACTUAL],,0)</f>
        <v>Sociedad Austral de Electricidad S.A.</v>
      </c>
      <c r="U395" t="str">
        <f>+_xlfn.XLOOKUP(Cesion_credito[[#This Row],[DISTRIBUIDOR_ACTUAL]],Distribuidor[DISTRIBUIDOR_ACTUAL],Distribuidor[RUT_DISTRIBUIDOR_ACTUAL],,0)</f>
        <v>76.073.162-5</v>
      </c>
    </row>
    <row r="396" spans="1:21" x14ac:dyDescent="0.25">
      <c r="A396" s="22">
        <f t="shared" si="27"/>
        <v>2025</v>
      </c>
      <c r="B396" s="22">
        <f t="shared" si="24"/>
        <v>1</v>
      </c>
      <c r="C396" s="22">
        <f t="shared" si="25"/>
        <v>6</v>
      </c>
      <c r="D396" s="23" t="s">
        <v>1120</v>
      </c>
      <c r="E396" s="6" t="s">
        <v>1104</v>
      </c>
      <c r="F396" s="5" t="s">
        <v>972</v>
      </c>
      <c r="G396" s="24" t="str" cm="1">
        <f t="array" ref="G396">+IFERROR(_xlfn.XLOOKUP(Cesion_credito[[#This Row],[Distribuidor_CNE]]&amp;"_"&amp;Cesion_credito[[#This Row],[Bloque_Contrato_CNE]],Contrato[[#All],[Id]],Contrato[[#All],[Suministrador_CNE]],,0),"")</f>
        <v>Abengoa</v>
      </c>
      <c r="H396" s="24" t="str" cm="1">
        <f t="array" ref="H396">+IFERROR(_xlfn.XLOOKUP(Cesion_credito[[#This Row],[Distribuidor_CNE]]&amp;"_"&amp;Cesion_credito[[#This Row],[Bloque_Contrato_CNE]],Contrato[[#All],[Id]],Contrato[[#All],[SUMINISTRADOR_ACTUAL]],,0),"")</f>
        <v>CERRO_DOMINADOR_CSP</v>
      </c>
      <c r="I396" s="24" t="str" cm="1">
        <f t="array" ref="I396">+IFERROR(_xlfn.XLOOKUP(Cesion_credito[[#This Row],[Distribuidor_CNE]]&amp;"_"&amp;Cesion_credito[[#This Row],[Bloque_Contrato_CNE]],Contrato[[#All],[Id]],Contrato[[#All],[DISTRIBUIDOR_ACTUAL]],,0),"")</f>
        <v>SOCOEPA</v>
      </c>
      <c r="J396" s="5" t="s">
        <v>1207</v>
      </c>
      <c r="K396" s="22" t="str" cm="1">
        <f t="array" ref="K396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6" s="8">
        <v>1</v>
      </c>
      <c r="N396" s="36">
        <f>+Cesion_credito[[#This Row],[Prorrata_Semestral (%)]]*SUMIFS(Contrato[Pago_Semestral_US$],Contrato[Distribuidor_CNE],Cesion_credito[[#This Row],[Distribuidor_CNE]],Contrato[Contrato],Cesion_credito[[#This Row],[Bloque_Contrato_CNE]])</f>
        <v>1257.5239999999999</v>
      </c>
      <c r="O396" s="28">
        <f t="shared" si="26"/>
        <v>1</v>
      </c>
      <c r="P396" t="str" cm="1">
        <f t="array" ref="P396">+IFERROR(_xlfn.XLOOKUP(Cesion_credito[[#This Row],[SUMINISTRADOR_ACTUAL]]&amp;Cesion_credito[[#This Row],[Razón Social Beneficiario del Pago]],Tabla_Facturas[[#All],[ID]],Tabla_Facturas[[#All],[BANCO]],,0),"")</f>
        <v>Banco Santander</v>
      </c>
      <c r="Q396" t="str" cm="1">
        <f t="array" ref="Q396">+IFERROR(_xlfn.XLOOKUP(Cesion_credito[[#This Row],[SUMINISTRADOR_ACTUAL]]&amp;Cesion_credito[[#This Row],[Razón Social Beneficiario del Pago]],Tabla_Facturas[[#All],[ID]],Tabla_Facturas[[#All],[TIPO_CUENTA]],,0),"")</f>
        <v>Corriente</v>
      </c>
      <c r="R396" t="str" cm="1">
        <f t="array" ref="R396">+IFERROR(_xlfn.XLOOKUP(Cesion_credito[[#This Row],[SUMINISTRADOR_ACTUAL]]&amp;Cesion_credito[[#This Row],[Razón Social Beneficiario del Pago]],Tabla_Facturas[[#All],[ID]],Tabla_Facturas[[#All],[NUMERO_CUENTA]],,0),"")</f>
        <v>3100034530</v>
      </c>
      <c r="S3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195736</v>
      </c>
      <c r="T396" t="str">
        <f>+_xlfn.XLOOKUP(Cesion_credito[[#This Row],[DISTRIBUIDOR_ACTUAL]],Distribuidor[DISTRIBUIDOR_ACTUAL],Distribuidor[RAZON_SOCIAL_DISTRIBUIDOR_ACTUAL],,0)</f>
        <v>Cooperativa Eléctrica Paillaco Ltda</v>
      </c>
      <c r="U396" t="str">
        <f>+_xlfn.XLOOKUP(Cesion_credito[[#This Row],[DISTRIBUIDOR_ACTUAL]],Distribuidor[DISTRIBUIDOR_ACTUAL],Distribuidor[RUT_DISTRIBUIDOR_ACTUAL],,0)</f>
        <v>81.629.800-8</v>
      </c>
    </row>
    <row r="397" spans="1:21" x14ac:dyDescent="0.25">
      <c r="A397" s="22">
        <f t="shared" si="27"/>
        <v>2025</v>
      </c>
      <c r="B397" s="22">
        <f t="shared" si="24"/>
        <v>1</v>
      </c>
      <c r="C397" s="22">
        <f t="shared" si="25"/>
        <v>6</v>
      </c>
      <c r="D397" s="23" t="s">
        <v>1120</v>
      </c>
      <c r="E397" s="6" t="s">
        <v>1105</v>
      </c>
      <c r="F397" s="5" t="s">
        <v>530</v>
      </c>
      <c r="G397" s="24" t="str" cm="1">
        <f t="array" ref="G397">+IFERROR(_xlfn.XLOOKUP(Cesion_credito[[#This Row],[Distribuidor_CNE]]&amp;"_"&amp;Cesion_credito[[#This Row],[Bloque_Contrato_CNE]],Contrato[[#All],[Id]],Contrato[[#All],[Suministrador_CNE]],,0),"")</f>
        <v>Abengoa</v>
      </c>
      <c r="H397" s="24" t="str" cm="1">
        <f t="array" ref="H397">+IFERROR(_xlfn.XLOOKUP(Cesion_credito[[#This Row],[Distribuidor_CNE]]&amp;"_"&amp;Cesion_credito[[#This Row],[Bloque_Contrato_CNE]],Contrato[[#All],[Id]],Contrato[[#All],[SUMINISTRADOR_ACTUAL]],,0),"")</f>
        <v>CERRO_DOMINADOR_CSP</v>
      </c>
      <c r="I397" s="24" t="str" cm="1">
        <f t="array" ref="I397">+IFERROR(_xlfn.XLOOKUP(Cesion_credito[[#This Row],[Distribuidor_CNE]]&amp;"_"&amp;Cesion_credito[[#This Row],[Bloque_Contrato_CNE]],Contrato[[#All],[Id]],Contrato[[#All],[DISTRIBUIDOR_ACTUAL]],,0),"")</f>
        <v>TIL TIL</v>
      </c>
      <c r="J397" s="5" t="s">
        <v>1207</v>
      </c>
      <c r="K397" s="22" t="str" cm="1">
        <f t="array" ref="K397">+IFERROR(_xlfn.XLOOKUP(Cesion_credito[[#This Row],[SUMINISTRADOR_ACTUAL]]&amp;Cesion_credito[[#This Row],[Razón Social Beneficiario del Pago]],Tabla_Facturas[[#All],[ID]],Tabla_Facturas[[#All],[RUT BENEFICIARIO]],,0),"")</f>
        <v>76.237.256-8</v>
      </c>
      <c r="L3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7" s="8">
        <v>1</v>
      </c>
      <c r="N3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397" s="28">
        <f t="shared" si="26"/>
        <v>1</v>
      </c>
      <c r="P397" t="str" cm="1">
        <f t="array" ref="P397">+IFERROR(_xlfn.XLOOKUP(Cesion_credito[[#This Row],[SUMINISTRADOR_ACTUAL]]&amp;Cesion_credito[[#This Row],[Razón Social Beneficiario del Pago]],Tabla_Facturas[[#All],[ID]],Tabla_Facturas[[#All],[BANCO]],,0),"")</f>
        <v>Banco Santander</v>
      </c>
      <c r="Q397" t="str" cm="1">
        <f t="array" ref="Q397">+IFERROR(_xlfn.XLOOKUP(Cesion_credito[[#This Row],[SUMINISTRADOR_ACTUAL]]&amp;Cesion_credito[[#This Row],[Razón Social Beneficiario del Pago]],Tabla_Facturas[[#All],[ID]],Tabla_Facturas[[#All],[TIPO_CUENTA]],,0),"")</f>
        <v>Corriente</v>
      </c>
      <c r="R397" t="str" cm="1">
        <f t="array" ref="R397">+IFERROR(_xlfn.XLOOKUP(Cesion_credito[[#This Row],[SUMINISTRADOR_ACTUAL]]&amp;Cesion_credito[[#This Row],[Razón Social Beneficiario del Pago]],Tabla_Facturas[[#All],[ID]],Tabla_Facturas[[#All],[NUMERO_CUENTA]],,0),"")</f>
        <v>3100034530</v>
      </c>
      <c r="S3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397" t="str">
        <f>+_xlfn.XLOOKUP(Cesion_credito[[#This Row],[DISTRIBUIDOR_ACTUAL]],Distribuidor[DISTRIBUIDOR_ACTUAL],Distribuidor[RAZON_SOCIAL_DISTRIBUIDOR_ACTUAL],,0)</f>
        <v>Empresa Eléctrica Municipalidad de Til Til</v>
      </c>
      <c r="U397" t="str">
        <f>+_xlfn.XLOOKUP(Cesion_credito[[#This Row],[DISTRIBUIDOR_ACTUAL]],Distribuidor[DISTRIBUIDOR_ACTUAL],Distribuidor[RUT_DISTRIBUIDOR_ACTUAL],,0)</f>
        <v>70.849.500-K</v>
      </c>
    </row>
    <row r="398" spans="1:21" x14ac:dyDescent="0.25">
      <c r="A398" s="22">
        <f t="shared" si="27"/>
        <v>2025</v>
      </c>
      <c r="B398" s="22">
        <f t="shared" si="24"/>
        <v>1</v>
      </c>
      <c r="C398" s="22">
        <f t="shared" si="25"/>
        <v>6</v>
      </c>
      <c r="D398" s="23" t="s">
        <v>1120</v>
      </c>
      <c r="E398" s="6" t="s">
        <v>1075</v>
      </c>
      <c r="F398" s="5" t="s">
        <v>1006</v>
      </c>
      <c r="G398" s="24" t="str" cm="1">
        <f t="array" ref="G398">+IFERROR(_xlfn.XLOOKUP(Cesion_credito[[#This Row],[Distribuidor_CNE]]&amp;"_"&amp;Cesion_credito[[#This Row],[Bloque_Contrato_CNE]],Contrato[[#All],[Id]],Contrato[[#All],[Suministrador_CNE]],,0),"")</f>
        <v>Abengoa</v>
      </c>
      <c r="H398" s="24" t="str" cm="1">
        <f t="array" ref="H398">+IFERROR(_xlfn.XLOOKUP(Cesion_credito[[#This Row],[Distribuidor_CNE]]&amp;"_"&amp;Cesion_credito[[#This Row],[Bloque_Contrato_CNE]],Contrato[[#All],[Id]],Contrato[[#All],[SUMINISTRADOR_ACTUAL]],,0),"")</f>
        <v>CERRO_DOMINADOR_CSP</v>
      </c>
      <c r="I398" s="24" t="str" cm="1">
        <f t="array" ref="I398">+IFERROR(_xlfn.XLOOKUP(Cesion_credito[[#This Row],[Distribuidor_CNE]]&amp;"_"&amp;Cesion_credito[[#This Row],[Bloque_Contrato_CNE]],Contrato[[#All],[Id]],Contrato[[#All],[DISTRIBUIDOR_ACTUAL]],,0),"")</f>
        <v>CGE</v>
      </c>
      <c r="J398" s="5" t="s">
        <v>1299</v>
      </c>
      <c r="K398" s="22" t="str" cm="1">
        <f t="array" ref="K39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3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398" s="8">
        <v>1</v>
      </c>
      <c r="N398" s="36">
        <f>+Cesion_credito[[#This Row],[Prorrata_Semestral (%)]]*SUMIFS(Contrato[Pago_Semestral_US$],Contrato[Distribuidor_CNE],Cesion_credito[[#This Row],[Distribuidor_CNE]],Contrato[Contrato],Cesion_credito[[#This Row],[Bloque_Contrato_CNE]])</f>
        <v>61.27</v>
      </c>
      <c r="O398" s="28">
        <f t="shared" si="26"/>
        <v>1</v>
      </c>
      <c r="P398" t="str" cm="1">
        <f t="array" ref="P398">+IFERROR(_xlfn.XLOOKUP(Cesion_credito[[#This Row],[SUMINISTRADOR_ACTUAL]]&amp;Cesion_credito[[#This Row],[Razón Social Beneficiario del Pago]],Tabla_Facturas[[#All],[ID]],Tabla_Facturas[[#All],[BANCO]],,0),"")</f>
        <v>Banco de Chile</v>
      </c>
      <c r="Q398" t="str" cm="1">
        <f t="array" ref="Q398">+IFERROR(_xlfn.XLOOKUP(Cesion_credito[[#This Row],[SUMINISTRADOR_ACTUAL]]&amp;Cesion_credito[[#This Row],[Razón Social Beneficiario del Pago]],Tabla_Facturas[[#All],[ID]],Tabla_Facturas[[#All],[TIPO_CUENTA]],,0),"")</f>
        <v>Corriente</v>
      </c>
      <c r="R398" t="str" cm="1">
        <f t="array" ref="R398">+IFERROR(_xlfn.XLOOKUP(Cesion_credito[[#This Row],[SUMINISTRADOR_ACTUAL]]&amp;Cesion_credito[[#This Row],[Razón Social Beneficiario del Pago]],Tabla_Facturas[[#All],[ID]],Tabla_Facturas[[#All],[NUMERO_CUENTA]],,0),"")</f>
        <v>1410401068</v>
      </c>
      <c r="S3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9537</v>
      </c>
      <c r="T398" t="str">
        <f>+_xlfn.XLOOKUP(Cesion_credito[[#This Row],[DISTRIBUIDOR_ACTUAL]],Distribuidor[DISTRIBUIDOR_ACTUAL],Distribuidor[RAZON_SOCIAL_DISTRIBUIDOR_ACTUAL],,0)</f>
        <v>Compañía General de Electricidad S.A.</v>
      </c>
      <c r="U398" t="str">
        <f>+_xlfn.XLOOKUP(Cesion_credito[[#This Row],[DISTRIBUIDOR_ACTUAL]],Distribuidor[DISTRIBUIDOR_ACTUAL],Distribuidor[RUT_DISTRIBUIDOR_ACTUAL],,0)</f>
        <v>76.411.321-7</v>
      </c>
    </row>
    <row r="399" spans="1:21" x14ac:dyDescent="0.25">
      <c r="A399" s="22">
        <f t="shared" si="27"/>
        <v>2025</v>
      </c>
      <c r="B399" s="22">
        <f t="shared" si="24"/>
        <v>1</v>
      </c>
      <c r="C399" s="22">
        <f t="shared" si="25"/>
        <v>6</v>
      </c>
      <c r="D399" s="23" t="s">
        <v>1132</v>
      </c>
      <c r="E399" s="6" t="s">
        <v>21</v>
      </c>
      <c r="F399" s="5" t="s">
        <v>73</v>
      </c>
      <c r="G399" s="24" t="str" cm="1">
        <f t="array" ref="G399">+IFERROR(_xlfn.XLOOKUP(Cesion_credito[[#This Row],[Distribuidor_CNE]]&amp;"_"&amp;Cesion_credito[[#This Row],[Bloque_Contrato_CNE]],Contrato[[#All],[Id]],Contrato[[#All],[Suministrador_CNE]],,0),"")</f>
        <v>Energía Cerro El Morado S.A.</v>
      </c>
      <c r="H399" s="24" t="str" cm="1">
        <f t="array" ref="H399">+IFERROR(_xlfn.XLOOKUP(Cesion_credito[[#This Row],[Distribuidor_CNE]]&amp;"_"&amp;Cesion_credito[[#This Row],[Bloque_Contrato_CNE]],Contrato[[#All],[Id]],Contrato[[#All],[SUMINISTRADOR_ACTUAL]],,0),"")</f>
        <v>EL_MORADO</v>
      </c>
      <c r="I399" s="24" t="str" cm="1">
        <f t="array" ref="I399">+IFERROR(_xlfn.XLOOKUP(Cesion_credito[[#This Row],[Distribuidor_CNE]]&amp;"_"&amp;Cesion_credito[[#This Row],[Bloque_Contrato_CNE]],Contrato[[#All],[Id]],Contrato[[#All],[DISTRIBUIDOR_ACTUAL]],,0),"")</f>
        <v>CEC</v>
      </c>
      <c r="J399" s="5" t="s">
        <v>1424</v>
      </c>
      <c r="K399" s="22" t="str" cm="1">
        <f t="array" ref="K399">+IFERROR(_xlfn.XLOOKUP(Cesion_credito[[#This Row],[SUMINISTRADOR_ACTUAL]]&amp;Cesion_credito[[#This Row],[Razón Social Beneficiario del Pago]],Tabla_Facturas[[#All],[ID]],Tabla_Facturas[[#All],[RUT BENEFICIARIO]],,0),"")</f>
        <v>76392147-6</v>
      </c>
      <c r="L3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399" s="8">
        <v>1</v>
      </c>
      <c r="N399" s="36">
        <f>+Cesion_credito[[#This Row],[Prorrata_Semestral (%)]]*SUMIFS(Contrato[Pago_Semestral_US$],Contrato[Distribuidor_CNE],Cesion_credito[[#This Row],[Distribuidor_CNE]],Contrato[Contrato],Cesion_credito[[#This Row],[Bloque_Contrato_CNE]])</f>
        <v>495.44400000000002</v>
      </c>
      <c r="O399" s="28">
        <f t="shared" si="26"/>
        <v>1</v>
      </c>
      <c r="P399" t="str" cm="1">
        <f t="array" ref="P399">+IFERROR(_xlfn.XLOOKUP(Cesion_credito[[#This Row],[SUMINISTRADOR_ACTUAL]]&amp;Cesion_credito[[#This Row],[Razón Social Beneficiario del Pago]],Tabla_Facturas[[#All],[ID]],Tabla_Facturas[[#All],[BANCO]],,0),"")</f>
        <v>Itaú Chile</v>
      </c>
      <c r="Q399" t="str" cm="1">
        <f t="array" ref="Q39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399" t="str" cm="1">
        <f t="array" ref="R399">+IFERROR(_xlfn.XLOOKUP(Cesion_credito[[#This Row],[SUMINISTRADOR_ACTUAL]]&amp;Cesion_credito[[#This Row],[Razón Social Beneficiario del Pago]],Tabla_Facturas[[#All],[ID]],Tabla_Facturas[[#All],[NUMERO_CUENTA]],,0),"")</f>
        <v>210745054</v>
      </c>
      <c r="S3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77117</v>
      </c>
      <c r="T39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399" t="str">
        <f>+_xlfn.XLOOKUP(Cesion_credito[[#This Row],[DISTRIBUIDOR_ACTUAL]],Distribuidor[DISTRIBUIDOR_ACTUAL],Distribuidor[RUT_DISTRIBUIDOR_ACTUAL],,0)</f>
        <v>70.287.900-0</v>
      </c>
    </row>
    <row r="400" spans="1:21" x14ac:dyDescent="0.25">
      <c r="A400" s="22">
        <f t="shared" si="27"/>
        <v>2025</v>
      </c>
      <c r="B400" s="22">
        <f t="shared" si="24"/>
        <v>1</v>
      </c>
      <c r="C400" s="22">
        <f t="shared" si="25"/>
        <v>6</v>
      </c>
      <c r="D400" s="23" t="s">
        <v>1132</v>
      </c>
      <c r="E400" s="6" t="s">
        <v>1075</v>
      </c>
      <c r="F400" s="5" t="s">
        <v>147</v>
      </c>
      <c r="G400" s="24" t="str" cm="1">
        <f t="array" ref="G400">+IFERROR(_xlfn.XLOOKUP(Cesion_credito[[#This Row],[Distribuidor_CNE]]&amp;"_"&amp;Cesion_credito[[#This Row],[Bloque_Contrato_CNE]],Contrato[[#All],[Id]],Contrato[[#All],[Suministrador_CNE]],,0),"")</f>
        <v>Energía Cerro El Morado S.A.</v>
      </c>
      <c r="H400" s="24" t="str" cm="1">
        <f t="array" ref="H400">+IFERROR(_xlfn.XLOOKUP(Cesion_credito[[#This Row],[Distribuidor_CNE]]&amp;"_"&amp;Cesion_credito[[#This Row],[Bloque_Contrato_CNE]],Contrato[[#All],[Id]],Contrato[[#All],[SUMINISTRADOR_ACTUAL]],,0),"")</f>
        <v>EL_MORADO</v>
      </c>
      <c r="I400" s="24" t="str" cm="1">
        <f t="array" ref="I400">+IFERROR(_xlfn.XLOOKUP(Cesion_credito[[#This Row],[Distribuidor_CNE]]&amp;"_"&amp;Cesion_credito[[#This Row],[Bloque_Contrato_CNE]],Contrato[[#All],[Id]],Contrato[[#All],[DISTRIBUIDOR_ACTUAL]],,0),"")</f>
        <v>CGE</v>
      </c>
      <c r="J400" s="5" t="s">
        <v>1424</v>
      </c>
      <c r="K400" s="22" t="str" cm="1">
        <f t="array" ref="K40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0" s="8">
        <v>1</v>
      </c>
      <c r="N400" s="36">
        <f>+Cesion_credito[[#This Row],[Prorrata_Semestral (%)]]*SUMIFS(Contrato[Pago_Semestral_US$],Contrato[Distribuidor_CNE],Cesion_credito[[#This Row],[Distribuidor_CNE]],Contrato[Contrato],Cesion_credito[[#This Row],[Bloque_Contrato_CNE]])</f>
        <v>9036.3889999999992</v>
      </c>
      <c r="O400" s="28">
        <f t="shared" si="26"/>
        <v>1</v>
      </c>
      <c r="P400" t="str" cm="1">
        <f t="array" ref="P400">+IFERROR(_xlfn.XLOOKUP(Cesion_credito[[#This Row],[SUMINISTRADOR_ACTUAL]]&amp;Cesion_credito[[#This Row],[Razón Social Beneficiario del Pago]],Tabla_Facturas[[#All],[ID]],Tabla_Facturas[[#All],[BANCO]],,0),"")</f>
        <v>Itaú Chile</v>
      </c>
      <c r="Q400" t="str" cm="1">
        <f t="array" ref="Q40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0" t="str" cm="1">
        <f t="array" ref="R400">+IFERROR(_xlfn.XLOOKUP(Cesion_credito[[#This Row],[SUMINISTRADOR_ACTUAL]]&amp;Cesion_credito[[#This Row],[Razón Social Beneficiario del Pago]],Tabla_Facturas[[#All],[ID]],Tabla_Facturas[[#All],[NUMERO_CUENTA]],,0),"")</f>
        <v>210745054</v>
      </c>
      <c r="S4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1406529</v>
      </c>
      <c r="T400" t="str">
        <f>+_xlfn.XLOOKUP(Cesion_credito[[#This Row],[DISTRIBUIDOR_ACTUAL]],Distribuidor[DISTRIBUIDOR_ACTUAL],Distribuidor[RAZON_SOCIAL_DISTRIBUIDOR_ACTUAL],,0)</f>
        <v>Compañía General de Electricidad S.A.</v>
      </c>
      <c r="U400" t="str">
        <f>+_xlfn.XLOOKUP(Cesion_credito[[#This Row],[DISTRIBUIDOR_ACTUAL]],Distribuidor[DISTRIBUIDOR_ACTUAL],Distribuidor[RUT_DISTRIBUIDOR_ACTUAL],,0)</f>
        <v>76.411.321-7</v>
      </c>
    </row>
    <row r="401" spans="1:21" x14ac:dyDescent="0.25">
      <c r="A401" s="22">
        <f t="shared" si="27"/>
        <v>2025</v>
      </c>
      <c r="B401" s="22">
        <f t="shared" si="24"/>
        <v>1</v>
      </c>
      <c r="C401" s="22">
        <f t="shared" si="25"/>
        <v>6</v>
      </c>
      <c r="D401" s="23" t="s">
        <v>1132</v>
      </c>
      <c r="E401" s="6" t="s">
        <v>1075</v>
      </c>
      <c r="F401" s="5" t="s">
        <v>148</v>
      </c>
      <c r="G401" s="24" t="str" cm="1">
        <f t="array" ref="G401">+IFERROR(_xlfn.XLOOKUP(Cesion_credito[[#This Row],[Distribuidor_CNE]]&amp;"_"&amp;Cesion_credito[[#This Row],[Bloque_Contrato_CNE]],Contrato[[#All],[Id]],Contrato[[#All],[Suministrador_CNE]],,0),"")</f>
        <v>Energía Cerro El Morado S.A.</v>
      </c>
      <c r="H401" s="24" t="str" cm="1">
        <f t="array" ref="H401">+IFERROR(_xlfn.XLOOKUP(Cesion_credito[[#This Row],[Distribuidor_CNE]]&amp;"_"&amp;Cesion_credito[[#This Row],[Bloque_Contrato_CNE]],Contrato[[#All],[Id]],Contrato[[#All],[SUMINISTRADOR_ACTUAL]],,0),"")</f>
        <v>EL_MORADO</v>
      </c>
      <c r="I401" s="24" t="str" cm="1">
        <f t="array" ref="I401">+IFERROR(_xlfn.XLOOKUP(Cesion_credito[[#This Row],[Distribuidor_CNE]]&amp;"_"&amp;Cesion_credito[[#This Row],[Bloque_Contrato_CNE]],Contrato[[#All],[Id]],Contrato[[#All],[DISTRIBUIDOR_ACTUAL]],,0),"")</f>
        <v>CGE</v>
      </c>
      <c r="J401" s="5" t="s">
        <v>1424</v>
      </c>
      <c r="K401" s="22" t="str" cm="1">
        <f t="array" ref="K40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1" s="8">
        <v>1</v>
      </c>
      <c r="N401" s="36">
        <f>+Cesion_credito[[#This Row],[Prorrata_Semestral (%)]]*SUMIFS(Contrato[Pago_Semestral_US$],Contrato[Distribuidor_CNE],Cesion_credito[[#This Row],[Distribuidor_CNE]],Contrato[Contrato],Cesion_credito[[#This Row],[Bloque_Contrato_CNE]])</f>
        <v>1098.9690000000001</v>
      </c>
      <c r="O401" s="28">
        <f t="shared" si="26"/>
        <v>1</v>
      </c>
      <c r="P401" t="str" cm="1">
        <f t="array" ref="P401">+IFERROR(_xlfn.XLOOKUP(Cesion_credito[[#This Row],[SUMINISTRADOR_ACTUAL]]&amp;Cesion_credito[[#This Row],[Razón Social Beneficiario del Pago]],Tabla_Facturas[[#All],[ID]],Tabla_Facturas[[#All],[BANCO]],,0),"")</f>
        <v>Itaú Chile</v>
      </c>
      <c r="Q401" t="str" cm="1">
        <f t="array" ref="Q40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1" t="str" cm="1">
        <f t="array" ref="R401">+IFERROR(_xlfn.XLOOKUP(Cesion_credito[[#This Row],[SUMINISTRADOR_ACTUAL]]&amp;Cesion_credito[[#This Row],[Razón Social Beneficiario del Pago]],Tabla_Facturas[[#All],[ID]],Tabla_Facturas[[#All],[NUMERO_CUENTA]],,0),"")</f>
        <v>210745054</v>
      </c>
      <c r="S4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171056</v>
      </c>
      <c r="T401" t="str">
        <f>+_xlfn.XLOOKUP(Cesion_credito[[#This Row],[DISTRIBUIDOR_ACTUAL]],Distribuidor[DISTRIBUIDOR_ACTUAL],Distribuidor[RAZON_SOCIAL_DISTRIBUIDOR_ACTUAL],,0)</f>
        <v>Compañía General de Electricidad S.A.</v>
      </c>
      <c r="U401" t="str">
        <f>+_xlfn.XLOOKUP(Cesion_credito[[#This Row],[DISTRIBUIDOR_ACTUAL]],Distribuidor[DISTRIBUIDOR_ACTUAL],Distribuidor[RUT_DISTRIBUIDOR_ACTUAL],,0)</f>
        <v>76.411.321-7</v>
      </c>
    </row>
    <row r="402" spans="1:21" x14ac:dyDescent="0.25">
      <c r="A402" s="22">
        <f t="shared" si="27"/>
        <v>2025</v>
      </c>
      <c r="B402" s="22">
        <f t="shared" si="24"/>
        <v>1</v>
      </c>
      <c r="C402" s="22">
        <f t="shared" si="25"/>
        <v>6</v>
      </c>
      <c r="D402" s="23" t="s">
        <v>1132</v>
      </c>
      <c r="E402" s="6" t="s">
        <v>1075</v>
      </c>
      <c r="F402" s="5" t="s">
        <v>149</v>
      </c>
      <c r="G402" s="24" t="str" cm="1">
        <f t="array" ref="G402">+IFERROR(_xlfn.XLOOKUP(Cesion_credito[[#This Row],[Distribuidor_CNE]]&amp;"_"&amp;Cesion_credito[[#This Row],[Bloque_Contrato_CNE]],Contrato[[#All],[Id]],Contrato[[#All],[Suministrador_CNE]],,0),"")</f>
        <v>Energía Cerro El Morado S.A.</v>
      </c>
      <c r="H402" s="24" t="str" cm="1">
        <f t="array" ref="H402">+IFERROR(_xlfn.XLOOKUP(Cesion_credito[[#This Row],[Distribuidor_CNE]]&amp;"_"&amp;Cesion_credito[[#This Row],[Bloque_Contrato_CNE]],Contrato[[#All],[Id]],Contrato[[#All],[SUMINISTRADOR_ACTUAL]],,0),"")</f>
        <v>EL_MORADO</v>
      </c>
      <c r="I402" s="24" t="str" cm="1">
        <f t="array" ref="I402">+IFERROR(_xlfn.XLOOKUP(Cesion_credito[[#This Row],[Distribuidor_CNE]]&amp;"_"&amp;Cesion_credito[[#This Row],[Bloque_Contrato_CNE]],Contrato[[#All],[Id]],Contrato[[#All],[DISTRIBUIDOR_ACTUAL]],,0),"")</f>
        <v>CGE</v>
      </c>
      <c r="J402" s="5" t="s">
        <v>1424</v>
      </c>
      <c r="K402" s="22" t="str" cm="1">
        <f t="array" ref="K40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2" s="8">
        <v>1</v>
      </c>
      <c r="N402" s="36">
        <f>+Cesion_credito[[#This Row],[Prorrata_Semestral (%)]]*SUMIFS(Contrato[Pago_Semestral_US$],Contrato[Distribuidor_CNE],Cesion_credito[[#This Row],[Distribuidor_CNE]],Contrato[Contrato],Cesion_credito[[#This Row],[Bloque_Contrato_CNE]])</f>
        <v>34438.540999999997</v>
      </c>
      <c r="O402" s="28">
        <f t="shared" si="26"/>
        <v>1</v>
      </c>
      <c r="P402" t="str" cm="1">
        <f t="array" ref="P402">+IFERROR(_xlfn.XLOOKUP(Cesion_credito[[#This Row],[SUMINISTRADOR_ACTUAL]]&amp;Cesion_credito[[#This Row],[Razón Social Beneficiario del Pago]],Tabla_Facturas[[#All],[ID]],Tabla_Facturas[[#All],[BANCO]],,0),"")</f>
        <v>Itaú Chile</v>
      </c>
      <c r="Q402" t="str" cm="1">
        <f t="array" ref="Q40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2" t="str" cm="1">
        <f t="array" ref="R402">+IFERROR(_xlfn.XLOOKUP(Cesion_credito[[#This Row],[SUMINISTRADOR_ACTUAL]]&amp;Cesion_credito[[#This Row],[Razón Social Beneficiario del Pago]],Tabla_Facturas[[#All],[ID]],Tabla_Facturas[[#All],[NUMERO_CUENTA]],,0),"")</f>
        <v>210745054</v>
      </c>
      <c r="S4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5360416</v>
      </c>
      <c r="T402" t="str">
        <f>+_xlfn.XLOOKUP(Cesion_credito[[#This Row],[DISTRIBUIDOR_ACTUAL]],Distribuidor[DISTRIBUIDOR_ACTUAL],Distribuidor[RAZON_SOCIAL_DISTRIBUIDOR_ACTUAL],,0)</f>
        <v>Compañía General de Electricidad S.A.</v>
      </c>
      <c r="U402" t="str">
        <f>+_xlfn.XLOOKUP(Cesion_credito[[#This Row],[DISTRIBUIDOR_ACTUAL]],Distribuidor[DISTRIBUIDOR_ACTUAL],Distribuidor[RUT_DISTRIBUIDOR_ACTUAL],,0)</f>
        <v>76.411.321-7</v>
      </c>
    </row>
    <row r="403" spans="1:21" x14ac:dyDescent="0.25">
      <c r="A403" s="22">
        <f t="shared" si="27"/>
        <v>2025</v>
      </c>
      <c r="B403" s="22">
        <f t="shared" si="24"/>
        <v>1</v>
      </c>
      <c r="C403" s="22">
        <f t="shared" si="25"/>
        <v>6</v>
      </c>
      <c r="D403" s="23" t="s">
        <v>1132</v>
      </c>
      <c r="E403" s="6" t="s">
        <v>1080</v>
      </c>
      <c r="F403" s="5" t="s">
        <v>211</v>
      </c>
      <c r="G403" s="24" t="str" cm="1">
        <f t="array" ref="G403">+IFERROR(_xlfn.XLOOKUP(Cesion_credito[[#This Row],[Distribuidor_CNE]]&amp;"_"&amp;Cesion_credito[[#This Row],[Bloque_Contrato_CNE]],Contrato[[#All],[Id]],Contrato[[#All],[Suministrador_CNE]],,0),"")</f>
        <v>Energía Cerro El Morado S.A.</v>
      </c>
      <c r="H403" s="24" t="str" cm="1">
        <f t="array" ref="H403">+IFERROR(_xlfn.XLOOKUP(Cesion_credito[[#This Row],[Distribuidor_CNE]]&amp;"_"&amp;Cesion_credito[[#This Row],[Bloque_Contrato_CNE]],Contrato[[#All],[Id]],Contrato[[#All],[SUMINISTRADOR_ACTUAL]],,0),"")</f>
        <v>EL_MORADO</v>
      </c>
      <c r="I403" s="24" t="str" cm="1">
        <f t="array" ref="I403">+IFERROR(_xlfn.XLOOKUP(Cesion_credito[[#This Row],[Distribuidor_CNE]]&amp;"_"&amp;Cesion_credito[[#This Row],[Bloque_Contrato_CNE]],Contrato[[#All],[Id]],Contrato[[#All],[DISTRIBUIDOR_ACTUAL]],,0),"")</f>
        <v>CHILQUINTA</v>
      </c>
      <c r="J403" s="5" t="s">
        <v>1424</v>
      </c>
      <c r="K403" s="22" t="str" cm="1">
        <f t="array" ref="K403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3" s="8">
        <v>1</v>
      </c>
      <c r="N403" s="36">
        <f>+Cesion_credito[[#This Row],[Prorrata_Semestral (%)]]*SUMIFS(Contrato[Pago_Semestral_US$],Contrato[Distribuidor_CNE],Cesion_credito[[#This Row],[Distribuidor_CNE]],Contrato[Contrato],Cesion_credito[[#This Row],[Bloque_Contrato_CNE]])</f>
        <v>3078.7170000000001</v>
      </c>
      <c r="O403" s="28">
        <f t="shared" si="26"/>
        <v>1</v>
      </c>
      <c r="P403" t="str" cm="1">
        <f t="array" ref="P403">+IFERROR(_xlfn.XLOOKUP(Cesion_credito[[#This Row],[SUMINISTRADOR_ACTUAL]]&amp;Cesion_credito[[#This Row],[Razón Social Beneficiario del Pago]],Tabla_Facturas[[#All],[ID]],Tabla_Facturas[[#All],[BANCO]],,0),"")</f>
        <v>Itaú Chile</v>
      </c>
      <c r="Q403" t="str" cm="1">
        <f t="array" ref="Q403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3" t="str" cm="1">
        <f t="array" ref="R403">+IFERROR(_xlfn.XLOOKUP(Cesion_credito[[#This Row],[SUMINISTRADOR_ACTUAL]]&amp;Cesion_credito[[#This Row],[Razón Social Beneficiario del Pago]],Tabla_Facturas[[#All],[ID]],Tabla_Facturas[[#All],[NUMERO_CUENTA]],,0),"")</f>
        <v>210745054</v>
      </c>
      <c r="S4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479207</v>
      </c>
      <c r="T403" t="str">
        <f>+_xlfn.XLOOKUP(Cesion_credito[[#This Row],[DISTRIBUIDOR_ACTUAL]],Distribuidor[DISTRIBUIDOR_ACTUAL],Distribuidor[RAZON_SOCIAL_DISTRIBUIDOR_ACTUAL],,0)</f>
        <v>Chilquinta Distribución S.A.</v>
      </c>
      <c r="U403" t="str">
        <f>+_xlfn.XLOOKUP(Cesion_credito[[#This Row],[DISTRIBUIDOR_ACTUAL]],Distribuidor[DISTRIBUIDOR_ACTUAL],Distribuidor[RUT_DISTRIBUIDOR_ACTUAL],,0)</f>
        <v>96.813.520-1</v>
      </c>
    </row>
    <row r="404" spans="1:21" x14ac:dyDescent="0.25">
      <c r="A404" s="22">
        <f t="shared" si="27"/>
        <v>2025</v>
      </c>
      <c r="B404" s="22">
        <f t="shared" si="24"/>
        <v>1</v>
      </c>
      <c r="C404" s="22">
        <f t="shared" si="25"/>
        <v>6</v>
      </c>
      <c r="D404" s="23" t="s">
        <v>1132</v>
      </c>
      <c r="E404" s="6" t="s">
        <v>1082</v>
      </c>
      <c r="F404" s="5" t="s">
        <v>251</v>
      </c>
      <c r="G404" s="24" t="str" cm="1">
        <f t="array" ref="G404">+IFERROR(_xlfn.XLOOKUP(Cesion_credito[[#This Row],[Distribuidor_CNE]]&amp;"_"&amp;Cesion_credito[[#This Row],[Bloque_Contrato_CNE]],Contrato[[#All],[Id]],Contrato[[#All],[Suministrador_CNE]],,0),"")</f>
        <v>Energía Cerro El Morado S.A.</v>
      </c>
      <c r="H404" s="24" t="str" cm="1">
        <f t="array" ref="H404">+IFERROR(_xlfn.XLOOKUP(Cesion_credito[[#This Row],[Distribuidor_CNE]]&amp;"_"&amp;Cesion_credito[[#This Row],[Bloque_Contrato_CNE]],Contrato[[#All],[Id]],Contrato[[#All],[SUMINISTRADOR_ACTUAL]],,0),"")</f>
        <v>EL_MORADO</v>
      </c>
      <c r="I404" s="24" t="str" cm="1">
        <f t="array" ref="I404">+IFERROR(_xlfn.XLOOKUP(Cesion_credito[[#This Row],[Distribuidor_CNE]]&amp;"_"&amp;Cesion_credito[[#This Row],[Bloque_Contrato_CNE]],Contrato[[#All],[Id]],Contrato[[#All],[DISTRIBUIDOR_ACTUAL]],,0),"")</f>
        <v>CODINER</v>
      </c>
      <c r="J404" s="5" t="s">
        <v>1424</v>
      </c>
      <c r="K404" s="22" t="str" cm="1">
        <f t="array" ref="K404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4" s="8">
        <v>1</v>
      </c>
      <c r="N404" s="36">
        <f>+Cesion_credito[[#This Row],[Prorrata_Semestral (%)]]*SUMIFS(Contrato[Pago_Semestral_US$],Contrato[Distribuidor_CNE],Cesion_credito[[#This Row],[Distribuidor_CNE]],Contrato[Contrato],Cesion_credito[[#This Row],[Bloque_Contrato_CNE]])</f>
        <v>292.95800000000003</v>
      </c>
      <c r="O404" s="28">
        <f t="shared" si="26"/>
        <v>1</v>
      </c>
      <c r="P404" t="str" cm="1">
        <f t="array" ref="P404">+IFERROR(_xlfn.XLOOKUP(Cesion_credito[[#This Row],[SUMINISTRADOR_ACTUAL]]&amp;Cesion_credito[[#This Row],[Razón Social Beneficiario del Pago]],Tabla_Facturas[[#All],[ID]],Tabla_Facturas[[#All],[BANCO]],,0),"")</f>
        <v>Itaú Chile</v>
      </c>
      <c r="Q404" t="str" cm="1">
        <f t="array" ref="Q404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4" t="str" cm="1">
        <f t="array" ref="R404">+IFERROR(_xlfn.XLOOKUP(Cesion_credito[[#This Row],[SUMINISTRADOR_ACTUAL]]&amp;Cesion_credito[[#This Row],[Razón Social Beneficiario del Pago]],Tabla_Facturas[[#All],[ID]],Tabla_Facturas[[#All],[NUMERO_CUENTA]],,0),"")</f>
        <v>210745054</v>
      </c>
      <c r="S4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45599</v>
      </c>
      <c r="T404" t="str">
        <f>+_xlfn.XLOOKUP(Cesion_credito[[#This Row],[DISTRIBUIDOR_ACTUAL]],Distribuidor[DISTRIBUIDOR_ACTUAL],Distribuidor[RAZON_SOCIAL_DISTRIBUIDOR_ACTUAL],,0)</f>
        <v>Compañía Distribuidora de Energía Eléctrica CODINER S.A.</v>
      </c>
      <c r="U404" t="str">
        <f>+_xlfn.XLOOKUP(Cesion_credito[[#This Row],[DISTRIBUIDOR_ACTUAL]],Distribuidor[DISTRIBUIDOR_ACTUAL],Distribuidor[RUT_DISTRIBUIDOR_ACTUAL],,0)</f>
        <v>78.397.530-0</v>
      </c>
    </row>
    <row r="405" spans="1:21" x14ac:dyDescent="0.25">
      <c r="A405" s="22">
        <f t="shared" si="27"/>
        <v>2025</v>
      </c>
      <c r="B405" s="22">
        <f t="shared" si="24"/>
        <v>1</v>
      </c>
      <c r="C405" s="22">
        <f t="shared" si="25"/>
        <v>6</v>
      </c>
      <c r="D405" s="23" t="s">
        <v>1132</v>
      </c>
      <c r="E405" s="6" t="s">
        <v>1083</v>
      </c>
      <c r="F405" s="5" t="s">
        <v>287</v>
      </c>
      <c r="G405" s="24" t="str" cm="1">
        <f t="array" ref="G405">+IFERROR(_xlfn.XLOOKUP(Cesion_credito[[#This Row],[Distribuidor_CNE]]&amp;"_"&amp;Cesion_credito[[#This Row],[Bloque_Contrato_CNE]],Contrato[[#All],[Id]],Contrato[[#All],[Suministrador_CNE]],,0),"")</f>
        <v>Energía Cerro El Morado S.A.</v>
      </c>
      <c r="H405" s="24" t="str" cm="1">
        <f t="array" ref="H405">+IFERROR(_xlfn.XLOOKUP(Cesion_credito[[#This Row],[Distribuidor_CNE]]&amp;"_"&amp;Cesion_credito[[#This Row],[Bloque_Contrato_CNE]],Contrato[[#All],[Id]],Contrato[[#All],[SUMINISTRADOR_ACTUAL]],,0),"")</f>
        <v>EL_MORADO</v>
      </c>
      <c r="I405" s="24" t="str" cm="1">
        <f t="array" ref="I405">+IFERROR(_xlfn.XLOOKUP(Cesion_credito[[#This Row],[Distribuidor_CNE]]&amp;"_"&amp;Cesion_credito[[#This Row],[Bloque_Contrato_CNE]],Contrato[[#All],[Id]],Contrato[[#All],[DISTRIBUIDOR_ACTUAL]],,0),"")</f>
        <v>COELCHA</v>
      </c>
      <c r="J405" s="5" t="s">
        <v>1424</v>
      </c>
      <c r="K405" s="22" t="str" cm="1">
        <f t="array" ref="K405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5" s="8">
        <v>1</v>
      </c>
      <c r="N405" s="36">
        <f>+Cesion_credito[[#This Row],[Prorrata_Semestral (%)]]*SUMIFS(Contrato[Pago_Semestral_US$],Contrato[Distribuidor_CNE],Cesion_credito[[#This Row],[Distribuidor_CNE]],Contrato[Contrato],Cesion_credito[[#This Row],[Bloque_Contrato_CNE]])</f>
        <v>431.18299999999999</v>
      </c>
      <c r="O405" s="28">
        <f t="shared" si="26"/>
        <v>1</v>
      </c>
      <c r="P405" t="str" cm="1">
        <f t="array" ref="P405">+IFERROR(_xlfn.XLOOKUP(Cesion_credito[[#This Row],[SUMINISTRADOR_ACTUAL]]&amp;Cesion_credito[[#This Row],[Razón Social Beneficiario del Pago]],Tabla_Facturas[[#All],[ID]],Tabla_Facturas[[#All],[BANCO]],,0),"")</f>
        <v>Itaú Chile</v>
      </c>
      <c r="Q405" t="str" cm="1">
        <f t="array" ref="Q405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5" t="str" cm="1">
        <f t="array" ref="R405">+IFERROR(_xlfn.XLOOKUP(Cesion_credito[[#This Row],[SUMINISTRADOR_ACTUAL]]&amp;Cesion_credito[[#This Row],[Razón Social Beneficiario del Pago]],Tabla_Facturas[[#All],[ID]],Tabla_Facturas[[#All],[NUMERO_CUENTA]],,0),"")</f>
        <v>210745054</v>
      </c>
      <c r="S4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67114</v>
      </c>
      <c r="T405" t="str">
        <f>+_xlfn.XLOOKUP(Cesion_credito[[#This Row],[DISTRIBUIDOR_ACTUAL]],Distribuidor[DISTRIBUIDOR_ACTUAL],Distribuidor[RAZON_SOCIAL_DISTRIBUIDOR_ACTUAL],,0)</f>
        <v>Cooperativa Eléctrica Charrúa Ltda.</v>
      </c>
      <c r="U405" t="str">
        <f>+_xlfn.XLOOKUP(Cesion_credito[[#This Row],[DISTRIBUIDOR_ACTUAL]],Distribuidor[DISTRIBUIDOR_ACTUAL],Distribuidor[RUT_DISTRIBUIDOR_ACTUAL],,0)</f>
        <v>80.238.000-3</v>
      </c>
    </row>
    <row r="406" spans="1:21" x14ac:dyDescent="0.25">
      <c r="A406" s="22">
        <f t="shared" si="27"/>
        <v>2025</v>
      </c>
      <c r="B406" s="22">
        <f t="shared" si="24"/>
        <v>1</v>
      </c>
      <c r="C406" s="22">
        <f t="shared" si="25"/>
        <v>6</v>
      </c>
      <c r="D406" s="23" t="s">
        <v>1132</v>
      </c>
      <c r="E406" s="6" t="s">
        <v>1084</v>
      </c>
      <c r="F406" s="5" t="s">
        <v>335</v>
      </c>
      <c r="G406" s="24" t="str" cm="1">
        <f t="array" ref="G406">+IFERROR(_xlfn.XLOOKUP(Cesion_credito[[#This Row],[Distribuidor_CNE]]&amp;"_"&amp;Cesion_credito[[#This Row],[Bloque_Contrato_CNE]],Contrato[[#All],[Id]],Contrato[[#All],[Suministrador_CNE]],,0),"")</f>
        <v>Energía Cerro El Morado S.A.</v>
      </c>
      <c r="H406" s="24" t="str" cm="1">
        <f t="array" ref="H406">+IFERROR(_xlfn.XLOOKUP(Cesion_credito[[#This Row],[Distribuidor_CNE]]&amp;"_"&amp;Cesion_credito[[#This Row],[Bloque_Contrato_CNE]],Contrato[[#All],[Id]],Contrato[[#All],[SUMINISTRADOR_ACTUAL]],,0),"")</f>
        <v>EL_MORADO</v>
      </c>
      <c r="I406" s="24" t="str" cm="1">
        <f t="array" ref="I406">+IFERROR(_xlfn.XLOOKUP(Cesion_credito[[#This Row],[Distribuidor_CNE]]&amp;"_"&amp;Cesion_credito[[#This Row],[Bloque_Contrato_CNE]],Contrato[[#All],[Id]],Contrato[[#All],[DISTRIBUIDOR_ACTUAL]],,0),"")</f>
        <v>CGE</v>
      </c>
      <c r="J406" s="5" t="s">
        <v>1424</v>
      </c>
      <c r="K406" s="22" t="str" cm="1">
        <f t="array" ref="K406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6" s="8">
        <v>1</v>
      </c>
      <c r="N406" s="36">
        <f>+Cesion_credito[[#This Row],[Prorrata_Semestral (%)]]*SUMIFS(Contrato[Pago_Semestral_US$],Contrato[Distribuidor_CNE],Cesion_credito[[#This Row],[Distribuidor_CNE]],Contrato[Contrato],Cesion_credito[[#This Row],[Bloque_Contrato_CNE]])</f>
        <v>36.984000000000002</v>
      </c>
      <c r="O406" s="28">
        <f t="shared" si="26"/>
        <v>1</v>
      </c>
      <c r="P406" t="str" cm="1">
        <f t="array" ref="P406">+IFERROR(_xlfn.XLOOKUP(Cesion_credito[[#This Row],[SUMINISTRADOR_ACTUAL]]&amp;Cesion_credito[[#This Row],[Razón Social Beneficiario del Pago]],Tabla_Facturas[[#All],[ID]],Tabla_Facturas[[#All],[BANCO]],,0),"")</f>
        <v>Itaú Chile</v>
      </c>
      <c r="Q406" t="str" cm="1">
        <f t="array" ref="Q406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6" t="str" cm="1">
        <f t="array" ref="R406">+IFERROR(_xlfn.XLOOKUP(Cesion_credito[[#This Row],[SUMINISTRADOR_ACTUAL]]&amp;Cesion_credito[[#This Row],[Razón Social Beneficiario del Pago]],Tabla_Facturas[[#All],[ID]],Tabla_Facturas[[#All],[NUMERO_CUENTA]],,0),"")</f>
        <v>210745054</v>
      </c>
      <c r="S4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5757</v>
      </c>
      <c r="T406" t="str">
        <f>+_xlfn.XLOOKUP(Cesion_credito[[#This Row],[DISTRIBUIDOR_ACTUAL]],Distribuidor[DISTRIBUIDOR_ACTUAL],Distribuidor[RAZON_SOCIAL_DISTRIBUIDOR_ACTUAL],,0)</f>
        <v>Compañía General de Electricidad S.A.</v>
      </c>
      <c r="U406" t="str">
        <f>+_xlfn.XLOOKUP(Cesion_credito[[#This Row],[DISTRIBUIDOR_ACTUAL]],Distribuidor[DISTRIBUIDOR_ACTUAL],Distribuidor[RUT_DISTRIBUIDOR_ACTUAL],,0)</f>
        <v>76.411.321-7</v>
      </c>
    </row>
    <row r="407" spans="1:21" x14ac:dyDescent="0.25">
      <c r="A407" s="22">
        <f t="shared" si="27"/>
        <v>2025</v>
      </c>
      <c r="B407" s="22">
        <f t="shared" si="24"/>
        <v>1</v>
      </c>
      <c r="C407" s="22">
        <f t="shared" si="25"/>
        <v>6</v>
      </c>
      <c r="D407" s="23" t="s">
        <v>1132</v>
      </c>
      <c r="E407" s="6" t="s">
        <v>1084</v>
      </c>
      <c r="F407" s="5" t="s">
        <v>336</v>
      </c>
      <c r="G407" s="24" t="str" cm="1">
        <f t="array" ref="G407">+IFERROR(_xlfn.XLOOKUP(Cesion_credito[[#This Row],[Distribuidor_CNE]]&amp;"_"&amp;Cesion_credito[[#This Row],[Bloque_Contrato_CNE]],Contrato[[#All],[Id]],Contrato[[#All],[Suministrador_CNE]],,0),"")</f>
        <v>Energía Cerro El Morado S.A.</v>
      </c>
      <c r="H407" s="24" t="str" cm="1">
        <f t="array" ref="H407">+IFERROR(_xlfn.XLOOKUP(Cesion_credito[[#This Row],[Distribuidor_CNE]]&amp;"_"&amp;Cesion_credito[[#This Row],[Bloque_Contrato_CNE]],Contrato[[#All],[Id]],Contrato[[#All],[SUMINISTRADOR_ACTUAL]],,0),"")</f>
        <v>EL_MORADO</v>
      </c>
      <c r="I407" s="24" t="str" cm="1">
        <f t="array" ref="I407">+IFERROR(_xlfn.XLOOKUP(Cesion_credito[[#This Row],[Distribuidor_CNE]]&amp;"_"&amp;Cesion_credito[[#This Row],[Bloque_Contrato_CNE]],Contrato[[#All],[Id]],Contrato[[#All],[DISTRIBUIDOR_ACTUAL]],,0),"")</f>
        <v>CGE</v>
      </c>
      <c r="J407" s="5" t="s">
        <v>1424</v>
      </c>
      <c r="K407" s="22" t="str" cm="1">
        <f t="array" ref="K407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7" s="8">
        <v>1</v>
      </c>
      <c r="N407" s="36">
        <f>+Cesion_credito[[#This Row],[Prorrata_Semestral (%)]]*SUMIFS(Contrato[Pago_Semestral_US$],Contrato[Distribuidor_CNE],Cesion_credito[[#This Row],[Distribuidor_CNE]],Contrato[Contrato],Cesion_credito[[#This Row],[Bloque_Contrato_CNE]])</f>
        <v>18070.25</v>
      </c>
      <c r="O407" s="28">
        <f t="shared" si="26"/>
        <v>1</v>
      </c>
      <c r="P407" t="str" cm="1">
        <f t="array" ref="P407">+IFERROR(_xlfn.XLOOKUP(Cesion_credito[[#This Row],[SUMINISTRADOR_ACTUAL]]&amp;Cesion_credito[[#This Row],[Razón Social Beneficiario del Pago]],Tabla_Facturas[[#All],[ID]],Tabla_Facturas[[#All],[BANCO]],,0),"")</f>
        <v>Itaú Chile</v>
      </c>
      <c r="Q407" t="str" cm="1">
        <f t="array" ref="Q407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7" t="str" cm="1">
        <f t="array" ref="R407">+IFERROR(_xlfn.XLOOKUP(Cesion_credito[[#This Row],[SUMINISTRADOR_ACTUAL]]&amp;Cesion_credito[[#This Row],[Razón Social Beneficiario del Pago]],Tabla_Facturas[[#All],[ID]],Tabla_Facturas[[#All],[NUMERO_CUENTA]],,0),"")</f>
        <v>210745054</v>
      </c>
      <c r="S4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2812665</v>
      </c>
      <c r="T407" t="str">
        <f>+_xlfn.XLOOKUP(Cesion_credito[[#This Row],[DISTRIBUIDOR_ACTUAL]],Distribuidor[DISTRIBUIDOR_ACTUAL],Distribuidor[RAZON_SOCIAL_DISTRIBUIDOR_ACTUAL],,0)</f>
        <v>Compañía General de Electricidad S.A.</v>
      </c>
      <c r="U407" t="str">
        <f>+_xlfn.XLOOKUP(Cesion_credito[[#This Row],[DISTRIBUIDOR_ACTUAL]],Distribuidor[DISTRIBUIDOR_ACTUAL],Distribuidor[RUT_DISTRIBUIDOR_ACTUAL],,0)</f>
        <v>76.411.321-7</v>
      </c>
    </row>
    <row r="408" spans="1:21" x14ac:dyDescent="0.25">
      <c r="A408" s="22">
        <f t="shared" si="27"/>
        <v>2025</v>
      </c>
      <c r="B408" s="22">
        <f t="shared" si="24"/>
        <v>1</v>
      </c>
      <c r="C408" s="22">
        <f t="shared" si="25"/>
        <v>6</v>
      </c>
      <c r="D408" s="23" t="s">
        <v>1132</v>
      </c>
      <c r="E408" s="6" t="s">
        <v>1085</v>
      </c>
      <c r="F408" s="5" t="s">
        <v>379</v>
      </c>
      <c r="G408" s="24" t="str" cm="1">
        <f t="array" ref="G408">+IFERROR(_xlfn.XLOOKUP(Cesion_credito[[#This Row],[Distribuidor_CNE]]&amp;"_"&amp;Cesion_credito[[#This Row],[Bloque_Contrato_CNE]],Contrato[[#All],[Id]],Contrato[[#All],[Suministrador_CNE]],,0),"")</f>
        <v>Energía Cerro El Morado S.A.</v>
      </c>
      <c r="H408" s="24" t="str" cm="1">
        <f t="array" ref="H408">+IFERROR(_xlfn.XLOOKUP(Cesion_credito[[#This Row],[Distribuidor_CNE]]&amp;"_"&amp;Cesion_credito[[#This Row],[Bloque_Contrato_CNE]],Contrato[[#All],[Id]],Contrato[[#All],[SUMINISTRADOR_ACTUAL]],,0),"")</f>
        <v>EL_MORADO</v>
      </c>
      <c r="I408" s="24" t="str" cm="1">
        <f t="array" ref="I408">+IFERROR(_xlfn.XLOOKUP(Cesion_credito[[#This Row],[Distribuidor_CNE]]&amp;"_"&amp;Cesion_credito[[#This Row],[Bloque_Contrato_CNE]],Contrato[[#All],[Id]],Contrato[[#All],[DISTRIBUIDOR_ACTUAL]],,0),"")</f>
        <v>COOPELAN</v>
      </c>
      <c r="J408" s="5" t="s">
        <v>1424</v>
      </c>
      <c r="K408" s="22" t="str" cm="1">
        <f t="array" ref="K408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8" s="8">
        <v>1</v>
      </c>
      <c r="N408" s="36">
        <f>+Cesion_credito[[#This Row],[Prorrata_Semestral (%)]]*SUMIFS(Contrato[Pago_Semestral_US$],Contrato[Distribuidor_CNE],Cesion_credito[[#This Row],[Distribuidor_CNE]],Contrato[Contrato],Cesion_credito[[#This Row],[Bloque_Contrato_CNE]])</f>
        <v>625.29499999999996</v>
      </c>
      <c r="O408" s="28">
        <f t="shared" si="26"/>
        <v>1</v>
      </c>
      <c r="P408" t="str" cm="1">
        <f t="array" ref="P408">+IFERROR(_xlfn.XLOOKUP(Cesion_credito[[#This Row],[SUMINISTRADOR_ACTUAL]]&amp;Cesion_credito[[#This Row],[Razón Social Beneficiario del Pago]],Tabla_Facturas[[#All],[ID]],Tabla_Facturas[[#All],[BANCO]],,0),"")</f>
        <v>Itaú Chile</v>
      </c>
      <c r="Q408" t="str" cm="1">
        <f t="array" ref="Q408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8" t="str" cm="1">
        <f t="array" ref="R408">+IFERROR(_xlfn.XLOOKUP(Cesion_credito[[#This Row],[SUMINISTRADOR_ACTUAL]]&amp;Cesion_credito[[#This Row],[Razón Social Beneficiario del Pago]],Tabla_Facturas[[#All],[ID]],Tabla_Facturas[[#All],[NUMERO_CUENTA]],,0),"")</f>
        <v>210745054</v>
      </c>
      <c r="S4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97328</v>
      </c>
      <c r="T408" t="str">
        <f>+_xlfn.XLOOKUP(Cesion_credito[[#This Row],[DISTRIBUIDOR_ACTUAL]],Distribuidor[DISTRIBUIDOR_ACTUAL],Distribuidor[RAZON_SOCIAL_DISTRIBUIDOR_ACTUAL],,0)</f>
        <v>Cooperativa Eléctrica Los Angeles LTDA</v>
      </c>
      <c r="U408" t="str">
        <f>+_xlfn.XLOOKUP(Cesion_credito[[#This Row],[DISTRIBUIDOR_ACTUAL]],Distribuidor[DISTRIBUIDOR_ACTUAL],Distribuidor[RUT_DISTRIBUIDOR_ACTUAL],,0)</f>
        <v>81.585.900-6</v>
      </c>
    </row>
    <row r="409" spans="1:21" x14ac:dyDescent="0.25">
      <c r="A409" s="22">
        <f t="shared" si="27"/>
        <v>2025</v>
      </c>
      <c r="B409" s="22">
        <f t="shared" si="24"/>
        <v>1</v>
      </c>
      <c r="C409" s="22">
        <f t="shared" si="25"/>
        <v>6</v>
      </c>
      <c r="D409" s="23" t="s">
        <v>1132</v>
      </c>
      <c r="E409" s="6" t="s">
        <v>1086</v>
      </c>
      <c r="F409" s="5" t="s">
        <v>415</v>
      </c>
      <c r="G409" s="24" t="str" cm="1">
        <f t="array" ref="G409">+IFERROR(_xlfn.XLOOKUP(Cesion_credito[[#This Row],[Distribuidor_CNE]]&amp;"_"&amp;Cesion_credito[[#This Row],[Bloque_Contrato_CNE]],Contrato[[#All],[Id]],Contrato[[#All],[Suministrador_CNE]],,0),"")</f>
        <v>Energía Cerro El Morado S.A.</v>
      </c>
      <c r="H409" s="24" t="str" cm="1">
        <f t="array" ref="H409">+IFERROR(_xlfn.XLOOKUP(Cesion_credito[[#This Row],[Distribuidor_CNE]]&amp;"_"&amp;Cesion_credito[[#This Row],[Bloque_Contrato_CNE]],Contrato[[#All],[Id]],Contrato[[#All],[SUMINISTRADOR_ACTUAL]],,0),"")</f>
        <v>EL_MORADO</v>
      </c>
      <c r="I409" s="24" t="str" cm="1">
        <f t="array" ref="I409">+IFERROR(_xlfn.XLOOKUP(Cesion_credito[[#This Row],[Distribuidor_CNE]]&amp;"_"&amp;Cesion_credito[[#This Row],[Bloque_Contrato_CNE]],Contrato[[#All],[Id]],Contrato[[#All],[DISTRIBUIDOR_ACTUAL]],,0),"")</f>
        <v>COOPREL</v>
      </c>
      <c r="J409" s="5" t="s">
        <v>1424</v>
      </c>
      <c r="K409" s="22" t="str" cm="1">
        <f t="array" ref="K409">+IFERROR(_xlfn.XLOOKUP(Cesion_credito[[#This Row],[SUMINISTRADOR_ACTUAL]]&amp;Cesion_credito[[#This Row],[Razón Social Beneficiario del Pago]],Tabla_Facturas[[#All],[ID]],Tabla_Facturas[[#All],[RUT BENEFICIARIO]],,0),"")</f>
        <v>76392147-6</v>
      </c>
      <c r="L4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09" s="8">
        <v>1</v>
      </c>
      <c r="N409" s="36">
        <f>+Cesion_credito[[#This Row],[Prorrata_Semestral (%)]]*SUMIFS(Contrato[Pago_Semestral_US$],Contrato[Distribuidor_CNE],Cesion_credito[[#This Row],[Distribuidor_CNE]],Contrato[Contrato],Cesion_credito[[#This Row],[Bloque_Contrato_CNE]])</f>
        <v>146.91999999999999</v>
      </c>
      <c r="O409" s="28">
        <f t="shared" si="26"/>
        <v>1</v>
      </c>
      <c r="P409" t="str" cm="1">
        <f t="array" ref="P409">+IFERROR(_xlfn.XLOOKUP(Cesion_credito[[#This Row],[SUMINISTRADOR_ACTUAL]]&amp;Cesion_credito[[#This Row],[Razón Social Beneficiario del Pago]],Tabla_Facturas[[#All],[ID]],Tabla_Facturas[[#All],[BANCO]],,0),"")</f>
        <v>Itaú Chile</v>
      </c>
      <c r="Q409" t="str" cm="1">
        <f t="array" ref="Q40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09" t="str" cm="1">
        <f t="array" ref="R409">+IFERROR(_xlfn.XLOOKUP(Cesion_credito[[#This Row],[SUMINISTRADOR_ACTUAL]]&amp;Cesion_credito[[#This Row],[Razón Social Beneficiario del Pago]],Tabla_Facturas[[#All],[ID]],Tabla_Facturas[[#All],[NUMERO_CUENTA]],,0),"")</f>
        <v>210745054</v>
      </c>
      <c r="S4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22868</v>
      </c>
      <c r="T409" t="str">
        <f>+_xlfn.XLOOKUP(Cesion_credito[[#This Row],[DISTRIBUIDOR_ACTUAL]],Distribuidor[DISTRIBUIDOR_ACTUAL],Distribuidor[RAZON_SOCIAL_DISTRIBUIDOR_ACTUAL],,0)</f>
        <v>Cooperativa Rural Eléctrica Río Bueno Ltda.</v>
      </c>
      <c r="U409" t="str">
        <f>+_xlfn.XLOOKUP(Cesion_credito[[#This Row],[DISTRIBUIDOR_ACTUAL]],Distribuidor[DISTRIBUIDOR_ACTUAL],Distribuidor[RUT_DISTRIBUIDOR_ACTUAL],,0)</f>
        <v>81.388.600-6</v>
      </c>
    </row>
    <row r="410" spans="1:21" x14ac:dyDescent="0.25">
      <c r="A410" s="22">
        <f t="shared" si="27"/>
        <v>2025</v>
      </c>
      <c r="B410" s="22">
        <f t="shared" si="24"/>
        <v>1</v>
      </c>
      <c r="C410" s="22">
        <f t="shared" si="25"/>
        <v>6</v>
      </c>
      <c r="D410" s="23" t="s">
        <v>1132</v>
      </c>
      <c r="E410" s="6" t="s">
        <v>1087</v>
      </c>
      <c r="F410" s="5" t="s">
        <v>452</v>
      </c>
      <c r="G410" s="24" t="str" cm="1">
        <f t="array" ref="G410">+IFERROR(_xlfn.XLOOKUP(Cesion_credito[[#This Row],[Distribuidor_CNE]]&amp;"_"&amp;Cesion_credito[[#This Row],[Bloque_Contrato_CNE]],Contrato[[#All],[Id]],Contrato[[#All],[Suministrador_CNE]],,0),"")</f>
        <v>Energía Cerro El Morado S.A.</v>
      </c>
      <c r="H410" s="24" t="str" cm="1">
        <f t="array" ref="H410">+IFERROR(_xlfn.XLOOKUP(Cesion_credito[[#This Row],[Distribuidor_CNE]]&amp;"_"&amp;Cesion_credito[[#This Row],[Bloque_Contrato_CNE]],Contrato[[#All],[Id]],Contrato[[#All],[SUMINISTRADOR_ACTUAL]],,0),"")</f>
        <v>EL_MORADO</v>
      </c>
      <c r="I410" s="24" t="str" cm="1">
        <f t="array" ref="I410">+IFERROR(_xlfn.XLOOKUP(Cesion_credito[[#This Row],[Distribuidor_CNE]]&amp;"_"&amp;Cesion_credito[[#This Row],[Bloque_Contrato_CNE]],Contrato[[#All],[Id]],Contrato[[#All],[DISTRIBUIDOR_ACTUAL]],,0),"")</f>
        <v>COPELEC</v>
      </c>
      <c r="J410" s="5" t="s">
        <v>1424</v>
      </c>
      <c r="K410" s="22" t="str" cm="1">
        <f t="array" ref="K41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0" s="8">
        <v>1</v>
      </c>
      <c r="N410" s="36">
        <f>+Cesion_credito[[#This Row],[Prorrata_Semestral (%)]]*SUMIFS(Contrato[Pago_Semestral_US$],Contrato[Distribuidor_CNE],Cesion_credito[[#This Row],[Distribuidor_CNE]],Contrato[Contrato],Cesion_credito[[#This Row],[Bloque_Contrato_CNE]])</f>
        <v>1395.7380000000001</v>
      </c>
      <c r="O410" s="28">
        <f t="shared" si="26"/>
        <v>1</v>
      </c>
      <c r="P410" t="str" cm="1">
        <f t="array" ref="P410">+IFERROR(_xlfn.XLOOKUP(Cesion_credito[[#This Row],[SUMINISTRADOR_ACTUAL]]&amp;Cesion_credito[[#This Row],[Razón Social Beneficiario del Pago]],Tabla_Facturas[[#All],[ID]],Tabla_Facturas[[#All],[BANCO]],,0),"")</f>
        <v>Itaú Chile</v>
      </c>
      <c r="Q410" t="str" cm="1">
        <f t="array" ref="Q41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0" t="str" cm="1">
        <f t="array" ref="R410">+IFERROR(_xlfn.XLOOKUP(Cesion_credito[[#This Row],[SUMINISTRADOR_ACTUAL]]&amp;Cesion_credito[[#This Row],[Razón Social Beneficiario del Pago]],Tabla_Facturas[[#All],[ID]],Tabla_Facturas[[#All],[NUMERO_CUENTA]],,0),"")</f>
        <v>210745054</v>
      </c>
      <c r="S4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217249</v>
      </c>
      <c r="T410" t="str">
        <f>+_xlfn.XLOOKUP(Cesion_credito[[#This Row],[DISTRIBUIDOR_ACTUAL]],Distribuidor[DISTRIBUIDOR_ACTUAL],Distribuidor[RAZON_SOCIAL_DISTRIBUIDOR_ACTUAL],,0)</f>
        <v>Cooperativa de Consumo de Energía Eléctrica Chillán Ltda.</v>
      </c>
      <c r="U410" t="str">
        <f>+_xlfn.XLOOKUP(Cesion_credito[[#This Row],[DISTRIBUIDOR_ACTUAL]],Distribuidor[DISTRIBUIDOR_ACTUAL],Distribuidor[RUT_DISTRIBUIDOR_ACTUAL],,0)</f>
        <v>80.237.700-2</v>
      </c>
    </row>
    <row r="411" spans="1:21" x14ac:dyDescent="0.25">
      <c r="A411" s="22">
        <f t="shared" si="27"/>
        <v>2025</v>
      </c>
      <c r="B411" s="22">
        <f t="shared" si="24"/>
        <v>1</v>
      </c>
      <c r="C411" s="22">
        <f t="shared" si="25"/>
        <v>6</v>
      </c>
      <c r="D411" s="23" t="s">
        <v>1132</v>
      </c>
      <c r="E411" s="6" t="s">
        <v>1088</v>
      </c>
      <c r="F411" s="5" t="s">
        <v>488</v>
      </c>
      <c r="G411" s="24" t="str" cm="1">
        <f t="array" ref="G411">+IFERROR(_xlfn.XLOOKUP(Cesion_credito[[#This Row],[Distribuidor_CNE]]&amp;"_"&amp;Cesion_credito[[#This Row],[Bloque_Contrato_CNE]],Contrato[[#All],[Id]],Contrato[[#All],[Suministrador_CNE]],,0),"")</f>
        <v>Energía Cerro El Morado S.A.</v>
      </c>
      <c r="H411" s="24" t="str" cm="1">
        <f t="array" ref="H411">+IFERROR(_xlfn.XLOOKUP(Cesion_credito[[#This Row],[Distribuidor_CNE]]&amp;"_"&amp;Cesion_credito[[#This Row],[Bloque_Contrato_CNE]],Contrato[[#All],[Id]],Contrato[[#All],[SUMINISTRADOR_ACTUAL]],,0),"")</f>
        <v>EL_MORADO</v>
      </c>
      <c r="I411" s="24" t="str" cm="1">
        <f t="array" ref="I411">+IFERROR(_xlfn.XLOOKUP(Cesion_credito[[#This Row],[Distribuidor_CNE]]&amp;"_"&amp;Cesion_credito[[#This Row],[Bloque_Contrato_CNE]],Contrato[[#All],[Id]],Contrato[[#All],[DISTRIBUIDOR_ACTUAL]],,0),"")</f>
        <v>CRELL</v>
      </c>
      <c r="J411" s="5" t="s">
        <v>1424</v>
      </c>
      <c r="K411" s="22" t="str" cm="1">
        <f t="array" ref="K41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1" s="8">
        <v>1</v>
      </c>
      <c r="N411" s="36">
        <f>+Cesion_credito[[#This Row],[Prorrata_Semestral (%)]]*SUMIFS(Contrato[Pago_Semestral_US$],Contrato[Distribuidor_CNE],Cesion_credito[[#This Row],[Distribuidor_CNE]],Contrato[Contrato],Cesion_credito[[#This Row],[Bloque_Contrato_CNE]])</f>
        <v>243.952</v>
      </c>
      <c r="O411" s="28">
        <f t="shared" si="26"/>
        <v>1</v>
      </c>
      <c r="P411" t="str" cm="1">
        <f t="array" ref="P411">+IFERROR(_xlfn.XLOOKUP(Cesion_credito[[#This Row],[SUMINISTRADOR_ACTUAL]]&amp;Cesion_credito[[#This Row],[Razón Social Beneficiario del Pago]],Tabla_Facturas[[#All],[ID]],Tabla_Facturas[[#All],[BANCO]],,0),"")</f>
        <v>Itaú Chile</v>
      </c>
      <c r="Q411" t="str" cm="1">
        <f t="array" ref="Q41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1" t="str" cm="1">
        <f t="array" ref="R411">+IFERROR(_xlfn.XLOOKUP(Cesion_credito[[#This Row],[SUMINISTRADOR_ACTUAL]]&amp;Cesion_credito[[#This Row],[Razón Social Beneficiario del Pago]],Tabla_Facturas[[#All],[ID]],Tabla_Facturas[[#All],[NUMERO_CUENTA]],,0),"")</f>
        <v>210745054</v>
      </c>
      <c r="S4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37972</v>
      </c>
      <c r="T411" t="str">
        <f>+_xlfn.XLOOKUP(Cesion_credito[[#This Row],[DISTRIBUIDOR_ACTUAL]],Distribuidor[DISTRIBUIDOR_ACTUAL],Distribuidor[RAZON_SOCIAL_DISTRIBUIDOR_ACTUAL],,0)</f>
        <v>Cooperativa Regional Eléctrica Llanquihue Ltda</v>
      </c>
      <c r="U411" t="str">
        <f>+_xlfn.XLOOKUP(Cesion_credito[[#This Row],[DISTRIBUIDOR_ACTUAL]],Distribuidor[DISTRIBUIDOR_ACTUAL],Distribuidor[RUT_DISTRIBUIDOR_ACTUAL],,0)</f>
        <v>81.106.900-0</v>
      </c>
    </row>
    <row r="412" spans="1:21" x14ac:dyDescent="0.25">
      <c r="A412" s="22">
        <f t="shared" si="27"/>
        <v>2025</v>
      </c>
      <c r="B412" s="22">
        <f t="shared" si="24"/>
        <v>1</v>
      </c>
      <c r="C412" s="22">
        <f t="shared" si="25"/>
        <v>6</v>
      </c>
      <c r="D412" s="23" t="s">
        <v>1132</v>
      </c>
      <c r="E412" s="6" t="s">
        <v>1089</v>
      </c>
      <c r="F412" s="5" t="s">
        <v>519</v>
      </c>
      <c r="G412" s="24" t="str" cm="1">
        <f t="array" ref="G412">+IFERROR(_xlfn.XLOOKUP(Cesion_credito[[#This Row],[Distribuidor_CNE]]&amp;"_"&amp;Cesion_credito[[#This Row],[Bloque_Contrato_CNE]],Contrato[[#All],[Id]],Contrato[[#All],[Suministrador_CNE]],,0),"")</f>
        <v>Energía Cerro El Morado S.A.</v>
      </c>
      <c r="H412" s="24" t="str" cm="1">
        <f t="array" ref="H412">+IFERROR(_xlfn.XLOOKUP(Cesion_credito[[#This Row],[Distribuidor_CNE]]&amp;"_"&amp;Cesion_credito[[#This Row],[Bloque_Contrato_CNE]],Contrato[[#All],[Id]],Contrato[[#All],[SUMINISTRADOR_ACTUAL]],,0),"")</f>
        <v>EL_MORADO</v>
      </c>
      <c r="I412" s="24" t="str" cm="1">
        <f t="array" ref="I412">+IFERROR(_xlfn.XLOOKUP(Cesion_credito[[#This Row],[Distribuidor_CNE]]&amp;"_"&amp;Cesion_credito[[#This Row],[Bloque_Contrato_CNE]],Contrato[[#All],[Id]],Contrato[[#All],[DISTRIBUIDOR_ACTUAL]],,0),"")</f>
        <v>EDECSA</v>
      </c>
      <c r="J412" s="5" t="s">
        <v>1424</v>
      </c>
      <c r="K412" s="22" t="str" cm="1">
        <f t="array" ref="K41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2" s="8">
        <v>1</v>
      </c>
      <c r="N412" s="36">
        <f>+Cesion_credito[[#This Row],[Prorrata_Semestral (%)]]*SUMIFS(Contrato[Pago_Semestral_US$],Contrato[Distribuidor_CNE],Cesion_credito[[#This Row],[Distribuidor_CNE]],Contrato[Contrato],Cesion_credito[[#This Row],[Bloque_Contrato_CNE]])</f>
        <v>90.86</v>
      </c>
      <c r="O412" s="28">
        <f t="shared" si="26"/>
        <v>1</v>
      </c>
      <c r="P412" t="str" cm="1">
        <f t="array" ref="P412">+IFERROR(_xlfn.XLOOKUP(Cesion_credito[[#This Row],[SUMINISTRADOR_ACTUAL]]&amp;Cesion_credito[[#This Row],[Razón Social Beneficiario del Pago]],Tabla_Facturas[[#All],[ID]],Tabla_Facturas[[#All],[BANCO]],,0),"")</f>
        <v>Itaú Chile</v>
      </c>
      <c r="Q412" t="str" cm="1">
        <f t="array" ref="Q41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2" t="str" cm="1">
        <f t="array" ref="R412">+IFERROR(_xlfn.XLOOKUP(Cesion_credito[[#This Row],[SUMINISTRADOR_ACTUAL]]&amp;Cesion_credito[[#This Row],[Razón Social Beneficiario del Pago]],Tabla_Facturas[[#All],[ID]],Tabla_Facturas[[#All],[NUMERO_CUENTA]],,0),"")</f>
        <v>210745054</v>
      </c>
      <c r="S4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14143</v>
      </c>
      <c r="T412" t="str">
        <f>+_xlfn.XLOOKUP(Cesion_credito[[#This Row],[DISTRIBUIDOR_ACTUAL]],Distribuidor[DISTRIBUIDOR_ACTUAL],Distribuidor[RAZON_SOCIAL_DISTRIBUIDOR_ACTUAL],,0)</f>
        <v>Energía de Casablanca S.A.</v>
      </c>
      <c r="U412" t="str">
        <f>+_xlfn.XLOOKUP(Cesion_credito[[#This Row],[DISTRIBUIDOR_ACTUAL]],Distribuidor[DISTRIBUIDOR_ACTUAL],Distribuidor[RUT_DISTRIBUIDOR_ACTUAL],,0)</f>
        <v>96.766.110-4</v>
      </c>
    </row>
    <row r="413" spans="1:21" x14ac:dyDescent="0.25">
      <c r="A413" s="22">
        <f t="shared" si="27"/>
        <v>2025</v>
      </c>
      <c r="B413" s="22">
        <f t="shared" si="24"/>
        <v>1</v>
      </c>
      <c r="C413" s="22">
        <f t="shared" si="25"/>
        <v>6</v>
      </c>
      <c r="D413" s="23" t="s">
        <v>1132</v>
      </c>
      <c r="E413" s="6" t="s">
        <v>1092</v>
      </c>
      <c r="F413" s="5" t="s">
        <v>647</v>
      </c>
      <c r="G413" s="24" t="str" cm="1">
        <f t="array" ref="G413">+IFERROR(_xlfn.XLOOKUP(Cesion_credito[[#This Row],[Distribuidor_CNE]]&amp;"_"&amp;Cesion_credito[[#This Row],[Bloque_Contrato_CNE]],Contrato[[#All],[Id]],Contrato[[#All],[Suministrador_CNE]],,0),"")</f>
        <v>Energía Cerro El Morado S.A.</v>
      </c>
      <c r="H413" s="24" t="str" cm="1">
        <f t="array" ref="H413">+IFERROR(_xlfn.XLOOKUP(Cesion_credito[[#This Row],[Distribuidor_CNE]]&amp;"_"&amp;Cesion_credito[[#This Row],[Bloque_Contrato_CNE]],Contrato[[#All],[Id]],Contrato[[#All],[SUMINISTRADOR_ACTUAL]],,0),"")</f>
        <v>EL_MORADO</v>
      </c>
      <c r="I413" s="24" t="str" cm="1">
        <f t="array" ref="I413">+IFERROR(_xlfn.XLOOKUP(Cesion_credito[[#This Row],[Distribuidor_CNE]]&amp;"_"&amp;Cesion_credito[[#This Row],[Bloque_Contrato_CNE]],Contrato[[#All],[Id]],Contrato[[#All],[DISTRIBUIDOR_ACTUAL]],,0),"")</f>
        <v>CGE</v>
      </c>
      <c r="J413" s="5" t="s">
        <v>1424</v>
      </c>
      <c r="K413" s="22" t="str" cm="1">
        <f t="array" ref="K413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3" s="8">
        <v>1</v>
      </c>
      <c r="N413" s="36">
        <f>+Cesion_credito[[#This Row],[Prorrata_Semestral (%)]]*SUMIFS(Contrato[Pago_Semestral_US$],Contrato[Distribuidor_CNE],Cesion_credito[[#This Row],[Distribuidor_CNE]],Contrato[Contrato],Cesion_credito[[#This Row],[Bloque_Contrato_CNE]])</f>
        <v>32.57</v>
      </c>
      <c r="O413" s="28">
        <f t="shared" si="26"/>
        <v>1</v>
      </c>
      <c r="P413" t="str" cm="1">
        <f t="array" ref="P413">+IFERROR(_xlfn.XLOOKUP(Cesion_credito[[#This Row],[SUMINISTRADOR_ACTUAL]]&amp;Cesion_credito[[#This Row],[Razón Social Beneficiario del Pago]],Tabla_Facturas[[#All],[ID]],Tabla_Facturas[[#All],[BANCO]],,0),"")</f>
        <v>Itaú Chile</v>
      </c>
      <c r="Q413" t="str" cm="1">
        <f t="array" ref="Q413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3" t="str" cm="1">
        <f t="array" ref="R413">+IFERROR(_xlfn.XLOOKUP(Cesion_credito[[#This Row],[SUMINISTRADOR_ACTUAL]]&amp;Cesion_credito[[#This Row],[Razón Social Beneficiario del Pago]],Tabla_Facturas[[#All],[ID]],Tabla_Facturas[[#All],[NUMERO_CUENTA]],,0),"")</f>
        <v>210745054</v>
      </c>
      <c r="S4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5070</v>
      </c>
      <c r="T413" t="str">
        <f>+_xlfn.XLOOKUP(Cesion_credito[[#This Row],[DISTRIBUIDOR_ACTUAL]],Distribuidor[DISTRIBUIDOR_ACTUAL],Distribuidor[RAZON_SOCIAL_DISTRIBUIDOR_ACTUAL],,0)</f>
        <v>Compañía General de Electricidad S.A.</v>
      </c>
      <c r="U413" t="str">
        <f>+_xlfn.XLOOKUP(Cesion_credito[[#This Row],[DISTRIBUIDOR_ACTUAL]],Distribuidor[DISTRIBUIDOR_ACTUAL],Distribuidor[RUT_DISTRIBUIDOR_ACTUAL],,0)</f>
        <v>76.411.321-7</v>
      </c>
    </row>
    <row r="414" spans="1:21" x14ac:dyDescent="0.25">
      <c r="A414" s="22">
        <f t="shared" si="27"/>
        <v>2025</v>
      </c>
      <c r="B414" s="22">
        <f t="shared" si="24"/>
        <v>1</v>
      </c>
      <c r="C414" s="22">
        <f t="shared" si="25"/>
        <v>6</v>
      </c>
      <c r="D414" s="23" t="s">
        <v>1132</v>
      </c>
      <c r="E414" s="6" t="s">
        <v>1095</v>
      </c>
      <c r="F414" s="5" t="s">
        <v>706</v>
      </c>
      <c r="G414" s="24" t="str" cm="1">
        <f t="array" ref="G414">+IFERROR(_xlfn.XLOOKUP(Cesion_credito[[#This Row],[Distribuidor_CNE]]&amp;"_"&amp;Cesion_credito[[#This Row],[Bloque_Contrato_CNE]],Contrato[[#All],[Id]],Contrato[[#All],[Suministrador_CNE]],,0),"")</f>
        <v>Energía Cerro El Morado S.A.</v>
      </c>
      <c r="H414" s="24" t="str" cm="1">
        <f t="array" ref="H414">+IFERROR(_xlfn.XLOOKUP(Cesion_credito[[#This Row],[Distribuidor_CNE]]&amp;"_"&amp;Cesion_credito[[#This Row],[Bloque_Contrato_CNE]],Contrato[[#All],[Id]],Contrato[[#All],[SUMINISTRADOR_ACTUAL]],,0),"")</f>
        <v>EL_MORADO</v>
      </c>
      <c r="I414" s="24" t="str" cm="1">
        <f t="array" ref="I414">+IFERROR(_xlfn.XLOOKUP(Cesion_credito[[#This Row],[Distribuidor_CNE]]&amp;"_"&amp;Cesion_credito[[#This Row],[Bloque_Contrato_CNE]],Contrato[[#All],[Id]],Contrato[[#All],[DISTRIBUIDOR_ACTUAL]],,0),"")</f>
        <v>CGE</v>
      </c>
      <c r="J414" s="5" t="s">
        <v>1424</v>
      </c>
      <c r="K414" s="22" t="str" cm="1">
        <f t="array" ref="K414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4" s="8">
        <v>1</v>
      </c>
      <c r="N414" s="36">
        <f>+Cesion_credito[[#This Row],[Prorrata_Semestral (%)]]*SUMIFS(Contrato[Pago_Semestral_US$],Contrato[Distribuidor_CNE],Cesion_credito[[#This Row],[Distribuidor_CNE]],Contrato[Contrato],Cesion_credito[[#This Row],[Bloque_Contrato_CNE]])</f>
        <v>2122.2350000000001</v>
      </c>
      <c r="O414" s="28">
        <f t="shared" si="26"/>
        <v>1</v>
      </c>
      <c r="P414" t="str" cm="1">
        <f t="array" ref="P414">+IFERROR(_xlfn.XLOOKUP(Cesion_credito[[#This Row],[SUMINISTRADOR_ACTUAL]]&amp;Cesion_credito[[#This Row],[Razón Social Beneficiario del Pago]],Tabla_Facturas[[#All],[ID]],Tabla_Facturas[[#All],[BANCO]],,0),"")</f>
        <v>Itaú Chile</v>
      </c>
      <c r="Q414" t="str" cm="1">
        <f t="array" ref="Q414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4" t="str" cm="1">
        <f t="array" ref="R414">+IFERROR(_xlfn.XLOOKUP(Cesion_credito[[#This Row],[SUMINISTRADOR_ACTUAL]]&amp;Cesion_credito[[#This Row],[Razón Social Beneficiario del Pago]],Tabla_Facturas[[#All],[ID]],Tabla_Facturas[[#All],[NUMERO_CUENTA]],,0),"")</f>
        <v>210745054</v>
      </c>
      <c r="S4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330329</v>
      </c>
      <c r="T414" t="str">
        <f>+_xlfn.XLOOKUP(Cesion_credito[[#This Row],[DISTRIBUIDOR_ACTUAL]],Distribuidor[DISTRIBUIDOR_ACTUAL],Distribuidor[RAZON_SOCIAL_DISTRIBUIDOR_ACTUAL],,0)</f>
        <v>Compañía General de Electricidad S.A.</v>
      </c>
      <c r="U414" t="str">
        <f>+_xlfn.XLOOKUP(Cesion_credito[[#This Row],[DISTRIBUIDOR_ACTUAL]],Distribuidor[DISTRIBUIDOR_ACTUAL],Distribuidor[RUT_DISTRIBUIDOR_ACTUAL],,0)</f>
        <v>76.411.321-7</v>
      </c>
    </row>
    <row r="415" spans="1:21" x14ac:dyDescent="0.25">
      <c r="A415" s="22">
        <f t="shared" si="27"/>
        <v>2025</v>
      </c>
      <c r="B415" s="22">
        <f t="shared" si="24"/>
        <v>1</v>
      </c>
      <c r="C415" s="22">
        <f t="shared" si="25"/>
        <v>6</v>
      </c>
      <c r="D415" s="23" t="s">
        <v>1132</v>
      </c>
      <c r="E415" s="6" t="s">
        <v>1097</v>
      </c>
      <c r="F415" s="5" t="s">
        <v>561</v>
      </c>
      <c r="G415" s="24" t="str" cm="1">
        <f t="array" ref="G415">+IFERROR(_xlfn.XLOOKUP(Cesion_credito[[#This Row],[Distribuidor_CNE]]&amp;"_"&amp;Cesion_credito[[#This Row],[Bloque_Contrato_CNE]],Contrato[[#All],[Id]],Contrato[[#All],[Suministrador_CNE]],,0),"")</f>
        <v>Energía Cerro El Morado S.A.</v>
      </c>
      <c r="H415" s="24" t="str" cm="1">
        <f t="array" ref="H415">+IFERROR(_xlfn.XLOOKUP(Cesion_credito[[#This Row],[Distribuidor_CNE]]&amp;"_"&amp;Cesion_credito[[#This Row],[Bloque_Contrato_CNE]],Contrato[[#All],[Id]],Contrato[[#All],[SUMINISTRADOR_ACTUAL]],,0),"")</f>
        <v>EL_MORADO</v>
      </c>
      <c r="I415" s="24" t="str" cm="1">
        <f t="array" ref="I415">+IFERROR(_xlfn.XLOOKUP(Cesion_credito[[#This Row],[Distribuidor_CNE]]&amp;"_"&amp;Cesion_credito[[#This Row],[Bloque_Contrato_CNE]],Contrato[[#All],[Id]],Contrato[[#All],[DISTRIBUIDOR_ACTUAL]],,0),"")</f>
        <v>ENEL_DISTRIBUCION</v>
      </c>
      <c r="J415" s="5" t="s">
        <v>1424</v>
      </c>
      <c r="K415" s="22" t="str" cm="1">
        <f t="array" ref="K415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5" s="8">
        <v>1</v>
      </c>
      <c r="N415" s="36">
        <f>+Cesion_credito[[#This Row],[Prorrata_Semestral (%)]]*SUMIFS(Contrato[Pago_Semestral_US$],Contrato[Distribuidor_CNE],Cesion_credito[[#This Row],[Distribuidor_CNE]],Contrato[Contrato],Cesion_credito[[#This Row],[Bloque_Contrato_CNE]])</f>
        <v>26331.22</v>
      </c>
      <c r="O415" s="28">
        <f t="shared" si="26"/>
        <v>1</v>
      </c>
      <c r="P415" t="str" cm="1">
        <f t="array" ref="P415">+IFERROR(_xlfn.XLOOKUP(Cesion_credito[[#This Row],[SUMINISTRADOR_ACTUAL]]&amp;Cesion_credito[[#This Row],[Razón Social Beneficiario del Pago]],Tabla_Facturas[[#All],[ID]],Tabla_Facturas[[#All],[BANCO]],,0),"")</f>
        <v>Itaú Chile</v>
      </c>
      <c r="Q415" t="str" cm="1">
        <f t="array" ref="Q415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5" t="str" cm="1">
        <f t="array" ref="R415">+IFERROR(_xlfn.XLOOKUP(Cesion_credito[[#This Row],[SUMINISTRADOR_ACTUAL]]&amp;Cesion_credito[[#This Row],[Razón Social Beneficiario del Pago]],Tabla_Facturas[[#All],[ID]],Tabla_Facturas[[#All],[NUMERO_CUENTA]],,0),"")</f>
        <v>210745054</v>
      </c>
      <c r="S4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4098498</v>
      </c>
      <c r="T415" t="str">
        <f>+_xlfn.XLOOKUP(Cesion_credito[[#This Row],[DISTRIBUIDOR_ACTUAL]],Distribuidor[DISTRIBUIDOR_ACTUAL],Distribuidor[RAZON_SOCIAL_DISTRIBUIDOR_ACTUAL],,0)</f>
        <v>Enel Distribución Chile S.A.</v>
      </c>
      <c r="U415" t="str">
        <f>+_xlfn.XLOOKUP(Cesion_credito[[#This Row],[DISTRIBUIDOR_ACTUAL]],Distribuidor[DISTRIBUIDOR_ACTUAL],Distribuidor[RUT_DISTRIBUIDOR_ACTUAL],,0)</f>
        <v>96.800.570-7</v>
      </c>
    </row>
    <row r="416" spans="1:21" x14ac:dyDescent="0.25">
      <c r="A416" s="22">
        <f t="shared" si="27"/>
        <v>2025</v>
      </c>
      <c r="B416" s="22">
        <f t="shared" si="24"/>
        <v>1</v>
      </c>
      <c r="C416" s="22">
        <f t="shared" si="25"/>
        <v>6</v>
      </c>
      <c r="D416" s="23" t="s">
        <v>1132</v>
      </c>
      <c r="E416" s="6" t="s">
        <v>1098</v>
      </c>
      <c r="F416" s="5" t="s">
        <v>768</v>
      </c>
      <c r="G416" s="24" t="str" cm="1">
        <f t="array" ref="G416">+IFERROR(_xlfn.XLOOKUP(Cesion_credito[[#This Row],[Distribuidor_CNE]]&amp;"_"&amp;Cesion_credito[[#This Row],[Bloque_Contrato_CNE]],Contrato[[#All],[Id]],Contrato[[#All],[Suministrador_CNE]],,0),"")</f>
        <v>Energía Cerro El Morado S.A.</v>
      </c>
      <c r="H416" s="24" t="str" cm="1">
        <f t="array" ref="H416">+IFERROR(_xlfn.XLOOKUP(Cesion_credito[[#This Row],[Distribuidor_CNE]]&amp;"_"&amp;Cesion_credito[[#This Row],[Bloque_Contrato_CNE]],Contrato[[#All],[Id]],Contrato[[#All],[SUMINISTRADOR_ACTUAL]],,0),"")</f>
        <v>EL_MORADO</v>
      </c>
      <c r="I416" s="24" t="str" cm="1">
        <f t="array" ref="I416">+IFERROR(_xlfn.XLOOKUP(Cesion_credito[[#This Row],[Distribuidor_CNE]]&amp;"_"&amp;Cesion_credito[[#This Row],[Bloque_Contrato_CNE]],Contrato[[#All],[Id]],Contrato[[#All],[DISTRIBUIDOR_ACTUAL]],,0),"")</f>
        <v>FRONTEL</v>
      </c>
      <c r="J416" s="5" t="s">
        <v>1424</v>
      </c>
      <c r="K416" s="22" t="str" cm="1">
        <f t="array" ref="K416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6" s="8">
        <v>1</v>
      </c>
      <c r="N416" s="36">
        <f>+Cesion_credito[[#This Row],[Prorrata_Semestral (%)]]*SUMIFS(Contrato[Pago_Semestral_US$],Contrato[Distribuidor_CNE],Cesion_credito[[#This Row],[Distribuidor_CNE]],Contrato[Contrato],Cesion_credito[[#This Row],[Bloque_Contrato_CNE]])</f>
        <v>3666.759</v>
      </c>
      <c r="O416" s="28">
        <f t="shared" si="26"/>
        <v>1</v>
      </c>
      <c r="P416" t="str" cm="1">
        <f t="array" ref="P416">+IFERROR(_xlfn.XLOOKUP(Cesion_credito[[#This Row],[SUMINISTRADOR_ACTUAL]]&amp;Cesion_credito[[#This Row],[Razón Social Beneficiario del Pago]],Tabla_Facturas[[#All],[ID]],Tabla_Facturas[[#All],[BANCO]],,0),"")</f>
        <v>Itaú Chile</v>
      </c>
      <c r="Q416" t="str" cm="1">
        <f t="array" ref="Q416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6" t="str" cm="1">
        <f t="array" ref="R416">+IFERROR(_xlfn.XLOOKUP(Cesion_credito[[#This Row],[SUMINISTRADOR_ACTUAL]]&amp;Cesion_credito[[#This Row],[Razón Social Beneficiario del Pago]],Tabla_Facturas[[#All],[ID]],Tabla_Facturas[[#All],[NUMERO_CUENTA]],,0),"")</f>
        <v>210745054</v>
      </c>
      <c r="S4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570737</v>
      </c>
      <c r="T416" t="str">
        <f>+_xlfn.XLOOKUP(Cesion_credito[[#This Row],[DISTRIBUIDOR_ACTUAL]],Distribuidor[DISTRIBUIDOR_ACTUAL],Distribuidor[RAZON_SOCIAL_DISTRIBUIDOR_ACTUAL],,0)</f>
        <v>Empresa Eléctrica de la Frontera S.A.</v>
      </c>
      <c r="U416" t="str">
        <f>+_xlfn.XLOOKUP(Cesion_credito[[#This Row],[DISTRIBUIDOR_ACTUAL]],Distribuidor[DISTRIBUIDOR_ACTUAL],Distribuidor[RUT_DISTRIBUIDOR_ACTUAL],,0)</f>
        <v>76.073.164-1</v>
      </c>
    </row>
    <row r="417" spans="1:21" x14ac:dyDescent="0.25">
      <c r="A417" s="22">
        <f t="shared" si="27"/>
        <v>2025</v>
      </c>
      <c r="B417" s="22">
        <f t="shared" si="24"/>
        <v>1</v>
      </c>
      <c r="C417" s="22">
        <f t="shared" si="25"/>
        <v>6</v>
      </c>
      <c r="D417" s="23" t="s">
        <v>1132</v>
      </c>
      <c r="E417" s="6" t="s">
        <v>1099</v>
      </c>
      <c r="F417" s="5" t="s">
        <v>808</v>
      </c>
      <c r="G417" s="24" t="str" cm="1">
        <f t="array" ref="G417">+IFERROR(_xlfn.XLOOKUP(Cesion_credito[[#This Row],[Distribuidor_CNE]]&amp;"_"&amp;Cesion_credito[[#This Row],[Bloque_Contrato_CNE]],Contrato[[#All],[Id]],Contrato[[#All],[Suministrador_CNE]],,0),"")</f>
        <v>Energía Cerro El Morado S.A.</v>
      </c>
      <c r="H417" s="24" t="str" cm="1">
        <f t="array" ref="H417">+IFERROR(_xlfn.XLOOKUP(Cesion_credito[[#This Row],[Distribuidor_CNE]]&amp;"_"&amp;Cesion_credito[[#This Row],[Bloque_Contrato_CNE]],Contrato[[#All],[Id]],Contrato[[#All],[SUMINISTRADOR_ACTUAL]],,0),"")</f>
        <v>EL_MORADO</v>
      </c>
      <c r="I417" s="24" t="str" cm="1">
        <f t="array" ref="I417">+IFERROR(_xlfn.XLOOKUP(Cesion_credito[[#This Row],[Distribuidor_CNE]]&amp;"_"&amp;Cesion_credito[[#This Row],[Bloque_Contrato_CNE]],Contrato[[#All],[Id]],Contrato[[#All],[DISTRIBUIDOR_ACTUAL]],,0),"")</f>
        <v>LITORAL</v>
      </c>
      <c r="J417" s="5" t="s">
        <v>1424</v>
      </c>
      <c r="K417" s="22" t="str" cm="1">
        <f t="array" ref="K417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7" s="8">
        <v>1</v>
      </c>
      <c r="N417" s="36">
        <f>+Cesion_credito[[#This Row],[Prorrata_Semestral (%)]]*SUMIFS(Contrato[Pago_Semestral_US$],Contrato[Distribuidor_CNE],Cesion_credito[[#This Row],[Distribuidor_CNE]],Contrato[Contrato],Cesion_credito[[#This Row],[Bloque_Contrato_CNE]])</f>
        <v>187.14599999999999</v>
      </c>
      <c r="O417" s="28">
        <f t="shared" si="26"/>
        <v>1</v>
      </c>
      <c r="P417" t="str" cm="1">
        <f t="array" ref="P417">+IFERROR(_xlfn.XLOOKUP(Cesion_credito[[#This Row],[SUMINISTRADOR_ACTUAL]]&amp;Cesion_credito[[#This Row],[Razón Social Beneficiario del Pago]],Tabla_Facturas[[#All],[ID]],Tabla_Facturas[[#All],[BANCO]],,0),"")</f>
        <v>Itaú Chile</v>
      </c>
      <c r="Q417" t="str" cm="1">
        <f t="array" ref="Q417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7" t="str" cm="1">
        <f t="array" ref="R417">+IFERROR(_xlfn.XLOOKUP(Cesion_credito[[#This Row],[SUMINISTRADOR_ACTUAL]]&amp;Cesion_credito[[#This Row],[Razón Social Beneficiario del Pago]],Tabla_Facturas[[#All],[ID]],Tabla_Facturas[[#All],[NUMERO_CUENTA]],,0),"")</f>
        <v>210745054</v>
      </c>
      <c r="S4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29130</v>
      </c>
      <c r="T417" t="str">
        <f>+_xlfn.XLOOKUP(Cesion_credito[[#This Row],[DISTRIBUIDOR_ACTUAL]],Distribuidor[DISTRIBUIDOR_ACTUAL],Distribuidor[RAZON_SOCIAL_DISTRIBUIDOR_ACTUAL],,0)</f>
        <v>Compañía Eléctrica del Litoral S.A.</v>
      </c>
      <c r="U417" t="str">
        <f>+_xlfn.XLOOKUP(Cesion_credito[[#This Row],[DISTRIBUIDOR_ACTUAL]],Distribuidor[DISTRIBUIDOR_ACTUAL],Distribuidor[RUT_DISTRIBUIDOR_ACTUAL],,0)</f>
        <v>91.344.000-5</v>
      </c>
    </row>
    <row r="418" spans="1:21" x14ac:dyDescent="0.25">
      <c r="A418" s="22">
        <f t="shared" si="27"/>
        <v>2025</v>
      </c>
      <c r="B418" s="22">
        <f t="shared" si="24"/>
        <v>1</v>
      </c>
      <c r="C418" s="22">
        <f t="shared" si="25"/>
        <v>6</v>
      </c>
      <c r="D418" s="23" t="s">
        <v>1132</v>
      </c>
      <c r="E418" s="6" t="s">
        <v>1100</v>
      </c>
      <c r="F418" s="5" t="s">
        <v>848</v>
      </c>
      <c r="G418" s="24" t="str" cm="1">
        <f t="array" ref="G418">+IFERROR(_xlfn.XLOOKUP(Cesion_credito[[#This Row],[Distribuidor_CNE]]&amp;"_"&amp;Cesion_credito[[#This Row],[Bloque_Contrato_CNE]],Contrato[[#All],[Id]],Contrato[[#All],[Suministrador_CNE]],,0),"")</f>
        <v>Energía Cerro El Morado S.A.</v>
      </c>
      <c r="H418" s="24" t="str" cm="1">
        <f t="array" ref="H418">+IFERROR(_xlfn.XLOOKUP(Cesion_credito[[#This Row],[Distribuidor_CNE]]&amp;"_"&amp;Cesion_credito[[#This Row],[Bloque_Contrato_CNE]],Contrato[[#All],[Id]],Contrato[[#All],[SUMINISTRADOR_ACTUAL]],,0),"")</f>
        <v>EL_MORADO</v>
      </c>
      <c r="I418" s="24" t="str" cm="1">
        <f t="array" ref="I418">+IFERROR(_xlfn.XLOOKUP(Cesion_credito[[#This Row],[Distribuidor_CNE]]&amp;"_"&amp;Cesion_credito[[#This Row],[Bloque_Contrato_CNE]],Contrato[[#All],[Id]],Contrato[[#All],[DISTRIBUIDOR_ACTUAL]],,0),"")</f>
        <v>LUZOSORNO</v>
      </c>
      <c r="J418" s="5" t="s">
        <v>1424</v>
      </c>
      <c r="K418" s="22" t="str" cm="1">
        <f t="array" ref="K418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8" s="8">
        <v>1</v>
      </c>
      <c r="N418" s="36">
        <f>+Cesion_credito[[#This Row],[Prorrata_Semestral (%)]]*SUMIFS(Contrato[Pago_Semestral_US$],Contrato[Distribuidor_CNE],Cesion_credito[[#This Row],[Distribuidor_CNE]],Contrato[Contrato],Cesion_credito[[#This Row],[Bloque_Contrato_CNE]])</f>
        <v>293.73500000000001</v>
      </c>
      <c r="O418" s="28">
        <f t="shared" si="26"/>
        <v>1</v>
      </c>
      <c r="P418" t="str" cm="1">
        <f t="array" ref="P418">+IFERROR(_xlfn.XLOOKUP(Cesion_credito[[#This Row],[SUMINISTRADOR_ACTUAL]]&amp;Cesion_credito[[#This Row],[Razón Social Beneficiario del Pago]],Tabla_Facturas[[#All],[ID]],Tabla_Facturas[[#All],[BANCO]],,0),"")</f>
        <v>Itaú Chile</v>
      </c>
      <c r="Q418" t="str" cm="1">
        <f t="array" ref="Q418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8" t="str" cm="1">
        <f t="array" ref="R418">+IFERROR(_xlfn.XLOOKUP(Cesion_credito[[#This Row],[SUMINISTRADOR_ACTUAL]]&amp;Cesion_credito[[#This Row],[Razón Social Beneficiario del Pago]],Tabla_Facturas[[#All],[ID]],Tabla_Facturas[[#All],[NUMERO_CUENTA]],,0),"")</f>
        <v>210745054</v>
      </c>
      <c r="S4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45720</v>
      </c>
      <c r="T418" t="str">
        <f>+_xlfn.XLOOKUP(Cesion_credito[[#This Row],[DISTRIBUIDOR_ACTUAL]],Distribuidor[DISTRIBUIDOR_ACTUAL],Distribuidor[RAZON_SOCIAL_DISTRIBUIDOR_ACTUAL],,0)</f>
        <v>Compañía Eléctrica de Osorno S.A</v>
      </c>
      <c r="U418" t="str">
        <f>+_xlfn.XLOOKUP(Cesion_credito[[#This Row],[DISTRIBUIDOR_ACTUAL]],Distribuidor[DISTRIBUIDOR_ACTUAL],Distribuidor[RUT_DISTRIBUIDOR_ACTUAL],,0)</f>
        <v>96.531.500-4</v>
      </c>
    </row>
    <row r="419" spans="1:21" x14ac:dyDescent="0.25">
      <c r="A419" s="22">
        <f t="shared" si="27"/>
        <v>2025</v>
      </c>
      <c r="B419" s="22">
        <f t="shared" si="24"/>
        <v>1</v>
      </c>
      <c r="C419" s="22">
        <f t="shared" si="25"/>
        <v>6</v>
      </c>
      <c r="D419" s="23" t="s">
        <v>1132</v>
      </c>
      <c r="E419" s="6" t="s">
        <v>1101</v>
      </c>
      <c r="F419" s="5" t="s">
        <v>887</v>
      </c>
      <c r="G419" s="24" t="str" cm="1">
        <f t="array" ref="G419">+IFERROR(_xlfn.XLOOKUP(Cesion_credito[[#This Row],[Distribuidor_CNE]]&amp;"_"&amp;Cesion_credito[[#This Row],[Bloque_Contrato_CNE]],Contrato[[#All],[Id]],Contrato[[#All],[Suministrador_CNE]],,0),"")</f>
        <v>Energía Cerro El Morado S.A.</v>
      </c>
      <c r="H419" s="24" t="str" cm="1">
        <f t="array" ref="H419">+IFERROR(_xlfn.XLOOKUP(Cesion_credito[[#This Row],[Distribuidor_CNE]]&amp;"_"&amp;Cesion_credito[[#This Row],[Bloque_Contrato_CNE]],Contrato[[#All],[Id]],Contrato[[#All],[SUMINISTRADOR_ACTUAL]],,0),"")</f>
        <v>EL_MORADO</v>
      </c>
      <c r="I419" s="24" t="str" cm="1">
        <f t="array" ref="I419">+IFERROR(_xlfn.XLOOKUP(Cesion_credito[[#This Row],[Distribuidor_CNE]]&amp;"_"&amp;Cesion_credito[[#This Row],[Bloque_Contrato_CNE]],Contrato[[#All],[Id]],Contrato[[#All],[DISTRIBUIDOR_ACTUAL]],,0),"")</f>
        <v>LUZLINARES</v>
      </c>
      <c r="J419" s="5" t="s">
        <v>1424</v>
      </c>
      <c r="K419" s="22" t="str" cm="1">
        <f t="array" ref="K419">+IFERROR(_xlfn.XLOOKUP(Cesion_credito[[#This Row],[SUMINISTRADOR_ACTUAL]]&amp;Cesion_credito[[#This Row],[Razón Social Beneficiario del Pago]],Tabla_Facturas[[#All],[ID]],Tabla_Facturas[[#All],[RUT BENEFICIARIO]],,0),"")</f>
        <v>76392147-6</v>
      </c>
      <c r="L4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19" s="8">
        <v>1</v>
      </c>
      <c r="N419" s="36">
        <f>+Cesion_credito[[#This Row],[Prorrata_Semestral (%)]]*SUMIFS(Contrato[Pago_Semestral_US$],Contrato[Distribuidor_CNE],Cesion_credito[[#This Row],[Distribuidor_CNE]],Contrato[Contrato],Cesion_credito[[#This Row],[Bloque_Contrato_CNE]])</f>
        <v>498.48500000000001</v>
      </c>
      <c r="O419" s="28">
        <f t="shared" si="26"/>
        <v>1</v>
      </c>
      <c r="P419" t="str" cm="1">
        <f t="array" ref="P419">+IFERROR(_xlfn.XLOOKUP(Cesion_credito[[#This Row],[SUMINISTRADOR_ACTUAL]]&amp;Cesion_credito[[#This Row],[Razón Social Beneficiario del Pago]],Tabla_Facturas[[#All],[ID]],Tabla_Facturas[[#All],[BANCO]],,0),"")</f>
        <v>Itaú Chile</v>
      </c>
      <c r="Q419" t="str" cm="1">
        <f t="array" ref="Q419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19" t="str" cm="1">
        <f t="array" ref="R419">+IFERROR(_xlfn.XLOOKUP(Cesion_credito[[#This Row],[SUMINISTRADOR_ACTUAL]]&amp;Cesion_credito[[#This Row],[Razón Social Beneficiario del Pago]],Tabla_Facturas[[#All],[ID]],Tabla_Facturas[[#All],[NUMERO_CUENTA]],,0),"")</f>
        <v>210745054</v>
      </c>
      <c r="S4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77590</v>
      </c>
      <c r="T419" t="str">
        <f>+_xlfn.XLOOKUP(Cesion_credito[[#This Row],[DISTRIBUIDOR_ACTUAL]],Distribuidor[DISTRIBUIDOR_ACTUAL],Distribuidor[RAZON_SOCIAL_DISTRIBUIDOR_ACTUAL],,0)</f>
        <v>Luzlinares S.A.</v>
      </c>
      <c r="U419" t="str">
        <f>+_xlfn.XLOOKUP(Cesion_credito[[#This Row],[DISTRIBUIDOR_ACTUAL]],Distribuidor[DISTRIBUIDOR_ACTUAL],Distribuidor[RUT_DISTRIBUIDOR_ACTUAL],,0)</f>
        <v>96.884.450-4</v>
      </c>
    </row>
    <row r="420" spans="1:21" x14ac:dyDescent="0.25">
      <c r="A420" s="22">
        <f t="shared" si="27"/>
        <v>2025</v>
      </c>
      <c r="B420" s="22">
        <f t="shared" si="24"/>
        <v>1</v>
      </c>
      <c r="C420" s="22">
        <f t="shared" si="25"/>
        <v>6</v>
      </c>
      <c r="D420" s="23" t="s">
        <v>1132</v>
      </c>
      <c r="E420" s="6" t="s">
        <v>1102</v>
      </c>
      <c r="F420" s="5" t="s">
        <v>924</v>
      </c>
      <c r="G420" s="24" t="str" cm="1">
        <f t="array" ref="G420">+IFERROR(_xlfn.XLOOKUP(Cesion_credito[[#This Row],[Distribuidor_CNE]]&amp;"_"&amp;Cesion_credito[[#This Row],[Bloque_Contrato_CNE]],Contrato[[#All],[Id]],Contrato[[#All],[Suministrador_CNE]],,0),"")</f>
        <v>Energía Cerro El Morado S.A.</v>
      </c>
      <c r="H420" s="24" t="str" cm="1">
        <f t="array" ref="H420">+IFERROR(_xlfn.XLOOKUP(Cesion_credito[[#This Row],[Distribuidor_CNE]]&amp;"_"&amp;Cesion_credito[[#This Row],[Bloque_Contrato_CNE]],Contrato[[#All],[Id]],Contrato[[#All],[SUMINISTRADOR_ACTUAL]],,0),"")</f>
        <v>EL_MORADO</v>
      </c>
      <c r="I420" s="24" t="str" cm="1">
        <f t="array" ref="I420">+IFERROR(_xlfn.XLOOKUP(Cesion_credito[[#This Row],[Distribuidor_CNE]]&amp;"_"&amp;Cesion_credito[[#This Row],[Bloque_Contrato_CNE]],Contrato[[#All],[Id]],Contrato[[#All],[DISTRIBUIDOR_ACTUAL]],,0),"")</f>
        <v>LUZPARRAL</v>
      </c>
      <c r="J420" s="5" t="s">
        <v>1424</v>
      </c>
      <c r="K420" s="22" t="str" cm="1">
        <f t="array" ref="K420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0" s="8">
        <v>1</v>
      </c>
      <c r="N420" s="36">
        <f>+Cesion_credito[[#This Row],[Prorrata_Semestral (%)]]*SUMIFS(Contrato[Pago_Semestral_US$],Contrato[Distribuidor_CNE],Cesion_credito[[#This Row],[Distribuidor_CNE]],Contrato[Contrato],Cesion_credito[[#This Row],[Bloque_Contrato_CNE]])</f>
        <v>119.95</v>
      </c>
      <c r="O420" s="28">
        <f t="shared" si="26"/>
        <v>1</v>
      </c>
      <c r="P420" t="str" cm="1">
        <f t="array" ref="P420">+IFERROR(_xlfn.XLOOKUP(Cesion_credito[[#This Row],[SUMINISTRADOR_ACTUAL]]&amp;Cesion_credito[[#This Row],[Razón Social Beneficiario del Pago]],Tabla_Facturas[[#All],[ID]],Tabla_Facturas[[#All],[BANCO]],,0),"")</f>
        <v>Itaú Chile</v>
      </c>
      <c r="Q420" t="str" cm="1">
        <f t="array" ref="Q420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0" t="str" cm="1">
        <f t="array" ref="R420">+IFERROR(_xlfn.XLOOKUP(Cesion_credito[[#This Row],[SUMINISTRADOR_ACTUAL]]&amp;Cesion_credito[[#This Row],[Razón Social Beneficiario del Pago]],Tabla_Facturas[[#All],[ID]],Tabla_Facturas[[#All],[NUMERO_CUENTA]],,0),"")</f>
        <v>210745054</v>
      </c>
      <c r="S4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18670</v>
      </c>
      <c r="T420" t="str">
        <f>+_xlfn.XLOOKUP(Cesion_credito[[#This Row],[DISTRIBUIDOR_ACTUAL]],Distribuidor[DISTRIBUIDOR_ACTUAL],Distribuidor[RAZON_SOCIAL_DISTRIBUIDOR_ACTUAL],,0)</f>
        <v>Luzparral S.A.</v>
      </c>
      <c r="U420" t="str">
        <f>+_xlfn.XLOOKUP(Cesion_credito[[#This Row],[DISTRIBUIDOR_ACTUAL]],Distribuidor[DISTRIBUIDOR_ACTUAL],Distribuidor[RUT_DISTRIBUIDOR_ACTUAL],,0)</f>
        <v>96.866.680-0</v>
      </c>
    </row>
    <row r="421" spans="1:21" x14ac:dyDescent="0.25">
      <c r="A421" s="22">
        <f t="shared" si="27"/>
        <v>2025</v>
      </c>
      <c r="B421" s="22">
        <f t="shared" si="24"/>
        <v>1</v>
      </c>
      <c r="C421" s="22">
        <f t="shared" si="25"/>
        <v>6</v>
      </c>
      <c r="D421" s="23" t="s">
        <v>1132</v>
      </c>
      <c r="E421" s="6" t="s">
        <v>1103</v>
      </c>
      <c r="F421" s="5" t="s">
        <v>958</v>
      </c>
      <c r="G421" s="24" t="str" cm="1">
        <f t="array" ref="G421">+IFERROR(_xlfn.XLOOKUP(Cesion_credito[[#This Row],[Distribuidor_CNE]]&amp;"_"&amp;Cesion_credito[[#This Row],[Bloque_Contrato_CNE]],Contrato[[#All],[Id]],Contrato[[#All],[Suministrador_CNE]],,0),"")</f>
        <v>Energía Cerro El Morado S.A.</v>
      </c>
      <c r="H421" s="24" t="str" cm="1">
        <f t="array" ref="H421">+IFERROR(_xlfn.XLOOKUP(Cesion_credito[[#This Row],[Distribuidor_CNE]]&amp;"_"&amp;Cesion_credito[[#This Row],[Bloque_Contrato_CNE]],Contrato[[#All],[Id]],Contrato[[#All],[SUMINISTRADOR_ACTUAL]],,0),"")</f>
        <v>EL_MORADO</v>
      </c>
      <c r="I421" s="24" t="str" cm="1">
        <f t="array" ref="I421">+IFERROR(_xlfn.XLOOKUP(Cesion_credito[[#This Row],[Distribuidor_CNE]]&amp;"_"&amp;Cesion_credito[[#This Row],[Bloque_Contrato_CNE]],Contrato[[#All],[Id]],Contrato[[#All],[DISTRIBUIDOR_ACTUAL]],,0),"")</f>
        <v>SAESA</v>
      </c>
      <c r="J421" s="5" t="s">
        <v>1424</v>
      </c>
      <c r="K421" s="22" t="str" cm="1">
        <f t="array" ref="K421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1" s="8">
        <v>1</v>
      </c>
      <c r="N421" s="36">
        <f>+Cesion_credito[[#This Row],[Prorrata_Semestral (%)]]*SUMIFS(Contrato[Pago_Semestral_US$],Contrato[Distribuidor_CNE],Cesion_credito[[#This Row],[Distribuidor_CNE]],Contrato[Contrato],Cesion_credito[[#This Row],[Bloque_Contrato_CNE]])</f>
        <v>2094.183</v>
      </c>
      <c r="O421" s="28">
        <f t="shared" si="26"/>
        <v>1</v>
      </c>
      <c r="P421" t="str" cm="1">
        <f t="array" ref="P421">+IFERROR(_xlfn.XLOOKUP(Cesion_credito[[#This Row],[SUMINISTRADOR_ACTUAL]]&amp;Cesion_credito[[#This Row],[Razón Social Beneficiario del Pago]],Tabla_Facturas[[#All],[ID]],Tabla_Facturas[[#All],[BANCO]],,0),"")</f>
        <v>Itaú Chile</v>
      </c>
      <c r="Q421" t="str" cm="1">
        <f t="array" ref="Q421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1" t="str" cm="1">
        <f t="array" ref="R421">+IFERROR(_xlfn.XLOOKUP(Cesion_credito[[#This Row],[SUMINISTRADOR_ACTUAL]]&amp;Cesion_credito[[#This Row],[Razón Social Beneficiario del Pago]],Tabla_Facturas[[#All],[ID]],Tabla_Facturas[[#All],[NUMERO_CUENTA]],,0),"")</f>
        <v>210745054</v>
      </c>
      <c r="S4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325963</v>
      </c>
      <c r="T421" t="str">
        <f>+_xlfn.XLOOKUP(Cesion_credito[[#This Row],[DISTRIBUIDOR_ACTUAL]],Distribuidor[DISTRIBUIDOR_ACTUAL],Distribuidor[RAZON_SOCIAL_DISTRIBUIDOR_ACTUAL],,0)</f>
        <v>Sociedad Austral de Electricidad S.A.</v>
      </c>
      <c r="U421" t="str">
        <f>+_xlfn.XLOOKUP(Cesion_credito[[#This Row],[DISTRIBUIDOR_ACTUAL]],Distribuidor[DISTRIBUIDOR_ACTUAL],Distribuidor[RUT_DISTRIBUIDOR_ACTUAL],,0)</f>
        <v>76.073.162-5</v>
      </c>
    </row>
    <row r="422" spans="1:21" x14ac:dyDescent="0.25">
      <c r="A422" s="22">
        <f t="shared" si="27"/>
        <v>2025</v>
      </c>
      <c r="B422" s="22">
        <f t="shared" si="24"/>
        <v>1</v>
      </c>
      <c r="C422" s="22">
        <f t="shared" si="25"/>
        <v>6</v>
      </c>
      <c r="D422" s="23" t="s">
        <v>1132</v>
      </c>
      <c r="E422" s="6" t="s">
        <v>1104</v>
      </c>
      <c r="F422" s="5" t="s">
        <v>994</v>
      </c>
      <c r="G422" s="24" t="str" cm="1">
        <f t="array" ref="G422">+IFERROR(_xlfn.XLOOKUP(Cesion_credito[[#This Row],[Distribuidor_CNE]]&amp;"_"&amp;Cesion_credito[[#This Row],[Bloque_Contrato_CNE]],Contrato[[#All],[Id]],Contrato[[#All],[Suministrador_CNE]],,0),"")</f>
        <v>Energía Cerro El Morado S.A.</v>
      </c>
      <c r="H422" s="24" t="str" cm="1">
        <f t="array" ref="H422">+IFERROR(_xlfn.XLOOKUP(Cesion_credito[[#This Row],[Distribuidor_CNE]]&amp;"_"&amp;Cesion_credito[[#This Row],[Bloque_Contrato_CNE]],Contrato[[#All],[Id]],Contrato[[#All],[SUMINISTRADOR_ACTUAL]],,0),"")</f>
        <v>EL_MORADO</v>
      </c>
      <c r="I422" s="24" t="str" cm="1">
        <f t="array" ref="I422">+IFERROR(_xlfn.XLOOKUP(Cesion_credito[[#This Row],[Distribuidor_CNE]]&amp;"_"&amp;Cesion_credito[[#This Row],[Bloque_Contrato_CNE]],Contrato[[#All],[Id]],Contrato[[#All],[DISTRIBUIDOR_ACTUAL]],,0),"")</f>
        <v>SOCOEPA</v>
      </c>
      <c r="J422" s="5" t="s">
        <v>1424</v>
      </c>
      <c r="K422" s="22" t="str" cm="1">
        <f t="array" ref="K422">+IFERROR(_xlfn.XLOOKUP(Cesion_credito[[#This Row],[SUMINISTRADOR_ACTUAL]]&amp;Cesion_credito[[#This Row],[Razón Social Beneficiario del Pago]],Tabla_Facturas[[#All],[ID]],Tabla_Facturas[[#All],[RUT BENEFICIARIO]],,0),"")</f>
        <v>76392147-6</v>
      </c>
      <c r="L4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422" s="8">
        <v>1</v>
      </c>
      <c r="N422" s="36">
        <f>+Cesion_credito[[#This Row],[Prorrata_Semestral (%)]]*SUMIFS(Contrato[Pago_Semestral_US$],Contrato[Distribuidor_CNE],Cesion_credito[[#This Row],[Distribuidor_CNE]],Contrato[Contrato],Cesion_credito[[#This Row],[Bloque_Contrato_CNE]])</f>
        <v>148.50899999999999</v>
      </c>
      <c r="O422" s="28">
        <f t="shared" si="26"/>
        <v>1</v>
      </c>
      <c r="P422" t="str" cm="1">
        <f t="array" ref="P422">+IFERROR(_xlfn.XLOOKUP(Cesion_credito[[#This Row],[SUMINISTRADOR_ACTUAL]]&amp;Cesion_credito[[#This Row],[Razón Social Beneficiario del Pago]],Tabla_Facturas[[#All],[ID]],Tabla_Facturas[[#All],[BANCO]],,0),"")</f>
        <v>Itaú Chile</v>
      </c>
      <c r="Q422" t="str" cm="1">
        <f t="array" ref="Q422">+IFERROR(_xlfn.XLOOKUP(Cesion_credito[[#This Row],[SUMINISTRADOR_ACTUAL]]&amp;Cesion_credito[[#This Row],[Razón Social Beneficiario del Pago]],Tabla_Facturas[[#All],[ID]],Tabla_Facturas[[#All],[TIPO_CUENTA]],,0),"")</f>
        <v>Corriente en pesos</v>
      </c>
      <c r="R422" t="str" cm="1">
        <f t="array" ref="R422">+IFERROR(_xlfn.XLOOKUP(Cesion_credito[[#This Row],[SUMINISTRADOR_ACTUAL]]&amp;Cesion_credito[[#This Row],[Razón Social Beneficiario del Pago]],Tabla_Facturas[[#All],[ID]],Tabla_Facturas[[#All],[NUMERO_CUENTA]],,0),"")</f>
        <v>210745054</v>
      </c>
      <c r="S4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23116</v>
      </c>
      <c r="T422" t="str">
        <f>+_xlfn.XLOOKUP(Cesion_credito[[#This Row],[DISTRIBUIDOR_ACTUAL]],Distribuidor[DISTRIBUIDOR_ACTUAL],Distribuidor[RAZON_SOCIAL_DISTRIBUIDOR_ACTUAL],,0)</f>
        <v>Cooperativa Eléctrica Paillaco Ltda</v>
      </c>
      <c r="U422" t="str">
        <f>+_xlfn.XLOOKUP(Cesion_credito[[#This Row],[DISTRIBUIDOR_ACTUAL]],Distribuidor[DISTRIBUIDOR_ACTUAL],Distribuidor[RUT_DISTRIBUIDOR_ACTUAL],,0)</f>
        <v>81.629.800-8</v>
      </c>
    </row>
    <row r="423" spans="1:21" x14ac:dyDescent="0.25">
      <c r="A423" s="22">
        <f t="shared" si="27"/>
        <v>2025</v>
      </c>
      <c r="B423" s="22">
        <f t="shared" si="24"/>
        <v>1</v>
      </c>
      <c r="C423" s="22">
        <f t="shared" si="25"/>
        <v>6</v>
      </c>
      <c r="D423" s="23" t="s">
        <v>1141</v>
      </c>
      <c r="E423" s="6" t="s">
        <v>1075</v>
      </c>
      <c r="F423" s="5" t="s">
        <v>152</v>
      </c>
      <c r="G423" s="24" t="str" cm="1">
        <f t="array" ref="G423">+IFERROR(_xlfn.XLOOKUP(Cesion_credito[[#This Row],[Distribuidor_CNE]]&amp;"_"&amp;Cesion_credito[[#This Row],[Bloque_Contrato_CNE]],Contrato[[#All],[Id]],Contrato[[#All],[Suministrador_CNE]],,0),"")</f>
        <v>M. REDONDO</v>
      </c>
      <c r="H423" s="24" t="str" cm="1">
        <f t="array" ref="H423">+IFERROR(_xlfn.XLOOKUP(Cesion_credito[[#This Row],[Distribuidor_CNE]]&amp;"_"&amp;Cesion_credito[[#This Row],[Bloque_Contrato_CNE]],Contrato[[#All],[Id]],Contrato[[#All],[SUMINISTRADOR_ACTUAL]],,0),"")</f>
        <v>MONTE REDONDO</v>
      </c>
      <c r="I423" s="24" t="str" cm="1">
        <f t="array" ref="I423">+IFERROR(_xlfn.XLOOKUP(Cesion_credito[[#This Row],[Distribuidor_CNE]]&amp;"_"&amp;Cesion_credito[[#This Row],[Bloque_Contrato_CNE]],Contrato[[#All],[Id]],Contrato[[#All],[DISTRIBUIDOR_ACTUAL]],,0),"")</f>
        <v>CGE</v>
      </c>
      <c r="J423" s="5" t="s">
        <v>1317</v>
      </c>
      <c r="K423" s="22" t="str" cm="1">
        <f t="array" ref="K42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3" s="8">
        <v>1</v>
      </c>
      <c r="N423" s="36">
        <f>+Cesion_credito[[#This Row],[Prorrata_Semestral (%)]]*SUMIFS(Contrato[Pago_Semestral_US$],Contrato[Distribuidor_CNE],Cesion_credito[[#This Row],[Distribuidor_CNE]],Contrato[Contrato],Cesion_credito[[#This Row],[Bloque_Contrato_CNE]])</f>
        <v>390473.14600000001</v>
      </c>
      <c r="O423" s="28">
        <f t="shared" si="26"/>
        <v>1</v>
      </c>
      <c r="P423" t="str" cm="1">
        <f t="array" ref="P423">+IFERROR(_xlfn.XLOOKUP(Cesion_credito[[#This Row],[SUMINISTRADOR_ACTUAL]]&amp;Cesion_credito[[#This Row],[Razón Social Beneficiario del Pago]],Tabla_Facturas[[#All],[ID]],Tabla_Facturas[[#All],[BANCO]],,0),"")</f>
        <v>Banco de Chile</v>
      </c>
      <c r="Q423" t="str" cm="1">
        <f t="array" ref="Q4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3" t="str" cm="1">
        <f t="array" ref="R423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60777796</v>
      </c>
      <c r="T423" t="str">
        <f>+_xlfn.XLOOKUP(Cesion_credito[[#This Row],[DISTRIBUIDOR_ACTUAL]],Distribuidor[DISTRIBUIDOR_ACTUAL],Distribuidor[RAZON_SOCIAL_DISTRIBUIDOR_ACTUAL],,0)</f>
        <v>Compañía General de Electricidad S.A.</v>
      </c>
      <c r="U423" t="str">
        <f>+_xlfn.XLOOKUP(Cesion_credito[[#This Row],[DISTRIBUIDOR_ACTUAL]],Distribuidor[DISTRIBUIDOR_ACTUAL],Distribuidor[RUT_DISTRIBUIDOR_ACTUAL],,0)</f>
        <v>76.411.321-7</v>
      </c>
    </row>
    <row r="424" spans="1:21" x14ac:dyDescent="0.25">
      <c r="A424" s="22">
        <f t="shared" si="27"/>
        <v>2025</v>
      </c>
      <c r="B424" s="22">
        <f t="shared" si="24"/>
        <v>1</v>
      </c>
      <c r="C424" s="22">
        <f t="shared" si="25"/>
        <v>6</v>
      </c>
      <c r="D424" s="23" t="s">
        <v>1141</v>
      </c>
      <c r="E424" s="6" t="s">
        <v>1075</v>
      </c>
      <c r="F424" s="5" t="s">
        <v>153</v>
      </c>
      <c r="G424" s="24" t="str" cm="1">
        <f t="array" ref="G424">+IFERROR(_xlfn.XLOOKUP(Cesion_credito[[#This Row],[Distribuidor_CNE]]&amp;"_"&amp;Cesion_credito[[#This Row],[Bloque_Contrato_CNE]],Contrato[[#All],[Id]],Contrato[[#All],[Suministrador_CNE]],,0),"")</f>
        <v>M. REDONDO</v>
      </c>
      <c r="H424" s="24" t="str" cm="1">
        <f t="array" ref="H424">+IFERROR(_xlfn.XLOOKUP(Cesion_credito[[#This Row],[Distribuidor_CNE]]&amp;"_"&amp;Cesion_credito[[#This Row],[Bloque_Contrato_CNE]],Contrato[[#All],[Id]],Contrato[[#All],[SUMINISTRADOR_ACTUAL]],,0),"")</f>
        <v>MONTE REDONDO</v>
      </c>
      <c r="I424" s="24" t="str" cm="1">
        <f t="array" ref="I424">+IFERROR(_xlfn.XLOOKUP(Cesion_credito[[#This Row],[Distribuidor_CNE]]&amp;"_"&amp;Cesion_credito[[#This Row],[Bloque_Contrato_CNE]],Contrato[[#All],[Id]],Contrato[[#All],[DISTRIBUIDOR_ACTUAL]],,0),"")</f>
        <v>CGE</v>
      </c>
      <c r="J424" s="5" t="s">
        <v>1317</v>
      </c>
      <c r="K424" s="22" t="str" cm="1">
        <f t="array" ref="K42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4" s="8">
        <v>1</v>
      </c>
      <c r="N424" s="36">
        <f>+Cesion_credito[[#This Row],[Prorrata_Semestral (%)]]*SUMIFS(Contrato[Pago_Semestral_US$],Contrato[Distribuidor_CNE],Cesion_credito[[#This Row],[Distribuidor_CNE]],Contrato[Contrato],Cesion_credito[[#This Row],[Bloque_Contrato_CNE]])</f>
        <v>4127.2849999999999</v>
      </c>
      <c r="O424" s="28">
        <f t="shared" si="26"/>
        <v>1</v>
      </c>
      <c r="P424" t="str" cm="1">
        <f t="array" ref="P424">+IFERROR(_xlfn.XLOOKUP(Cesion_credito[[#This Row],[SUMINISTRADOR_ACTUAL]]&amp;Cesion_credito[[#This Row],[Razón Social Beneficiario del Pago]],Tabla_Facturas[[#All],[ID]],Tabla_Facturas[[#All],[BANCO]],,0),"")</f>
        <v>Banco de Chile</v>
      </c>
      <c r="Q424" t="str" cm="1">
        <f t="array" ref="Q4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4" t="str" cm="1">
        <f t="array" ref="R424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642419</v>
      </c>
      <c r="T424" t="str">
        <f>+_xlfn.XLOOKUP(Cesion_credito[[#This Row],[DISTRIBUIDOR_ACTUAL]],Distribuidor[DISTRIBUIDOR_ACTUAL],Distribuidor[RAZON_SOCIAL_DISTRIBUIDOR_ACTUAL],,0)</f>
        <v>Compañía General de Electricidad S.A.</v>
      </c>
      <c r="U424" t="str">
        <f>+_xlfn.XLOOKUP(Cesion_credito[[#This Row],[DISTRIBUIDOR_ACTUAL]],Distribuidor[DISTRIBUIDOR_ACTUAL],Distribuidor[RUT_DISTRIBUIDOR_ACTUAL],,0)</f>
        <v>76.411.321-7</v>
      </c>
    </row>
    <row r="425" spans="1:21" x14ac:dyDescent="0.25">
      <c r="A425" s="22">
        <f t="shared" si="27"/>
        <v>2025</v>
      </c>
      <c r="B425" s="22">
        <f t="shared" si="24"/>
        <v>1</v>
      </c>
      <c r="C425" s="22">
        <f t="shared" si="25"/>
        <v>6</v>
      </c>
      <c r="D425" s="23" t="s">
        <v>1141</v>
      </c>
      <c r="E425" s="6" t="s">
        <v>1075</v>
      </c>
      <c r="F425" s="5" t="s">
        <v>154</v>
      </c>
      <c r="G425" s="24" t="str" cm="1">
        <f t="array" ref="G425">+IFERROR(_xlfn.XLOOKUP(Cesion_credito[[#This Row],[Distribuidor_CNE]]&amp;"_"&amp;Cesion_credito[[#This Row],[Bloque_Contrato_CNE]],Contrato[[#All],[Id]],Contrato[[#All],[Suministrador_CNE]],,0),"")</f>
        <v>M. REDONDO</v>
      </c>
      <c r="H425" s="24" t="str" cm="1">
        <f t="array" ref="H425">+IFERROR(_xlfn.XLOOKUP(Cesion_credito[[#This Row],[Distribuidor_CNE]]&amp;"_"&amp;Cesion_credito[[#This Row],[Bloque_Contrato_CNE]],Contrato[[#All],[Id]],Contrato[[#All],[SUMINISTRADOR_ACTUAL]],,0),"")</f>
        <v>MONTE REDONDO</v>
      </c>
      <c r="I425" s="24" t="str" cm="1">
        <f t="array" ref="I425">+IFERROR(_xlfn.XLOOKUP(Cesion_credito[[#This Row],[Distribuidor_CNE]]&amp;"_"&amp;Cesion_credito[[#This Row],[Bloque_Contrato_CNE]],Contrato[[#All],[Id]],Contrato[[#All],[DISTRIBUIDOR_ACTUAL]],,0),"")</f>
        <v>CGE</v>
      </c>
      <c r="J425" s="5" t="s">
        <v>1317</v>
      </c>
      <c r="K425" s="22" t="str" cm="1">
        <f t="array" ref="K42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5" s="8">
        <v>1</v>
      </c>
      <c r="N425" s="36">
        <f>+Cesion_credito[[#This Row],[Prorrata_Semestral (%)]]*SUMIFS(Contrato[Pago_Semestral_US$],Contrato[Distribuidor_CNE],Cesion_credito[[#This Row],[Distribuidor_CNE]],Contrato[Contrato],Cesion_credito[[#This Row],[Bloque_Contrato_CNE]])</f>
        <v>573591.48199999996</v>
      </c>
      <c r="O425" s="28">
        <f t="shared" si="26"/>
        <v>1</v>
      </c>
      <c r="P425" t="str" cm="1">
        <f t="array" ref="P425">+IFERROR(_xlfn.XLOOKUP(Cesion_credito[[#This Row],[SUMINISTRADOR_ACTUAL]]&amp;Cesion_credito[[#This Row],[Razón Social Beneficiario del Pago]],Tabla_Facturas[[#All],[ID]],Tabla_Facturas[[#All],[BANCO]],,0),"")</f>
        <v>Banco de Chile</v>
      </c>
      <c r="Q425" t="str" cm="1">
        <f t="array" ref="Q4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5" t="str" cm="1">
        <f t="array" ref="R425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89280470</v>
      </c>
      <c r="T425" t="str">
        <f>+_xlfn.XLOOKUP(Cesion_credito[[#This Row],[DISTRIBUIDOR_ACTUAL]],Distribuidor[DISTRIBUIDOR_ACTUAL],Distribuidor[RAZON_SOCIAL_DISTRIBUIDOR_ACTUAL],,0)</f>
        <v>Compañía General de Electricidad S.A.</v>
      </c>
      <c r="U425" t="str">
        <f>+_xlfn.XLOOKUP(Cesion_credito[[#This Row],[DISTRIBUIDOR_ACTUAL]],Distribuidor[DISTRIBUIDOR_ACTUAL],Distribuidor[RUT_DISTRIBUIDOR_ACTUAL],,0)</f>
        <v>76.411.321-7</v>
      </c>
    </row>
    <row r="426" spans="1:21" x14ac:dyDescent="0.25">
      <c r="A426" s="22">
        <f t="shared" si="27"/>
        <v>2025</v>
      </c>
      <c r="B426" s="22">
        <f t="shared" si="24"/>
        <v>1</v>
      </c>
      <c r="C426" s="22">
        <f t="shared" si="25"/>
        <v>6</v>
      </c>
      <c r="D426" s="23" t="s">
        <v>1141</v>
      </c>
      <c r="E426" s="6" t="s">
        <v>1075</v>
      </c>
      <c r="F426" s="5" t="s">
        <v>155</v>
      </c>
      <c r="G426" s="24" t="str" cm="1">
        <f t="array" ref="G426">+IFERROR(_xlfn.XLOOKUP(Cesion_credito[[#This Row],[Distribuidor_CNE]]&amp;"_"&amp;Cesion_credito[[#This Row],[Bloque_Contrato_CNE]],Contrato[[#All],[Id]],Contrato[[#All],[Suministrador_CNE]],,0),"")</f>
        <v>M. REDONDO</v>
      </c>
      <c r="H426" s="24" t="str" cm="1">
        <f t="array" ref="H426">+IFERROR(_xlfn.XLOOKUP(Cesion_credito[[#This Row],[Distribuidor_CNE]]&amp;"_"&amp;Cesion_credito[[#This Row],[Bloque_Contrato_CNE]],Contrato[[#All],[Id]],Contrato[[#All],[SUMINISTRADOR_ACTUAL]],,0),"")</f>
        <v>MONTE REDONDO</v>
      </c>
      <c r="I426" s="24" t="str" cm="1">
        <f t="array" ref="I426">+IFERROR(_xlfn.XLOOKUP(Cesion_credito[[#This Row],[Distribuidor_CNE]]&amp;"_"&amp;Cesion_credito[[#This Row],[Bloque_Contrato_CNE]],Contrato[[#All],[Id]],Contrato[[#All],[DISTRIBUIDOR_ACTUAL]],,0),"")</f>
        <v>CGE</v>
      </c>
      <c r="J426" s="5" t="s">
        <v>1317</v>
      </c>
      <c r="K426" s="22" t="str" cm="1">
        <f t="array" ref="K42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6" s="8">
        <v>1</v>
      </c>
      <c r="N426" s="36">
        <f>+Cesion_credito[[#This Row],[Prorrata_Semestral (%)]]*SUMIFS(Contrato[Pago_Semestral_US$],Contrato[Distribuidor_CNE],Cesion_credito[[#This Row],[Distribuidor_CNE]],Contrato[Contrato],Cesion_credito[[#This Row],[Bloque_Contrato_CNE]])</f>
        <v>7222.7489999999998</v>
      </c>
      <c r="O426" s="28">
        <f t="shared" si="26"/>
        <v>1</v>
      </c>
      <c r="P426" t="str" cm="1">
        <f t="array" ref="P426">+IFERROR(_xlfn.XLOOKUP(Cesion_credito[[#This Row],[SUMINISTRADOR_ACTUAL]]&amp;Cesion_credito[[#This Row],[Razón Social Beneficiario del Pago]],Tabla_Facturas[[#All],[ID]],Tabla_Facturas[[#All],[BANCO]],,0),"")</f>
        <v>Banco de Chile</v>
      </c>
      <c r="Q426" t="str" cm="1">
        <f t="array" ref="Q4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426" t="str" cm="1">
        <f t="array" ref="R426">+IFERROR(_xlfn.XLOOKUP(Cesion_credito[[#This Row],[SUMINISTRADOR_ACTUAL]]&amp;Cesion_credito[[#This Row],[Razón Social Beneficiario del Pago]],Tabla_Facturas[[#All],[ID]],Tabla_Facturas[[#All],[NUMERO_CUENTA]],,0),"")</f>
        <v>N° 1112650128 "Initial Collection Account – Eólica"</v>
      </c>
      <c r="S4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1124233</v>
      </c>
      <c r="T426" t="str">
        <f>+_xlfn.XLOOKUP(Cesion_credito[[#This Row],[DISTRIBUIDOR_ACTUAL]],Distribuidor[DISTRIBUIDOR_ACTUAL],Distribuidor[RAZON_SOCIAL_DISTRIBUIDOR_ACTUAL],,0)</f>
        <v>Compañía General de Electricidad S.A.</v>
      </c>
      <c r="U426" t="str">
        <f>+_xlfn.XLOOKUP(Cesion_credito[[#This Row],[DISTRIBUIDOR_ACTUAL]],Distribuidor[DISTRIBUIDOR_ACTUAL],Distribuidor[RUT_DISTRIBUIDOR_ACTUAL],,0)</f>
        <v>76.411.321-7</v>
      </c>
    </row>
    <row r="427" spans="1:21" x14ac:dyDescent="0.25">
      <c r="A427" s="22">
        <f t="shared" si="27"/>
        <v>2025</v>
      </c>
      <c r="B427" s="22">
        <f t="shared" si="24"/>
        <v>1</v>
      </c>
      <c r="C427" s="22">
        <f t="shared" si="25"/>
        <v>6</v>
      </c>
      <c r="D427" s="23" t="s">
        <v>1131</v>
      </c>
      <c r="E427" s="6" t="s">
        <v>21</v>
      </c>
      <c r="F427" s="5" t="s">
        <v>69</v>
      </c>
      <c r="G427" s="24" t="str" cm="1">
        <f t="array" ref="G427">+IFERROR(_xlfn.XLOOKUP(Cesion_credito[[#This Row],[Distribuidor_CNE]]&amp;"_"&amp;Cesion_credito[[#This Row],[Bloque_Contrato_CNE]],Contrato[[#All],[Id]],Contrato[[#All],[Suministrador_CNE]],,0),"")</f>
        <v>ENDESA</v>
      </c>
      <c r="H427" s="24" t="str" cm="1">
        <f t="array" ref="H427">+IFERROR(_xlfn.XLOOKUP(Cesion_credito[[#This Row],[Distribuidor_CNE]]&amp;"_"&amp;Cesion_credito[[#This Row],[Bloque_Contrato_CNE]],Contrato[[#All],[Id]],Contrato[[#All],[SUMINISTRADOR_ACTUAL]],,0),"")</f>
        <v>ENEL_GENERACION</v>
      </c>
      <c r="I427" s="24" t="str" cm="1">
        <f t="array" ref="I427">+IFERROR(_xlfn.XLOOKUP(Cesion_credito[[#This Row],[Distribuidor_CNE]]&amp;"_"&amp;Cesion_credito[[#This Row],[Bloque_Contrato_CNE]],Contrato[[#All],[Id]],Contrato[[#All],[DISTRIBUIDOR_ACTUAL]],,0),"")</f>
        <v>CEC</v>
      </c>
      <c r="J427" s="5" t="s">
        <v>1317</v>
      </c>
      <c r="K427" s="22" t="str" cm="1">
        <f t="array" ref="K42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7" s="8">
        <v>1</v>
      </c>
      <c r="N427" s="36">
        <f>+Cesion_credito[[#This Row],[Prorrata_Semestral (%)]]*SUMIFS(Contrato[Pago_Semestral_US$],Contrato[Distribuidor_CNE],Cesion_credito[[#This Row],[Distribuidor_CNE]],Contrato[Contrato],Cesion_credito[[#This Row],[Bloque_Contrato_CNE]])</f>
        <v>37871.968000000001</v>
      </c>
      <c r="O427" s="28">
        <f t="shared" si="26"/>
        <v>1</v>
      </c>
      <c r="P427" t="str" cm="1">
        <f t="array" ref="P427">+IFERROR(_xlfn.XLOOKUP(Cesion_credito[[#This Row],[SUMINISTRADOR_ACTUAL]]&amp;Cesion_credito[[#This Row],[Razón Social Beneficiario del Pago]],Tabla_Facturas[[#All],[ID]],Tabla_Facturas[[#All],[BANCO]],,0),"")</f>
        <v>Banco de Chile</v>
      </c>
      <c r="Q427" t="str" cm="1">
        <f t="array" ref="Q42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7" cm="1">
        <f t="array" ref="R427">+IFERROR(_xlfn.XLOOKUP(Cesion_credito[[#This Row],[SUMINISTRADOR_ACTUAL]]&amp;Cesion_credito[[#This Row],[Razón Social Beneficiario del Pago]],Tabla_Facturas[[#All],[ID]],Tabla_Facturas[[#All],[NUMERO_CUENTA]],,0),"")</f>
        <v>1112650055</v>
      </c>
      <c r="S4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5894835</v>
      </c>
      <c r="T42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7" t="str">
        <f>+_xlfn.XLOOKUP(Cesion_credito[[#This Row],[DISTRIBUIDOR_ACTUAL]],Distribuidor[DISTRIBUIDOR_ACTUAL],Distribuidor[RUT_DISTRIBUIDOR_ACTUAL],,0)</f>
        <v>70.287.900-0</v>
      </c>
    </row>
    <row r="428" spans="1:21" x14ac:dyDescent="0.25">
      <c r="A428" s="22">
        <f t="shared" si="27"/>
        <v>2025</v>
      </c>
      <c r="B428" s="22">
        <f t="shared" si="24"/>
        <v>1</v>
      </c>
      <c r="C428" s="22">
        <f t="shared" si="25"/>
        <v>6</v>
      </c>
      <c r="D428" s="23" t="s">
        <v>1131</v>
      </c>
      <c r="E428" s="6" t="s">
        <v>21</v>
      </c>
      <c r="F428" s="5" t="s">
        <v>70</v>
      </c>
      <c r="G428" s="24" t="str" cm="1">
        <f t="array" ref="G428">+IFERROR(_xlfn.XLOOKUP(Cesion_credito[[#This Row],[Distribuidor_CNE]]&amp;"_"&amp;Cesion_credito[[#This Row],[Bloque_Contrato_CNE]],Contrato[[#All],[Id]],Contrato[[#All],[Suministrador_CNE]],,0),"")</f>
        <v>ENDESA</v>
      </c>
      <c r="H428" s="24" t="str" cm="1">
        <f t="array" ref="H428">+IFERROR(_xlfn.XLOOKUP(Cesion_credito[[#This Row],[Distribuidor_CNE]]&amp;"_"&amp;Cesion_credito[[#This Row],[Bloque_Contrato_CNE]],Contrato[[#All],[Id]],Contrato[[#All],[SUMINISTRADOR_ACTUAL]],,0),"")</f>
        <v>ENEL_GENERACION</v>
      </c>
      <c r="I428" s="24" t="str" cm="1">
        <f t="array" ref="I428">+IFERROR(_xlfn.XLOOKUP(Cesion_credito[[#This Row],[Distribuidor_CNE]]&amp;"_"&amp;Cesion_credito[[#This Row],[Bloque_Contrato_CNE]],Contrato[[#All],[Id]],Contrato[[#All],[DISTRIBUIDOR_ACTUAL]],,0),"")</f>
        <v>CEC</v>
      </c>
      <c r="J428" s="5" t="s">
        <v>1317</v>
      </c>
      <c r="K428" s="22" t="str" cm="1">
        <f t="array" ref="K42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8" s="8">
        <v>1</v>
      </c>
      <c r="N428" s="36">
        <f>+Cesion_credito[[#This Row],[Prorrata_Semestral (%)]]*SUMIFS(Contrato[Pago_Semestral_US$],Contrato[Distribuidor_CNE],Cesion_credito[[#This Row],[Distribuidor_CNE]],Contrato[Contrato],Cesion_credito[[#This Row],[Bloque_Contrato_CNE]])</f>
        <v>8800.2790000000005</v>
      </c>
      <c r="O428" s="28">
        <f t="shared" si="26"/>
        <v>1</v>
      </c>
      <c r="P428" t="str" cm="1">
        <f t="array" ref="P428">+IFERROR(_xlfn.XLOOKUP(Cesion_credito[[#This Row],[SUMINISTRADOR_ACTUAL]]&amp;Cesion_credito[[#This Row],[Razón Social Beneficiario del Pago]],Tabla_Facturas[[#All],[ID]],Tabla_Facturas[[#All],[BANCO]],,0),"")</f>
        <v>Banco de Chile</v>
      </c>
      <c r="Q428" t="str" cm="1">
        <f t="array" ref="Q42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8" cm="1">
        <f t="array" ref="R428">+IFERROR(_xlfn.XLOOKUP(Cesion_credito[[#This Row],[SUMINISTRADOR_ACTUAL]]&amp;Cesion_credito[[#This Row],[Razón Social Beneficiario del Pago]],Tabla_Facturas[[#All],[ID]],Tabla_Facturas[[#All],[NUMERO_CUENTA]],,0),"")</f>
        <v>1112650055</v>
      </c>
      <c r="S4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1369778</v>
      </c>
      <c r="T42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8" t="str">
        <f>+_xlfn.XLOOKUP(Cesion_credito[[#This Row],[DISTRIBUIDOR_ACTUAL]],Distribuidor[DISTRIBUIDOR_ACTUAL],Distribuidor[RUT_DISTRIBUIDOR_ACTUAL],,0)</f>
        <v>70.287.900-0</v>
      </c>
    </row>
    <row r="429" spans="1:21" x14ac:dyDescent="0.25">
      <c r="A429" s="22">
        <f t="shared" si="27"/>
        <v>2025</v>
      </c>
      <c r="B429" s="22">
        <f t="shared" si="24"/>
        <v>1</v>
      </c>
      <c r="C429" s="22">
        <f t="shared" si="25"/>
        <v>6</v>
      </c>
      <c r="D429" s="23" t="s">
        <v>1131</v>
      </c>
      <c r="E429" s="6" t="s">
        <v>21</v>
      </c>
      <c r="F429" s="5" t="s">
        <v>72</v>
      </c>
      <c r="G429" s="24" t="str" cm="1">
        <f t="array" ref="G429">+IFERROR(_xlfn.XLOOKUP(Cesion_credito[[#This Row],[Distribuidor_CNE]]&amp;"_"&amp;Cesion_credito[[#This Row],[Bloque_Contrato_CNE]],Contrato[[#All],[Id]],Contrato[[#All],[Suministrador_CNE]],,0),"")</f>
        <v>ENDESA</v>
      </c>
      <c r="H429" s="24" t="str" cm="1">
        <f t="array" ref="H429">+IFERROR(_xlfn.XLOOKUP(Cesion_credito[[#This Row],[Distribuidor_CNE]]&amp;"_"&amp;Cesion_credito[[#This Row],[Bloque_Contrato_CNE]],Contrato[[#All],[Id]],Contrato[[#All],[SUMINISTRADOR_ACTUAL]],,0),"")</f>
        <v>ENEL_GENERACION</v>
      </c>
      <c r="I429" s="24" t="str" cm="1">
        <f t="array" ref="I429">+IFERROR(_xlfn.XLOOKUP(Cesion_credito[[#This Row],[Distribuidor_CNE]]&amp;"_"&amp;Cesion_credito[[#This Row],[Bloque_Contrato_CNE]],Contrato[[#All],[Id]],Contrato[[#All],[DISTRIBUIDOR_ACTUAL]],,0),"")</f>
        <v>CEC</v>
      </c>
      <c r="J429" s="5" t="s">
        <v>1317</v>
      </c>
      <c r="K429" s="22" t="str" cm="1">
        <f t="array" ref="K42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29" s="8">
        <v>1</v>
      </c>
      <c r="N429" s="36">
        <f>+Cesion_credito[[#This Row],[Prorrata_Semestral (%)]]*SUMIFS(Contrato[Pago_Semestral_US$],Contrato[Distribuidor_CNE],Cesion_credito[[#This Row],[Distribuidor_CNE]],Contrato[Contrato],Cesion_credito[[#This Row],[Bloque_Contrato_CNE]])</f>
        <v>29730.804</v>
      </c>
      <c r="O429" s="28">
        <f t="shared" si="26"/>
        <v>1</v>
      </c>
      <c r="P429" t="str" cm="1">
        <f t="array" ref="P429">+IFERROR(_xlfn.XLOOKUP(Cesion_credito[[#This Row],[SUMINISTRADOR_ACTUAL]]&amp;Cesion_credito[[#This Row],[Razón Social Beneficiario del Pago]],Tabla_Facturas[[#All],[ID]],Tabla_Facturas[[#All],[BANCO]],,0),"")</f>
        <v>Banco de Chile</v>
      </c>
      <c r="Q429" t="str" cm="1">
        <f t="array" ref="Q42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29" cm="1">
        <f t="array" ref="R429">+IFERROR(_xlfn.XLOOKUP(Cesion_credito[[#This Row],[SUMINISTRADOR_ACTUAL]]&amp;Cesion_credito[[#This Row],[Razón Social Beneficiario del Pago]],Tabla_Facturas[[#All],[ID]],Tabla_Facturas[[#All],[NUMERO_CUENTA]],,0),"")</f>
        <v>1112650055</v>
      </c>
      <c r="S4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4627649</v>
      </c>
      <c r="T42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29" t="str">
        <f>+_xlfn.XLOOKUP(Cesion_credito[[#This Row],[DISTRIBUIDOR_ACTUAL]],Distribuidor[DISTRIBUIDOR_ACTUAL],Distribuidor[RUT_DISTRIBUIDOR_ACTUAL],,0)</f>
        <v>70.287.900-0</v>
      </c>
    </row>
    <row r="430" spans="1:21" x14ac:dyDescent="0.25">
      <c r="A430" s="22">
        <f t="shared" si="27"/>
        <v>2025</v>
      </c>
      <c r="B430" s="22">
        <f t="shared" si="24"/>
        <v>1</v>
      </c>
      <c r="C430" s="22">
        <f t="shared" si="25"/>
        <v>6</v>
      </c>
      <c r="D430" s="23" t="s">
        <v>1131</v>
      </c>
      <c r="E430" s="6" t="s">
        <v>21</v>
      </c>
      <c r="F430" s="5" t="s">
        <v>77</v>
      </c>
      <c r="G430" s="24" t="str" cm="1">
        <f t="array" ref="G430">+IFERROR(_xlfn.XLOOKUP(Cesion_credito[[#This Row],[Distribuidor_CNE]]&amp;"_"&amp;Cesion_credito[[#This Row],[Bloque_Contrato_CNE]],Contrato[[#All],[Id]],Contrato[[#All],[Suministrador_CNE]],,0),"")</f>
        <v>PANGUIPULLI</v>
      </c>
      <c r="H430" s="24" t="str" cm="1">
        <f t="array" ref="H430">+IFERROR(_xlfn.XLOOKUP(Cesion_credito[[#This Row],[Distribuidor_CNE]]&amp;"_"&amp;Cesion_credito[[#This Row],[Bloque_Contrato_CNE]],Contrato[[#All],[Id]],Contrato[[#All],[SUMINISTRADOR_ACTUAL]],,0),"")</f>
        <v>EGP_CHILE</v>
      </c>
      <c r="I430" s="24" t="str" cm="1">
        <f t="array" ref="I430">+IFERROR(_xlfn.XLOOKUP(Cesion_credito[[#This Row],[Distribuidor_CNE]]&amp;"_"&amp;Cesion_credito[[#This Row],[Bloque_Contrato_CNE]],Contrato[[#All],[Id]],Contrato[[#All],[DISTRIBUIDOR_ACTUAL]],,0),"")</f>
        <v>CEC</v>
      </c>
      <c r="J430" s="5" t="s">
        <v>1317</v>
      </c>
      <c r="K430" s="22" t="str" cm="1">
        <f t="array" ref="K43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0" s="8">
        <v>1</v>
      </c>
      <c r="N430" s="36">
        <f>+Cesion_credito[[#This Row],[Prorrata_Semestral (%)]]*SUMIFS(Contrato[Pago_Semestral_US$],Contrato[Distribuidor_CNE],Cesion_credito[[#This Row],[Distribuidor_CNE]],Contrato[Contrato],Cesion_credito[[#This Row],[Bloque_Contrato_CNE]])</f>
        <v>4764.59</v>
      </c>
      <c r="O430" s="28">
        <f t="shared" si="26"/>
        <v>1</v>
      </c>
      <c r="P430" t="str" cm="1">
        <f t="array" ref="P430">+IFERROR(_xlfn.XLOOKUP(Cesion_credito[[#This Row],[SUMINISTRADOR_ACTUAL]]&amp;Cesion_credito[[#This Row],[Razón Social Beneficiario del Pago]],Tabla_Facturas[[#All],[ID]],Tabla_Facturas[[#All],[BANCO]],,0),"")</f>
        <v>Banco de Chile</v>
      </c>
      <c r="Q430" t="str" cm="1">
        <f t="array" ref="Q43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0" cm="1">
        <f t="array" ref="R430">+IFERROR(_xlfn.XLOOKUP(Cesion_credito[[#This Row],[SUMINISTRADOR_ACTUAL]]&amp;Cesion_credito[[#This Row],[Razón Social Beneficiario del Pago]],Tabla_Facturas[[#All],[ID]],Tabla_Facturas[[#All],[NUMERO_CUENTA]],,0),"")</f>
        <v>1112650063</v>
      </c>
      <c r="S4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741616</v>
      </c>
      <c r="T430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430" t="str">
        <f>+_xlfn.XLOOKUP(Cesion_credito[[#This Row],[DISTRIBUIDOR_ACTUAL]],Distribuidor[DISTRIBUIDOR_ACTUAL],Distribuidor[RUT_DISTRIBUIDOR_ACTUAL],,0)</f>
        <v>70.287.900-0</v>
      </c>
    </row>
    <row r="431" spans="1:21" x14ac:dyDescent="0.25">
      <c r="A431" s="22">
        <f t="shared" si="27"/>
        <v>2025</v>
      </c>
      <c r="B431" s="22">
        <f t="shared" si="24"/>
        <v>1</v>
      </c>
      <c r="C431" s="22">
        <f t="shared" si="25"/>
        <v>6</v>
      </c>
      <c r="D431" s="23" t="s">
        <v>1131</v>
      </c>
      <c r="E431" s="6" t="s">
        <v>1075</v>
      </c>
      <c r="F431" s="5" t="s">
        <v>134</v>
      </c>
      <c r="G431" s="24" t="str" cm="1">
        <f t="array" ref="G431">+IFERROR(_xlfn.XLOOKUP(Cesion_credito[[#This Row],[Distribuidor_CNE]]&amp;"_"&amp;Cesion_credito[[#This Row],[Bloque_Contrato_CNE]],Contrato[[#All],[Id]],Contrato[[#All],[Suministrador_CNE]],,0),"")</f>
        <v>ENDESA</v>
      </c>
      <c r="H431" s="24" t="str" cm="1">
        <f t="array" ref="H431">+IFERROR(_xlfn.XLOOKUP(Cesion_credito[[#This Row],[Distribuidor_CNE]]&amp;"_"&amp;Cesion_credito[[#This Row],[Bloque_Contrato_CNE]],Contrato[[#All],[Id]],Contrato[[#All],[SUMINISTRADOR_ACTUAL]],,0),"")</f>
        <v>ENEL_GENERACION</v>
      </c>
      <c r="I431" s="24" t="str" cm="1">
        <f t="array" ref="I431">+IFERROR(_xlfn.XLOOKUP(Cesion_credito[[#This Row],[Distribuidor_CNE]]&amp;"_"&amp;Cesion_credito[[#This Row],[Bloque_Contrato_CNE]],Contrato[[#All],[Id]],Contrato[[#All],[DISTRIBUIDOR_ACTUAL]],,0),"")</f>
        <v>CGE</v>
      </c>
      <c r="J431" s="5" t="s">
        <v>1317</v>
      </c>
      <c r="K431" s="22" t="str" cm="1">
        <f t="array" ref="K43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1" s="8">
        <v>1</v>
      </c>
      <c r="N431" s="36">
        <f>+Cesion_credito[[#This Row],[Prorrata_Semestral (%)]]*SUMIFS(Contrato[Pago_Semestral_US$],Contrato[Distribuidor_CNE],Cesion_credito[[#This Row],[Distribuidor_CNE]],Contrato[Contrato],Cesion_credito[[#This Row],[Bloque_Contrato_CNE]])</f>
        <v>1333219.423</v>
      </c>
      <c r="O431" s="28">
        <f t="shared" si="26"/>
        <v>1</v>
      </c>
      <c r="P431" t="str" cm="1">
        <f t="array" ref="P431">+IFERROR(_xlfn.XLOOKUP(Cesion_credito[[#This Row],[SUMINISTRADOR_ACTUAL]]&amp;Cesion_credito[[#This Row],[Razón Social Beneficiario del Pago]],Tabla_Facturas[[#All],[ID]],Tabla_Facturas[[#All],[BANCO]],,0),"")</f>
        <v>Banco de Chile</v>
      </c>
      <c r="Q431" t="str" cm="1">
        <f t="array" ref="Q43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1" cm="1">
        <f t="array" ref="R431">+IFERROR(_xlfn.XLOOKUP(Cesion_credito[[#This Row],[SUMINISTRADOR_ACTUAL]]&amp;Cesion_credito[[#This Row],[Razón Social Beneficiario del Pago]],Tabla_Facturas[[#All],[ID]],Tabla_Facturas[[#All],[NUMERO_CUENTA]],,0),"")</f>
        <v>1112650055</v>
      </c>
      <c r="S4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207517825</v>
      </c>
      <c r="T431" t="str">
        <f>+_xlfn.XLOOKUP(Cesion_credito[[#This Row],[DISTRIBUIDOR_ACTUAL]],Distribuidor[DISTRIBUIDOR_ACTUAL],Distribuidor[RAZON_SOCIAL_DISTRIBUIDOR_ACTUAL],,0)</f>
        <v>Compañía General de Electricidad S.A.</v>
      </c>
      <c r="U431" t="str">
        <f>+_xlfn.XLOOKUP(Cesion_credito[[#This Row],[DISTRIBUIDOR_ACTUAL]],Distribuidor[DISTRIBUIDOR_ACTUAL],Distribuidor[RUT_DISTRIBUIDOR_ACTUAL],,0)</f>
        <v>76.411.321-7</v>
      </c>
    </row>
    <row r="432" spans="1:21" x14ac:dyDescent="0.25">
      <c r="A432" s="22">
        <f t="shared" si="27"/>
        <v>2025</v>
      </c>
      <c r="B432" s="22">
        <f t="shared" si="24"/>
        <v>1</v>
      </c>
      <c r="C432" s="22">
        <f t="shared" si="25"/>
        <v>6</v>
      </c>
      <c r="D432" s="23" t="s">
        <v>1131</v>
      </c>
      <c r="E432" s="6" t="s">
        <v>1075</v>
      </c>
      <c r="F432" s="5" t="s">
        <v>135</v>
      </c>
      <c r="G432" s="24" t="str" cm="1">
        <f t="array" ref="G432">+IFERROR(_xlfn.XLOOKUP(Cesion_credito[[#This Row],[Distribuidor_CNE]]&amp;"_"&amp;Cesion_credito[[#This Row],[Bloque_Contrato_CNE]],Contrato[[#All],[Id]],Contrato[[#All],[Suministrador_CNE]],,0),"")</f>
        <v>ENDESA</v>
      </c>
      <c r="H432" s="24" t="str" cm="1">
        <f t="array" ref="H432">+IFERROR(_xlfn.XLOOKUP(Cesion_credito[[#This Row],[Distribuidor_CNE]]&amp;"_"&amp;Cesion_credito[[#This Row],[Bloque_Contrato_CNE]],Contrato[[#All],[Id]],Contrato[[#All],[SUMINISTRADOR_ACTUAL]],,0),"")</f>
        <v>ENEL_GENERACION</v>
      </c>
      <c r="I432" s="24" t="str" cm="1">
        <f t="array" ref="I432">+IFERROR(_xlfn.XLOOKUP(Cesion_credito[[#This Row],[Distribuidor_CNE]]&amp;"_"&amp;Cesion_credito[[#This Row],[Bloque_Contrato_CNE]],Contrato[[#All],[Id]],Contrato[[#All],[DISTRIBUIDOR_ACTUAL]],,0),"")</f>
        <v>CGE</v>
      </c>
      <c r="J432" s="5" t="s">
        <v>1317</v>
      </c>
      <c r="K432" s="22" t="str" cm="1">
        <f t="array" ref="K43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2" s="8">
        <v>1</v>
      </c>
      <c r="N432" s="36">
        <f>+Cesion_credito[[#This Row],[Prorrata_Semestral (%)]]*SUMIFS(Contrato[Pago_Semestral_US$],Contrato[Distribuidor_CNE],Cesion_credito[[#This Row],[Distribuidor_CNE]],Contrato[Contrato],Cesion_credito[[#This Row],[Bloque_Contrato_CNE]])</f>
        <v>7390935.4129999997</v>
      </c>
      <c r="O432" s="28">
        <f t="shared" si="26"/>
        <v>1</v>
      </c>
      <c r="P432" t="str" cm="1">
        <f t="array" ref="P432">+IFERROR(_xlfn.XLOOKUP(Cesion_credito[[#This Row],[SUMINISTRADOR_ACTUAL]]&amp;Cesion_credito[[#This Row],[Razón Social Beneficiario del Pago]],Tabla_Facturas[[#All],[ID]],Tabla_Facturas[[#All],[BANCO]],,0),"")</f>
        <v>Banco de Chile</v>
      </c>
      <c r="Q432" t="str" cm="1">
        <f t="array" ref="Q43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2" cm="1">
        <f t="array" ref="R432">+IFERROR(_xlfn.XLOOKUP(Cesion_credito[[#This Row],[SUMINISTRADOR_ACTUAL]]&amp;Cesion_credito[[#This Row],[Razón Social Beneficiario del Pago]],Tabla_Facturas[[#All],[ID]],Tabla_Facturas[[#All],[NUMERO_CUENTA]],,0),"")</f>
        <v>1112650055</v>
      </c>
      <c r="S4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1150411415</v>
      </c>
      <c r="T432" t="str">
        <f>+_xlfn.XLOOKUP(Cesion_credito[[#This Row],[DISTRIBUIDOR_ACTUAL]],Distribuidor[DISTRIBUIDOR_ACTUAL],Distribuidor[RAZON_SOCIAL_DISTRIBUIDOR_ACTUAL],,0)</f>
        <v>Compañía General de Electricidad S.A.</v>
      </c>
      <c r="U432" t="str">
        <f>+_xlfn.XLOOKUP(Cesion_credito[[#This Row],[DISTRIBUIDOR_ACTUAL]],Distribuidor[DISTRIBUIDOR_ACTUAL],Distribuidor[RUT_DISTRIBUIDOR_ACTUAL],,0)</f>
        <v>76.411.321-7</v>
      </c>
    </row>
    <row r="433" spans="1:21" x14ac:dyDescent="0.25">
      <c r="A433" s="22">
        <f t="shared" si="27"/>
        <v>2025</v>
      </c>
      <c r="B433" s="22">
        <f t="shared" si="24"/>
        <v>1</v>
      </c>
      <c r="C433" s="22">
        <f t="shared" si="25"/>
        <v>6</v>
      </c>
      <c r="D433" s="23" t="s">
        <v>1131</v>
      </c>
      <c r="E433" s="6" t="s">
        <v>1075</v>
      </c>
      <c r="F433" s="5" t="s">
        <v>136</v>
      </c>
      <c r="G433" s="24" t="str" cm="1">
        <f t="array" ref="G433">+IFERROR(_xlfn.XLOOKUP(Cesion_credito[[#This Row],[Distribuidor_CNE]]&amp;"_"&amp;Cesion_credito[[#This Row],[Bloque_Contrato_CNE]],Contrato[[#All],[Id]],Contrato[[#All],[Suministrador_CNE]],,0),"")</f>
        <v>ENDESA</v>
      </c>
      <c r="H433" s="24" t="str" cm="1">
        <f t="array" ref="H433">+IFERROR(_xlfn.XLOOKUP(Cesion_credito[[#This Row],[Distribuidor_CNE]]&amp;"_"&amp;Cesion_credito[[#This Row],[Bloque_Contrato_CNE]],Contrato[[#All],[Id]],Contrato[[#All],[SUMINISTRADOR_ACTUAL]],,0),"")</f>
        <v>ENEL_GENERACION</v>
      </c>
      <c r="I433" s="24" t="str" cm="1">
        <f t="array" ref="I433">+IFERROR(_xlfn.XLOOKUP(Cesion_credito[[#This Row],[Distribuidor_CNE]]&amp;"_"&amp;Cesion_credito[[#This Row],[Bloque_Contrato_CNE]],Contrato[[#All],[Id]],Contrato[[#All],[DISTRIBUIDOR_ACTUAL]],,0),"")</f>
        <v>CGE</v>
      </c>
      <c r="J433" s="5" t="s">
        <v>1317</v>
      </c>
      <c r="K433" s="22" t="str" cm="1">
        <f t="array" ref="K4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3" s="8">
        <v>1</v>
      </c>
      <c r="N433" s="36">
        <f>+Cesion_credito[[#This Row],[Prorrata_Semestral (%)]]*SUMIFS(Contrato[Pago_Semestral_US$],Contrato[Distribuidor_CNE],Cesion_credito[[#This Row],[Distribuidor_CNE]],Contrato[Contrato],Cesion_credito[[#This Row],[Bloque_Contrato_CNE]])</f>
        <v>82545.703999999998</v>
      </c>
      <c r="O433" s="28">
        <f t="shared" si="26"/>
        <v>1</v>
      </c>
      <c r="P433" t="str" cm="1">
        <f t="array" ref="P433">+IFERROR(_xlfn.XLOOKUP(Cesion_credito[[#This Row],[SUMINISTRADOR_ACTUAL]]&amp;Cesion_credito[[#This Row],[Razón Social Beneficiario del Pago]],Tabla_Facturas[[#All],[ID]],Tabla_Facturas[[#All],[BANCO]],,0),"")</f>
        <v>Banco de Chile</v>
      </c>
      <c r="Q433" t="str" cm="1">
        <f t="array" ref="Q43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3" cm="1">
        <f t="array" ref="R433">+IFERROR(_xlfn.XLOOKUP(Cesion_credito[[#This Row],[SUMINISTRADOR_ACTUAL]]&amp;Cesion_credito[[#This Row],[Razón Social Beneficiario del Pago]],Tabla_Facturas[[#All],[ID]],Tabla_Facturas[[#All],[NUMERO_CUENTA]],,0),"")</f>
        <v>1112650055</v>
      </c>
      <c r="S4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12848376</v>
      </c>
      <c r="T433" t="str">
        <f>+_xlfn.XLOOKUP(Cesion_credito[[#This Row],[DISTRIBUIDOR_ACTUAL]],Distribuidor[DISTRIBUIDOR_ACTUAL],Distribuidor[RAZON_SOCIAL_DISTRIBUIDOR_ACTUAL],,0)</f>
        <v>Compañía General de Electricidad S.A.</v>
      </c>
      <c r="U433" t="str">
        <f>+_xlfn.XLOOKUP(Cesion_credito[[#This Row],[DISTRIBUIDOR_ACTUAL]],Distribuidor[DISTRIBUIDOR_ACTUAL],Distribuidor[RUT_DISTRIBUIDOR_ACTUAL],,0)</f>
        <v>76.411.321-7</v>
      </c>
    </row>
    <row r="434" spans="1:21" x14ac:dyDescent="0.25">
      <c r="A434" s="22">
        <f t="shared" si="27"/>
        <v>2025</v>
      </c>
      <c r="B434" s="22">
        <f t="shared" si="24"/>
        <v>1</v>
      </c>
      <c r="C434" s="22">
        <f t="shared" si="25"/>
        <v>6</v>
      </c>
      <c r="D434" s="23" t="s">
        <v>1131</v>
      </c>
      <c r="E434" s="6" t="s">
        <v>1075</v>
      </c>
      <c r="F434" s="5" t="s">
        <v>137</v>
      </c>
      <c r="G434" s="24" t="str" cm="1">
        <f t="array" ref="G434">+IFERROR(_xlfn.XLOOKUP(Cesion_credito[[#This Row],[Distribuidor_CNE]]&amp;"_"&amp;Cesion_credito[[#This Row],[Bloque_Contrato_CNE]],Contrato[[#All],[Id]],Contrato[[#All],[Suministrador_CNE]],,0),"")</f>
        <v>ENDESA</v>
      </c>
      <c r="H434" s="24" t="str" cm="1">
        <f t="array" ref="H434">+IFERROR(_xlfn.XLOOKUP(Cesion_credito[[#This Row],[Distribuidor_CNE]]&amp;"_"&amp;Cesion_credito[[#This Row],[Bloque_Contrato_CNE]],Contrato[[#All],[Id]],Contrato[[#All],[SUMINISTRADOR_ACTUAL]],,0),"")</f>
        <v>ENEL_GENERACION</v>
      </c>
      <c r="I434" s="24" t="str" cm="1">
        <f t="array" ref="I434">+IFERROR(_xlfn.XLOOKUP(Cesion_credito[[#This Row],[Distribuidor_CNE]]&amp;"_"&amp;Cesion_credito[[#This Row],[Bloque_Contrato_CNE]],Contrato[[#All],[Id]],Contrato[[#All],[DISTRIBUIDOR_ACTUAL]],,0),"")</f>
        <v>CGE</v>
      </c>
      <c r="J434" s="5" t="s">
        <v>1317</v>
      </c>
      <c r="K434" s="22" t="str" cm="1">
        <f t="array" ref="K4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4" s="8">
        <v>1</v>
      </c>
      <c r="N434" s="36">
        <f>+Cesion_credito[[#This Row],[Prorrata_Semestral (%)]]*SUMIFS(Contrato[Pago_Semestral_US$],Contrato[Distribuidor_CNE],Cesion_credito[[#This Row],[Distribuidor_CNE]],Contrato[Contrato],Cesion_credito[[#This Row],[Bloque_Contrato_CNE]])</f>
        <v>1484752.0109999999</v>
      </c>
      <c r="O434" s="28">
        <f t="shared" si="26"/>
        <v>1</v>
      </c>
      <c r="P434" t="str" cm="1">
        <f t="array" ref="P434">+IFERROR(_xlfn.XLOOKUP(Cesion_credito[[#This Row],[SUMINISTRADOR_ACTUAL]]&amp;Cesion_credito[[#This Row],[Razón Social Beneficiario del Pago]],Tabla_Facturas[[#All],[ID]],Tabla_Facturas[[#All],[BANCO]],,0),"")</f>
        <v>Banco de Chile</v>
      </c>
      <c r="Q434" t="str" cm="1">
        <f t="array" ref="Q43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4" cm="1">
        <f t="array" ref="R434">+IFERROR(_xlfn.XLOOKUP(Cesion_credito[[#This Row],[SUMINISTRADOR_ACTUAL]]&amp;Cesion_credito[[#This Row],[Razón Social Beneficiario del Pago]],Tabla_Facturas[[#All],[ID]],Tabla_Facturas[[#All],[NUMERO_CUENTA]],,0),"")</f>
        <v>1112650055</v>
      </c>
      <c r="S4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231104125</v>
      </c>
      <c r="T434" t="str">
        <f>+_xlfn.XLOOKUP(Cesion_credito[[#This Row],[DISTRIBUIDOR_ACTUAL]],Distribuidor[DISTRIBUIDOR_ACTUAL],Distribuidor[RAZON_SOCIAL_DISTRIBUIDOR_ACTUAL],,0)</f>
        <v>Compañía General de Electricidad S.A.</v>
      </c>
      <c r="U434" t="str">
        <f>+_xlfn.XLOOKUP(Cesion_credito[[#This Row],[DISTRIBUIDOR_ACTUAL]],Distribuidor[DISTRIBUIDOR_ACTUAL],Distribuidor[RUT_DISTRIBUIDOR_ACTUAL],,0)</f>
        <v>76.411.321-7</v>
      </c>
    </row>
    <row r="435" spans="1:21" x14ac:dyDescent="0.25">
      <c r="A435" s="22">
        <f t="shared" si="27"/>
        <v>2025</v>
      </c>
      <c r="B435" s="22">
        <f t="shared" si="24"/>
        <v>1</v>
      </c>
      <c r="C435" s="22">
        <f t="shared" si="25"/>
        <v>6</v>
      </c>
      <c r="D435" s="23" t="s">
        <v>1131</v>
      </c>
      <c r="E435" s="6" t="s">
        <v>1075</v>
      </c>
      <c r="F435" s="5" t="s">
        <v>138</v>
      </c>
      <c r="G435" s="24" t="str" cm="1">
        <f t="array" ref="G435">+IFERROR(_xlfn.XLOOKUP(Cesion_credito[[#This Row],[Distribuidor_CNE]]&amp;"_"&amp;Cesion_credito[[#This Row],[Bloque_Contrato_CNE]],Contrato[[#All],[Id]],Contrato[[#All],[Suministrador_CNE]],,0),"")</f>
        <v>ENDESA</v>
      </c>
      <c r="H435" s="24" t="str" cm="1">
        <f t="array" ref="H435">+IFERROR(_xlfn.XLOOKUP(Cesion_credito[[#This Row],[Distribuidor_CNE]]&amp;"_"&amp;Cesion_credito[[#This Row],[Bloque_Contrato_CNE]],Contrato[[#All],[Id]],Contrato[[#All],[SUMINISTRADOR_ACTUAL]],,0),"")</f>
        <v>ENEL_GENERACION</v>
      </c>
      <c r="I435" s="24" t="str" cm="1">
        <f t="array" ref="I435">+IFERROR(_xlfn.XLOOKUP(Cesion_credito[[#This Row],[Distribuidor_CNE]]&amp;"_"&amp;Cesion_credito[[#This Row],[Bloque_Contrato_CNE]],Contrato[[#All],[Id]],Contrato[[#All],[DISTRIBUIDOR_ACTUAL]],,0),"")</f>
        <v>CGE</v>
      </c>
      <c r="J435" s="5" t="s">
        <v>1317</v>
      </c>
      <c r="K435" s="22" t="str" cm="1">
        <f t="array" ref="K4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5" s="8">
        <v>1</v>
      </c>
      <c r="N435" s="36">
        <f>+Cesion_credito[[#This Row],[Prorrata_Semestral (%)]]*SUMIFS(Contrato[Pago_Semestral_US$],Contrato[Distribuidor_CNE],Cesion_credito[[#This Row],[Distribuidor_CNE]],Contrato[Contrato],Cesion_credito[[#This Row],[Bloque_Contrato_CNE]])</f>
        <v>16509.14</v>
      </c>
      <c r="O435" s="28">
        <f t="shared" si="26"/>
        <v>1</v>
      </c>
      <c r="P435" t="str" cm="1">
        <f t="array" ref="P435">+IFERROR(_xlfn.XLOOKUP(Cesion_credito[[#This Row],[SUMINISTRADOR_ACTUAL]]&amp;Cesion_credito[[#This Row],[Razón Social Beneficiario del Pago]],Tabla_Facturas[[#All],[ID]],Tabla_Facturas[[#All],[BANCO]],,0),"")</f>
        <v>Banco de Chile</v>
      </c>
      <c r="Q435" t="str" cm="1">
        <f t="array" ref="Q43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5" cm="1">
        <f t="array" ref="R435">+IFERROR(_xlfn.XLOOKUP(Cesion_credito[[#This Row],[SUMINISTRADOR_ACTUAL]]&amp;Cesion_credito[[#This Row],[Razón Social Beneficiario del Pago]],Tabla_Facturas[[#All],[ID]],Tabla_Facturas[[#All],[NUMERO_CUENTA]],,0),"")</f>
        <v>1112650055</v>
      </c>
      <c r="S4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2569675</v>
      </c>
      <c r="T435" t="str">
        <f>+_xlfn.XLOOKUP(Cesion_credito[[#This Row],[DISTRIBUIDOR_ACTUAL]],Distribuidor[DISTRIBUIDOR_ACTUAL],Distribuidor[RAZON_SOCIAL_DISTRIBUIDOR_ACTUAL],,0)</f>
        <v>Compañía General de Electricidad S.A.</v>
      </c>
      <c r="U435" t="str">
        <f>+_xlfn.XLOOKUP(Cesion_credito[[#This Row],[DISTRIBUIDOR_ACTUAL]],Distribuidor[DISTRIBUIDOR_ACTUAL],Distribuidor[RUT_DISTRIBUIDOR_ACTUAL],,0)</f>
        <v>76.411.321-7</v>
      </c>
    </row>
    <row r="436" spans="1:21" x14ac:dyDescent="0.25">
      <c r="A436" s="22">
        <f t="shared" si="27"/>
        <v>2025</v>
      </c>
      <c r="B436" s="22">
        <f t="shared" si="24"/>
        <v>1</v>
      </c>
      <c r="C436" s="22">
        <f t="shared" si="25"/>
        <v>6</v>
      </c>
      <c r="D436" s="23" t="s">
        <v>1131</v>
      </c>
      <c r="E436" s="6" t="s">
        <v>1075</v>
      </c>
      <c r="F436" s="5" t="s">
        <v>139</v>
      </c>
      <c r="G436" s="24" t="str" cm="1">
        <f t="array" ref="G436">+IFERROR(_xlfn.XLOOKUP(Cesion_credito[[#This Row],[Distribuidor_CNE]]&amp;"_"&amp;Cesion_credito[[#This Row],[Bloque_Contrato_CNE]],Contrato[[#All],[Id]],Contrato[[#All],[Suministrador_CNE]],,0),"")</f>
        <v>ENDESA</v>
      </c>
      <c r="H436" s="24" t="str" cm="1">
        <f t="array" ref="H436">+IFERROR(_xlfn.XLOOKUP(Cesion_credito[[#This Row],[Distribuidor_CNE]]&amp;"_"&amp;Cesion_credito[[#This Row],[Bloque_Contrato_CNE]],Contrato[[#All],[Id]],Contrato[[#All],[SUMINISTRADOR_ACTUAL]],,0),"")</f>
        <v>ENEL_GENERACION</v>
      </c>
      <c r="I436" s="24" t="str" cm="1">
        <f t="array" ref="I436">+IFERROR(_xlfn.XLOOKUP(Cesion_credito[[#This Row],[Distribuidor_CNE]]&amp;"_"&amp;Cesion_credito[[#This Row],[Bloque_Contrato_CNE]],Contrato[[#All],[Id]],Contrato[[#All],[DISTRIBUIDOR_ACTUAL]],,0),"")</f>
        <v>CGE</v>
      </c>
      <c r="J436" s="5" t="s">
        <v>1317</v>
      </c>
      <c r="K436" s="22" t="str" cm="1">
        <f t="array" ref="K4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6" s="8">
        <v>1</v>
      </c>
      <c r="N436" s="36">
        <f>+Cesion_credito[[#This Row],[Prorrata_Semestral (%)]]*SUMIFS(Contrato[Pago_Semestral_US$],Contrato[Distribuidor_CNE],Cesion_credito[[#This Row],[Distribuidor_CNE]],Contrato[Contrato],Cesion_credito[[#This Row],[Bloque_Contrato_CNE]])</f>
        <v>810239.19099999999</v>
      </c>
      <c r="O436" s="28">
        <f t="shared" si="26"/>
        <v>1</v>
      </c>
      <c r="P436" t="str" cm="1">
        <f t="array" ref="P436">+IFERROR(_xlfn.XLOOKUP(Cesion_credito[[#This Row],[SUMINISTRADOR_ACTUAL]]&amp;Cesion_credito[[#This Row],[Razón Social Beneficiario del Pago]],Tabla_Facturas[[#All],[ID]],Tabla_Facturas[[#All],[BANCO]],,0),"")</f>
        <v>Banco de Chile</v>
      </c>
      <c r="Q436" t="str" cm="1">
        <f t="array" ref="Q43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6" cm="1">
        <f t="array" ref="R436">+IFERROR(_xlfn.XLOOKUP(Cesion_credito[[#This Row],[SUMINISTRADOR_ACTUAL]]&amp;Cesion_credito[[#This Row],[Razón Social Beneficiario del Pago]],Tabla_Facturas[[#All],[ID]],Tabla_Facturas[[#All],[NUMERO_CUENTA]],,0),"")</f>
        <v>1112650055</v>
      </c>
      <c r="S4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126115080</v>
      </c>
      <c r="T436" t="str">
        <f>+_xlfn.XLOOKUP(Cesion_credito[[#This Row],[DISTRIBUIDOR_ACTUAL]],Distribuidor[DISTRIBUIDOR_ACTUAL],Distribuidor[RAZON_SOCIAL_DISTRIBUIDOR_ACTUAL],,0)</f>
        <v>Compañía General de Electricidad S.A.</v>
      </c>
      <c r="U436" t="str">
        <f>+_xlfn.XLOOKUP(Cesion_credito[[#This Row],[DISTRIBUIDOR_ACTUAL]],Distribuidor[DISTRIBUIDOR_ACTUAL],Distribuidor[RUT_DISTRIBUIDOR_ACTUAL],,0)</f>
        <v>76.411.321-7</v>
      </c>
    </row>
    <row r="437" spans="1:21" x14ac:dyDescent="0.25">
      <c r="A437" s="22">
        <f t="shared" si="27"/>
        <v>2025</v>
      </c>
      <c r="B437" s="22">
        <f t="shared" si="24"/>
        <v>1</v>
      </c>
      <c r="C437" s="22">
        <f t="shared" si="25"/>
        <v>6</v>
      </c>
      <c r="D437" s="23" t="s">
        <v>1131</v>
      </c>
      <c r="E437" s="6" t="s">
        <v>1075</v>
      </c>
      <c r="F437" s="5" t="s">
        <v>140</v>
      </c>
      <c r="G437" s="24" t="str" cm="1">
        <f t="array" ref="G437">+IFERROR(_xlfn.XLOOKUP(Cesion_credito[[#This Row],[Distribuidor_CNE]]&amp;"_"&amp;Cesion_credito[[#This Row],[Bloque_Contrato_CNE]],Contrato[[#All],[Id]],Contrato[[#All],[Suministrador_CNE]],,0),"")</f>
        <v>ENDESA</v>
      </c>
      <c r="H437" s="24" t="str" cm="1">
        <f t="array" ref="H437">+IFERROR(_xlfn.XLOOKUP(Cesion_credito[[#This Row],[Distribuidor_CNE]]&amp;"_"&amp;Cesion_credito[[#This Row],[Bloque_Contrato_CNE]],Contrato[[#All],[Id]],Contrato[[#All],[SUMINISTRADOR_ACTUAL]],,0),"")</f>
        <v>ENEL_GENERACION</v>
      </c>
      <c r="I437" s="24" t="str" cm="1">
        <f t="array" ref="I437">+IFERROR(_xlfn.XLOOKUP(Cesion_credito[[#This Row],[Distribuidor_CNE]]&amp;"_"&amp;Cesion_credito[[#This Row],[Bloque_Contrato_CNE]],Contrato[[#All],[Id]],Contrato[[#All],[DISTRIBUIDOR_ACTUAL]],,0),"")</f>
        <v>CGE</v>
      </c>
      <c r="J437" s="5" t="s">
        <v>1317</v>
      </c>
      <c r="K437" s="22" t="str" cm="1">
        <f t="array" ref="K4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7" s="8">
        <v>1</v>
      </c>
      <c r="N437" s="36">
        <f>+Cesion_credito[[#This Row],[Prorrata_Semestral (%)]]*SUMIFS(Contrato[Pago_Semestral_US$],Contrato[Distribuidor_CNE],Cesion_credito[[#This Row],[Distribuidor_CNE]],Contrato[Contrato],Cesion_credito[[#This Row],[Bloque_Contrato_CNE]])</f>
        <v>88219.032000000007</v>
      </c>
      <c r="O437" s="28">
        <f t="shared" si="26"/>
        <v>1</v>
      </c>
      <c r="P437" t="str" cm="1">
        <f t="array" ref="P437">+IFERROR(_xlfn.XLOOKUP(Cesion_credito[[#This Row],[SUMINISTRADOR_ACTUAL]]&amp;Cesion_credito[[#This Row],[Razón Social Beneficiario del Pago]],Tabla_Facturas[[#All],[ID]],Tabla_Facturas[[#All],[BANCO]],,0),"")</f>
        <v>Banco de Chile</v>
      </c>
      <c r="Q437" t="str" cm="1">
        <f t="array" ref="Q43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7" cm="1">
        <f t="array" ref="R437">+IFERROR(_xlfn.XLOOKUP(Cesion_credito[[#This Row],[SUMINISTRADOR_ACTUAL]]&amp;Cesion_credito[[#This Row],[Razón Social Beneficiario del Pago]],Tabla_Facturas[[#All],[ID]],Tabla_Facturas[[#All],[NUMERO_CUENTA]],,0),"")</f>
        <v>1112650055</v>
      </c>
      <c r="S4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13731439</v>
      </c>
      <c r="T437" t="str">
        <f>+_xlfn.XLOOKUP(Cesion_credito[[#This Row],[DISTRIBUIDOR_ACTUAL]],Distribuidor[DISTRIBUIDOR_ACTUAL],Distribuidor[RAZON_SOCIAL_DISTRIBUIDOR_ACTUAL],,0)</f>
        <v>Compañía General de Electricidad S.A.</v>
      </c>
      <c r="U437" t="str">
        <f>+_xlfn.XLOOKUP(Cesion_credito[[#This Row],[DISTRIBUIDOR_ACTUAL]],Distribuidor[DISTRIBUIDOR_ACTUAL],Distribuidor[RUT_DISTRIBUIDOR_ACTUAL],,0)</f>
        <v>76.411.321-7</v>
      </c>
    </row>
    <row r="438" spans="1:21" x14ac:dyDescent="0.25">
      <c r="A438" s="22">
        <f t="shared" si="27"/>
        <v>2025</v>
      </c>
      <c r="B438" s="22">
        <f t="shared" si="24"/>
        <v>1</v>
      </c>
      <c r="C438" s="22">
        <f t="shared" si="25"/>
        <v>6</v>
      </c>
      <c r="D438" s="23" t="s">
        <v>1131</v>
      </c>
      <c r="E438" s="6" t="s">
        <v>1075</v>
      </c>
      <c r="F438" s="5" t="s">
        <v>141</v>
      </c>
      <c r="G438" s="24" t="str" cm="1">
        <f t="array" ref="G438">+IFERROR(_xlfn.XLOOKUP(Cesion_credito[[#This Row],[Distribuidor_CNE]]&amp;"_"&amp;Cesion_credito[[#This Row],[Bloque_Contrato_CNE]],Contrato[[#All],[Id]],Contrato[[#All],[Suministrador_CNE]],,0),"")</f>
        <v>ENDESA</v>
      </c>
      <c r="H438" s="24" t="str" cm="1">
        <f t="array" ref="H438">+IFERROR(_xlfn.XLOOKUP(Cesion_credito[[#This Row],[Distribuidor_CNE]]&amp;"_"&amp;Cesion_credito[[#This Row],[Bloque_Contrato_CNE]],Contrato[[#All],[Id]],Contrato[[#All],[SUMINISTRADOR_ACTUAL]],,0),"")</f>
        <v>ENEL_GENERACION</v>
      </c>
      <c r="I438" s="24" t="str" cm="1">
        <f t="array" ref="I438">+IFERROR(_xlfn.XLOOKUP(Cesion_credito[[#This Row],[Distribuidor_CNE]]&amp;"_"&amp;Cesion_credito[[#This Row],[Bloque_Contrato_CNE]],Contrato[[#All],[Id]],Contrato[[#All],[DISTRIBUIDOR_ACTUAL]],,0),"")</f>
        <v>CGE</v>
      </c>
      <c r="J438" s="5" t="s">
        <v>1317</v>
      </c>
      <c r="K438" s="22" t="str" cm="1">
        <f t="array" ref="K4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8" s="8">
        <v>1</v>
      </c>
      <c r="N438" s="36">
        <f>+Cesion_credito[[#This Row],[Prorrata_Semestral (%)]]*SUMIFS(Contrato[Pago_Semestral_US$],Contrato[Distribuidor_CNE],Cesion_credito[[#This Row],[Distribuidor_CNE]],Contrato[Contrato],Cesion_credito[[#This Row],[Bloque_Contrato_CNE]])</f>
        <v>3224937.4180000001</v>
      </c>
      <c r="O438" s="28">
        <f t="shared" si="26"/>
        <v>1</v>
      </c>
      <c r="P438" t="str" cm="1">
        <f t="array" ref="P438">+IFERROR(_xlfn.XLOOKUP(Cesion_credito[[#This Row],[SUMINISTRADOR_ACTUAL]]&amp;Cesion_credito[[#This Row],[Razón Social Beneficiario del Pago]],Tabla_Facturas[[#All],[ID]],Tabla_Facturas[[#All],[BANCO]],,0),"")</f>
        <v>Banco de Chile</v>
      </c>
      <c r="Q438" t="str" cm="1">
        <f t="array" ref="Q43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8" cm="1">
        <f t="array" ref="R438">+IFERROR(_xlfn.XLOOKUP(Cesion_credito[[#This Row],[SUMINISTRADOR_ACTUAL]]&amp;Cesion_credito[[#This Row],[Razón Social Beneficiario del Pago]],Tabla_Facturas[[#All],[ID]],Tabla_Facturas[[#All],[NUMERO_CUENTA]],,0),"")</f>
        <v>1112650055</v>
      </c>
      <c r="S4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501966884</v>
      </c>
      <c r="T438" t="str">
        <f>+_xlfn.XLOOKUP(Cesion_credito[[#This Row],[DISTRIBUIDOR_ACTUAL]],Distribuidor[DISTRIBUIDOR_ACTUAL],Distribuidor[RAZON_SOCIAL_DISTRIBUIDOR_ACTUAL],,0)</f>
        <v>Compañía General de Electricidad S.A.</v>
      </c>
      <c r="U438" t="str">
        <f>+_xlfn.XLOOKUP(Cesion_credito[[#This Row],[DISTRIBUIDOR_ACTUAL]],Distribuidor[DISTRIBUIDOR_ACTUAL],Distribuidor[RUT_DISTRIBUIDOR_ACTUAL],,0)</f>
        <v>76.411.321-7</v>
      </c>
    </row>
    <row r="439" spans="1:21" x14ac:dyDescent="0.25">
      <c r="A439" s="22">
        <f t="shared" si="27"/>
        <v>2025</v>
      </c>
      <c r="B439" s="22">
        <f t="shared" si="24"/>
        <v>1</v>
      </c>
      <c r="C439" s="22">
        <f t="shared" si="25"/>
        <v>6</v>
      </c>
      <c r="D439" s="23" t="s">
        <v>1131</v>
      </c>
      <c r="E439" s="6" t="s">
        <v>1075</v>
      </c>
      <c r="F439" s="5" t="s">
        <v>142</v>
      </c>
      <c r="G439" s="24" t="str" cm="1">
        <f t="array" ref="G439">+IFERROR(_xlfn.XLOOKUP(Cesion_credito[[#This Row],[Distribuidor_CNE]]&amp;"_"&amp;Cesion_credito[[#This Row],[Bloque_Contrato_CNE]],Contrato[[#All],[Id]],Contrato[[#All],[Suministrador_CNE]],,0),"")</f>
        <v>ENDESA</v>
      </c>
      <c r="H439" s="24" t="str" cm="1">
        <f t="array" ref="H439">+IFERROR(_xlfn.XLOOKUP(Cesion_credito[[#This Row],[Distribuidor_CNE]]&amp;"_"&amp;Cesion_credito[[#This Row],[Bloque_Contrato_CNE]],Contrato[[#All],[Id]],Contrato[[#All],[SUMINISTRADOR_ACTUAL]],,0),"")</f>
        <v>ENEL_GENERACION</v>
      </c>
      <c r="I439" s="24" t="str" cm="1">
        <f t="array" ref="I439">+IFERROR(_xlfn.XLOOKUP(Cesion_credito[[#This Row],[Distribuidor_CNE]]&amp;"_"&amp;Cesion_credito[[#This Row],[Bloque_Contrato_CNE]],Contrato[[#All],[Id]],Contrato[[#All],[DISTRIBUIDOR_ACTUAL]],,0),"")</f>
        <v>CGE</v>
      </c>
      <c r="J439" s="5" t="s">
        <v>1317</v>
      </c>
      <c r="K439" s="22" t="str" cm="1">
        <f t="array" ref="K4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39" s="8">
        <v>1</v>
      </c>
      <c r="N439" s="36">
        <f>+Cesion_credito[[#This Row],[Prorrata_Semestral (%)]]*SUMIFS(Contrato[Pago_Semestral_US$],Contrato[Distribuidor_CNE],Cesion_credito[[#This Row],[Distribuidor_CNE]],Contrato[Contrato],Cesion_credito[[#This Row],[Bloque_Contrato_CNE]])</f>
        <v>181600.54800000001</v>
      </c>
      <c r="O439" s="28">
        <f t="shared" si="26"/>
        <v>1</v>
      </c>
      <c r="P439" t="str" cm="1">
        <f t="array" ref="P439">+IFERROR(_xlfn.XLOOKUP(Cesion_credito[[#This Row],[SUMINISTRADOR_ACTUAL]]&amp;Cesion_credito[[#This Row],[Razón Social Beneficiario del Pago]],Tabla_Facturas[[#All],[ID]],Tabla_Facturas[[#All],[BANCO]],,0),"")</f>
        <v>Banco de Chile</v>
      </c>
      <c r="Q439" t="str" cm="1">
        <f t="array" ref="Q43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39" cm="1">
        <f t="array" ref="R439">+IFERROR(_xlfn.XLOOKUP(Cesion_credito[[#This Row],[SUMINISTRADOR_ACTUAL]]&amp;Cesion_credito[[#This Row],[Razón Social Beneficiario del Pago]],Tabla_Facturas[[#All],[ID]],Tabla_Facturas[[#All],[NUMERO_CUENTA]],,0),"")</f>
        <v>1112650055</v>
      </c>
      <c r="S4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28266428</v>
      </c>
      <c r="T439" t="str">
        <f>+_xlfn.XLOOKUP(Cesion_credito[[#This Row],[DISTRIBUIDOR_ACTUAL]],Distribuidor[DISTRIBUIDOR_ACTUAL],Distribuidor[RAZON_SOCIAL_DISTRIBUIDOR_ACTUAL],,0)</f>
        <v>Compañía General de Electricidad S.A.</v>
      </c>
      <c r="U439" t="str">
        <f>+_xlfn.XLOOKUP(Cesion_credito[[#This Row],[DISTRIBUIDOR_ACTUAL]],Distribuidor[DISTRIBUIDOR_ACTUAL],Distribuidor[RUT_DISTRIBUIDOR_ACTUAL],,0)</f>
        <v>76.411.321-7</v>
      </c>
    </row>
    <row r="440" spans="1:21" x14ac:dyDescent="0.25">
      <c r="A440" s="22">
        <f t="shared" si="27"/>
        <v>2025</v>
      </c>
      <c r="B440" s="22">
        <f t="shared" si="24"/>
        <v>1</v>
      </c>
      <c r="C440" s="22">
        <f t="shared" si="25"/>
        <v>6</v>
      </c>
      <c r="D440" s="23" t="s">
        <v>1131</v>
      </c>
      <c r="E440" s="6" t="s">
        <v>1075</v>
      </c>
      <c r="F440" s="5" t="s">
        <v>143</v>
      </c>
      <c r="G440" s="24" t="str" cm="1">
        <f t="array" ref="G440">+IFERROR(_xlfn.XLOOKUP(Cesion_credito[[#This Row],[Distribuidor_CNE]]&amp;"_"&amp;Cesion_credito[[#This Row],[Bloque_Contrato_CNE]],Contrato[[#All],[Id]],Contrato[[#All],[Suministrador_CNE]],,0),"")</f>
        <v>ENDESA</v>
      </c>
      <c r="H440" s="24" t="str" cm="1">
        <f t="array" ref="H440">+IFERROR(_xlfn.XLOOKUP(Cesion_credito[[#This Row],[Distribuidor_CNE]]&amp;"_"&amp;Cesion_credito[[#This Row],[Bloque_Contrato_CNE]],Contrato[[#All],[Id]],Contrato[[#All],[SUMINISTRADOR_ACTUAL]],,0),"")</f>
        <v>ENEL_GENERACION</v>
      </c>
      <c r="I440" s="24" t="str" cm="1">
        <f t="array" ref="I440">+IFERROR(_xlfn.XLOOKUP(Cesion_credito[[#This Row],[Distribuidor_CNE]]&amp;"_"&amp;Cesion_credito[[#This Row],[Bloque_Contrato_CNE]],Contrato[[#All],[Id]],Contrato[[#All],[DISTRIBUIDOR_ACTUAL]],,0),"")</f>
        <v>CGE</v>
      </c>
      <c r="J440" s="5" t="s">
        <v>1317</v>
      </c>
      <c r="K440" s="22" t="str" cm="1">
        <f t="array" ref="K4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0" s="8">
        <v>1</v>
      </c>
      <c r="N440" s="36">
        <f>+Cesion_credito[[#This Row],[Prorrata_Semestral (%)]]*SUMIFS(Contrato[Pago_Semestral_US$],Contrato[Distribuidor_CNE],Cesion_credito[[#This Row],[Distribuidor_CNE]],Contrato[Contrato],Cesion_credito[[#This Row],[Bloque_Contrato_CNE]])</f>
        <v>20267.93</v>
      </c>
      <c r="O440" s="28">
        <f t="shared" si="26"/>
        <v>1</v>
      </c>
      <c r="P440" t="str" cm="1">
        <f t="array" ref="P440">+IFERROR(_xlfn.XLOOKUP(Cesion_credito[[#This Row],[SUMINISTRADOR_ACTUAL]]&amp;Cesion_credito[[#This Row],[Razón Social Beneficiario del Pago]],Tabla_Facturas[[#All],[ID]],Tabla_Facturas[[#All],[BANCO]],,0),"")</f>
        <v>Banco de Chile</v>
      </c>
      <c r="Q440" t="str" cm="1">
        <f t="array" ref="Q44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0" cm="1">
        <f t="array" ref="R440">+IFERROR(_xlfn.XLOOKUP(Cesion_credito[[#This Row],[SUMINISTRADOR_ACTUAL]]&amp;Cesion_credito[[#This Row],[Razón Social Beneficiario del Pago]],Tabla_Facturas[[#All],[ID]],Tabla_Facturas[[#All],[NUMERO_CUENTA]],,0),"")</f>
        <v>1112650055</v>
      </c>
      <c r="S4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3154737</v>
      </c>
      <c r="T440" t="str">
        <f>+_xlfn.XLOOKUP(Cesion_credito[[#This Row],[DISTRIBUIDOR_ACTUAL]],Distribuidor[DISTRIBUIDOR_ACTUAL],Distribuidor[RAZON_SOCIAL_DISTRIBUIDOR_ACTUAL],,0)</f>
        <v>Compañía General de Electricidad S.A.</v>
      </c>
      <c r="U440" t="str">
        <f>+_xlfn.XLOOKUP(Cesion_credito[[#This Row],[DISTRIBUIDOR_ACTUAL]],Distribuidor[DISTRIBUIDOR_ACTUAL],Distribuidor[RUT_DISTRIBUIDOR_ACTUAL],,0)</f>
        <v>76.411.321-7</v>
      </c>
    </row>
    <row r="441" spans="1:21" x14ac:dyDescent="0.25">
      <c r="A441" s="22">
        <f t="shared" si="27"/>
        <v>2025</v>
      </c>
      <c r="B441" s="22">
        <f t="shared" si="24"/>
        <v>1</v>
      </c>
      <c r="C441" s="22">
        <f t="shared" si="25"/>
        <v>6</v>
      </c>
      <c r="D441" s="23" t="s">
        <v>1131</v>
      </c>
      <c r="E441" s="6" t="s">
        <v>1075</v>
      </c>
      <c r="F441" s="5" t="s">
        <v>144</v>
      </c>
      <c r="G441" s="24" t="str" cm="1">
        <f t="array" ref="G441">+IFERROR(_xlfn.XLOOKUP(Cesion_credito[[#This Row],[Distribuidor_CNE]]&amp;"_"&amp;Cesion_credito[[#This Row],[Bloque_Contrato_CNE]],Contrato[[#All],[Id]],Contrato[[#All],[Suministrador_CNE]],,0),"")</f>
        <v>ENDESA</v>
      </c>
      <c r="H441" s="24" t="str" cm="1">
        <f t="array" ref="H441">+IFERROR(_xlfn.XLOOKUP(Cesion_credito[[#This Row],[Distribuidor_CNE]]&amp;"_"&amp;Cesion_credito[[#This Row],[Bloque_Contrato_CNE]],Contrato[[#All],[Id]],Contrato[[#All],[SUMINISTRADOR_ACTUAL]],,0),"")</f>
        <v>ENEL_GENERACION</v>
      </c>
      <c r="I441" s="24" t="str" cm="1">
        <f t="array" ref="I441">+IFERROR(_xlfn.XLOOKUP(Cesion_credito[[#This Row],[Distribuidor_CNE]]&amp;"_"&amp;Cesion_credito[[#This Row],[Bloque_Contrato_CNE]],Contrato[[#All],[Id]],Contrato[[#All],[DISTRIBUIDOR_ACTUAL]],,0),"")</f>
        <v>CGE</v>
      </c>
      <c r="J441" s="5" t="s">
        <v>1317</v>
      </c>
      <c r="K441" s="22" t="str" cm="1">
        <f t="array" ref="K4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1" s="8">
        <v>1</v>
      </c>
      <c r="N441" s="36">
        <f>+Cesion_credito[[#This Row],[Prorrata_Semestral (%)]]*SUMIFS(Contrato[Pago_Semestral_US$],Contrato[Distribuidor_CNE],Cesion_credito[[#This Row],[Distribuidor_CNE]],Contrato[Contrato],Cesion_credito[[#This Row],[Bloque_Contrato_CNE]])</f>
        <v>590654.62199999997</v>
      </c>
      <c r="O441" s="28">
        <f t="shared" si="26"/>
        <v>1</v>
      </c>
      <c r="P441" t="str" cm="1">
        <f t="array" ref="P441">+IFERROR(_xlfn.XLOOKUP(Cesion_credito[[#This Row],[SUMINISTRADOR_ACTUAL]]&amp;Cesion_credito[[#This Row],[Razón Social Beneficiario del Pago]],Tabla_Facturas[[#All],[ID]],Tabla_Facturas[[#All],[BANCO]],,0),"")</f>
        <v>Banco de Chile</v>
      </c>
      <c r="Q441" t="str" cm="1">
        <f t="array" ref="Q44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1" cm="1">
        <f t="array" ref="R441">+IFERROR(_xlfn.XLOOKUP(Cesion_credito[[#This Row],[SUMINISTRADOR_ACTUAL]]&amp;Cesion_credito[[#This Row],[Razón Social Beneficiario del Pago]],Tabla_Facturas[[#All],[ID]],Tabla_Facturas[[#All],[NUMERO_CUENTA]],,0),"")</f>
        <v>1112650055</v>
      </c>
      <c r="S4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91936376</v>
      </c>
      <c r="T441" t="str">
        <f>+_xlfn.XLOOKUP(Cesion_credito[[#This Row],[DISTRIBUIDOR_ACTUAL]],Distribuidor[DISTRIBUIDOR_ACTUAL],Distribuidor[RAZON_SOCIAL_DISTRIBUIDOR_ACTUAL],,0)</f>
        <v>Compañía General de Electricidad S.A.</v>
      </c>
      <c r="U441" t="str">
        <f>+_xlfn.XLOOKUP(Cesion_credito[[#This Row],[DISTRIBUIDOR_ACTUAL]],Distribuidor[DISTRIBUIDOR_ACTUAL],Distribuidor[RUT_DISTRIBUIDOR_ACTUAL],,0)</f>
        <v>76.411.321-7</v>
      </c>
    </row>
    <row r="442" spans="1:21" x14ac:dyDescent="0.25">
      <c r="A442" s="22">
        <f t="shared" si="27"/>
        <v>2025</v>
      </c>
      <c r="B442" s="22">
        <f t="shared" si="24"/>
        <v>1</v>
      </c>
      <c r="C442" s="22">
        <f t="shared" si="25"/>
        <v>6</v>
      </c>
      <c r="D442" s="23" t="s">
        <v>1131</v>
      </c>
      <c r="E442" s="6" t="s">
        <v>1075</v>
      </c>
      <c r="F442" s="5" t="s">
        <v>145</v>
      </c>
      <c r="G442" s="24" t="str" cm="1">
        <f t="array" ref="G442">+IFERROR(_xlfn.XLOOKUP(Cesion_credito[[#This Row],[Distribuidor_CNE]]&amp;"_"&amp;Cesion_credito[[#This Row],[Bloque_Contrato_CNE]],Contrato[[#All],[Id]],Contrato[[#All],[Suministrador_CNE]],,0),"")</f>
        <v>ENDESA</v>
      </c>
      <c r="H442" s="24" t="str" cm="1">
        <f t="array" ref="H442">+IFERROR(_xlfn.XLOOKUP(Cesion_credito[[#This Row],[Distribuidor_CNE]]&amp;"_"&amp;Cesion_credito[[#This Row],[Bloque_Contrato_CNE]],Contrato[[#All],[Id]],Contrato[[#All],[SUMINISTRADOR_ACTUAL]],,0),"")</f>
        <v>ENEL_GENERACION</v>
      </c>
      <c r="I442" s="24" t="str" cm="1">
        <f t="array" ref="I442">+IFERROR(_xlfn.XLOOKUP(Cesion_credito[[#This Row],[Distribuidor_CNE]]&amp;"_"&amp;Cesion_credito[[#This Row],[Bloque_Contrato_CNE]],Contrato[[#All],[Id]],Contrato[[#All],[DISTRIBUIDOR_ACTUAL]],,0),"")</f>
        <v>CGE</v>
      </c>
      <c r="J442" s="5" t="s">
        <v>1317</v>
      </c>
      <c r="K442" s="22" t="str" cm="1">
        <f t="array" ref="K4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2" s="8">
        <v>1</v>
      </c>
      <c r="N442" s="36">
        <f>+Cesion_credito[[#This Row],[Prorrata_Semestral (%)]]*SUMIFS(Contrato[Pago_Semestral_US$],Contrato[Distribuidor_CNE],Cesion_credito[[#This Row],[Distribuidor_CNE]],Contrato[Contrato],Cesion_credito[[#This Row],[Bloque_Contrato_CNE]])</f>
        <v>1805806.5649999999</v>
      </c>
      <c r="O442" s="28">
        <f t="shared" si="26"/>
        <v>1</v>
      </c>
      <c r="P442" t="str" cm="1">
        <f t="array" ref="P442">+IFERROR(_xlfn.XLOOKUP(Cesion_credito[[#This Row],[SUMINISTRADOR_ACTUAL]]&amp;Cesion_credito[[#This Row],[Razón Social Beneficiario del Pago]],Tabla_Facturas[[#All],[ID]],Tabla_Facturas[[#All],[BANCO]],,0),"")</f>
        <v>Banco de Chile</v>
      </c>
      <c r="Q442" t="str" cm="1">
        <f t="array" ref="Q44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2" cm="1">
        <f t="array" ref="R442">+IFERROR(_xlfn.XLOOKUP(Cesion_credito[[#This Row],[SUMINISTRADOR_ACTUAL]]&amp;Cesion_credito[[#This Row],[Razón Social Beneficiario del Pago]],Tabla_Facturas[[#All],[ID]],Tabla_Facturas[[#All],[NUMERO_CUENTA]],,0),"")</f>
        <v>1112650055</v>
      </c>
      <c r="S4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281076802</v>
      </c>
      <c r="T442" t="str">
        <f>+_xlfn.XLOOKUP(Cesion_credito[[#This Row],[DISTRIBUIDOR_ACTUAL]],Distribuidor[DISTRIBUIDOR_ACTUAL],Distribuidor[RAZON_SOCIAL_DISTRIBUIDOR_ACTUAL],,0)</f>
        <v>Compañía General de Electricidad S.A.</v>
      </c>
      <c r="U442" t="str">
        <f>+_xlfn.XLOOKUP(Cesion_credito[[#This Row],[DISTRIBUIDOR_ACTUAL]],Distribuidor[DISTRIBUIDOR_ACTUAL],Distribuidor[RUT_DISTRIBUIDOR_ACTUAL],,0)</f>
        <v>76.411.321-7</v>
      </c>
    </row>
    <row r="443" spans="1:21" x14ac:dyDescent="0.25">
      <c r="A443" s="22">
        <f t="shared" si="27"/>
        <v>2025</v>
      </c>
      <c r="B443" s="22">
        <f t="shared" si="24"/>
        <v>1</v>
      </c>
      <c r="C443" s="22">
        <f t="shared" si="25"/>
        <v>6</v>
      </c>
      <c r="D443" s="23" t="s">
        <v>1131</v>
      </c>
      <c r="E443" s="6" t="s">
        <v>1075</v>
      </c>
      <c r="F443" s="5" t="s">
        <v>146</v>
      </c>
      <c r="G443" s="24" t="str" cm="1">
        <f t="array" ref="G443">+IFERROR(_xlfn.XLOOKUP(Cesion_credito[[#This Row],[Distribuidor_CNE]]&amp;"_"&amp;Cesion_credito[[#This Row],[Bloque_Contrato_CNE]],Contrato[[#All],[Id]],Contrato[[#All],[Suministrador_CNE]],,0),"")</f>
        <v>ENDESA</v>
      </c>
      <c r="H443" s="24" t="str" cm="1">
        <f t="array" ref="H443">+IFERROR(_xlfn.XLOOKUP(Cesion_credito[[#This Row],[Distribuidor_CNE]]&amp;"_"&amp;Cesion_credito[[#This Row],[Bloque_Contrato_CNE]],Contrato[[#All],[Id]],Contrato[[#All],[SUMINISTRADOR_ACTUAL]],,0),"")</f>
        <v>ENEL_GENERACION</v>
      </c>
      <c r="I443" s="24" t="str" cm="1">
        <f t="array" ref="I443">+IFERROR(_xlfn.XLOOKUP(Cesion_credito[[#This Row],[Distribuidor_CNE]]&amp;"_"&amp;Cesion_credito[[#This Row],[Bloque_Contrato_CNE]],Contrato[[#All],[Id]],Contrato[[#All],[DISTRIBUIDOR_ACTUAL]],,0),"")</f>
        <v>CGE</v>
      </c>
      <c r="J443" s="5" t="s">
        <v>1317</v>
      </c>
      <c r="K443" s="22" t="str" cm="1">
        <f t="array" ref="K4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3" s="8">
        <v>1</v>
      </c>
      <c r="N443" s="36">
        <f>+Cesion_credito[[#This Row],[Prorrata_Semestral (%)]]*SUMIFS(Contrato[Pago_Semestral_US$],Contrato[Distribuidor_CNE],Cesion_credito[[#This Row],[Distribuidor_CNE]],Contrato[Contrato],Cesion_credito[[#This Row],[Bloque_Contrato_CNE]])</f>
        <v>213404.166</v>
      </c>
      <c r="O443" s="28">
        <f t="shared" si="26"/>
        <v>1</v>
      </c>
      <c r="P443" t="str" cm="1">
        <f t="array" ref="P443">+IFERROR(_xlfn.XLOOKUP(Cesion_credito[[#This Row],[SUMINISTRADOR_ACTUAL]]&amp;Cesion_credito[[#This Row],[Razón Social Beneficiario del Pago]],Tabla_Facturas[[#All],[ID]],Tabla_Facturas[[#All],[BANCO]],,0),"")</f>
        <v>Banco de Chile</v>
      </c>
      <c r="Q443" t="str" cm="1">
        <f t="array" ref="Q44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3" cm="1">
        <f t="array" ref="R443">+IFERROR(_xlfn.XLOOKUP(Cesion_credito[[#This Row],[SUMINISTRADOR_ACTUAL]]&amp;Cesion_credito[[#This Row],[Razón Social Beneficiario del Pago]],Tabla_Facturas[[#All],[ID]],Tabla_Facturas[[#All],[NUMERO_CUENTA]],,0),"")</f>
        <v>1112650055</v>
      </c>
      <c r="S4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33216714</v>
      </c>
      <c r="T443" t="str">
        <f>+_xlfn.XLOOKUP(Cesion_credito[[#This Row],[DISTRIBUIDOR_ACTUAL]],Distribuidor[DISTRIBUIDOR_ACTUAL],Distribuidor[RAZON_SOCIAL_DISTRIBUIDOR_ACTUAL],,0)</f>
        <v>Compañía General de Electricidad S.A.</v>
      </c>
      <c r="U443" t="str">
        <f>+_xlfn.XLOOKUP(Cesion_credito[[#This Row],[DISTRIBUIDOR_ACTUAL]],Distribuidor[DISTRIBUIDOR_ACTUAL],Distribuidor[RUT_DISTRIBUIDOR_ACTUAL],,0)</f>
        <v>76.411.321-7</v>
      </c>
    </row>
    <row r="444" spans="1:21" x14ac:dyDescent="0.25">
      <c r="A444" s="22">
        <f t="shared" si="27"/>
        <v>2025</v>
      </c>
      <c r="B444" s="22">
        <f t="shared" si="24"/>
        <v>1</v>
      </c>
      <c r="C444" s="22">
        <f t="shared" si="25"/>
        <v>6</v>
      </c>
      <c r="D444" s="23" t="s">
        <v>1131</v>
      </c>
      <c r="E444" s="6" t="s">
        <v>1075</v>
      </c>
      <c r="F444" s="5" t="s">
        <v>159</v>
      </c>
      <c r="G444" s="24" t="str" cm="1">
        <f t="array" ref="G444">+IFERROR(_xlfn.XLOOKUP(Cesion_credito[[#This Row],[Distribuidor_CNE]]&amp;"_"&amp;Cesion_credito[[#This Row],[Bloque_Contrato_CNE]],Contrato[[#All],[Id]],Contrato[[#All],[Suministrador_CNE]],,0),"")</f>
        <v>PANGUIPULLI</v>
      </c>
      <c r="H444" s="24" t="str" cm="1">
        <f t="array" ref="H444">+IFERROR(_xlfn.XLOOKUP(Cesion_credito[[#This Row],[Distribuidor_CNE]]&amp;"_"&amp;Cesion_credito[[#This Row],[Bloque_Contrato_CNE]],Contrato[[#All],[Id]],Contrato[[#All],[SUMINISTRADOR_ACTUAL]],,0),"")</f>
        <v>EGP_CHILE</v>
      </c>
      <c r="I444" s="24" t="str" cm="1">
        <f t="array" ref="I444">+IFERROR(_xlfn.XLOOKUP(Cesion_credito[[#This Row],[Distribuidor_CNE]]&amp;"_"&amp;Cesion_credito[[#This Row],[Bloque_Contrato_CNE]],Contrato[[#All],[Id]],Contrato[[#All],[DISTRIBUIDOR_ACTUAL]],,0),"")</f>
        <v>CGE</v>
      </c>
      <c r="J444" s="5" t="s">
        <v>1317</v>
      </c>
      <c r="K444" s="22" t="str" cm="1">
        <f t="array" ref="K4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4" s="8">
        <v>1</v>
      </c>
      <c r="N444" s="36">
        <f>+Cesion_credito[[#This Row],[Prorrata_Semestral (%)]]*SUMIFS(Contrato[Pago_Semestral_US$],Contrato[Distribuidor_CNE],Cesion_credito[[#This Row],[Distribuidor_CNE]],Contrato[Contrato],Cesion_credito[[#This Row],[Bloque_Contrato_CNE]])</f>
        <v>95596.04</v>
      </c>
      <c r="O444" s="28">
        <f t="shared" si="26"/>
        <v>1</v>
      </c>
      <c r="P444" t="str" cm="1">
        <f t="array" ref="P444">+IFERROR(_xlfn.XLOOKUP(Cesion_credito[[#This Row],[SUMINISTRADOR_ACTUAL]]&amp;Cesion_credito[[#This Row],[Razón Social Beneficiario del Pago]],Tabla_Facturas[[#All],[ID]],Tabla_Facturas[[#All],[BANCO]],,0),"")</f>
        <v>Banco de Chile</v>
      </c>
      <c r="Q444" t="str" cm="1">
        <f t="array" ref="Q44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4" cm="1">
        <f t="array" ref="R444">+IFERROR(_xlfn.XLOOKUP(Cesion_credito[[#This Row],[SUMINISTRADOR_ACTUAL]]&amp;Cesion_credito[[#This Row],[Razón Social Beneficiario del Pago]],Tabla_Facturas[[#All],[ID]],Tabla_Facturas[[#All],[NUMERO_CUENTA]],,0),"")</f>
        <v>1112650063</v>
      </c>
      <c r="S4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14879683</v>
      </c>
      <c r="T444" t="str">
        <f>+_xlfn.XLOOKUP(Cesion_credito[[#This Row],[DISTRIBUIDOR_ACTUAL]],Distribuidor[DISTRIBUIDOR_ACTUAL],Distribuidor[RAZON_SOCIAL_DISTRIBUIDOR_ACTUAL],,0)</f>
        <v>Compañía General de Electricidad S.A.</v>
      </c>
      <c r="U444" t="str">
        <f>+_xlfn.XLOOKUP(Cesion_credito[[#This Row],[DISTRIBUIDOR_ACTUAL]],Distribuidor[DISTRIBUIDOR_ACTUAL],Distribuidor[RUT_DISTRIBUIDOR_ACTUAL],,0)</f>
        <v>76.411.321-7</v>
      </c>
    </row>
    <row r="445" spans="1:21" x14ac:dyDescent="0.25">
      <c r="A445" s="22">
        <f t="shared" si="27"/>
        <v>2025</v>
      </c>
      <c r="B445" s="22">
        <f t="shared" si="24"/>
        <v>1</v>
      </c>
      <c r="C445" s="22">
        <f t="shared" si="25"/>
        <v>6</v>
      </c>
      <c r="D445" s="23" t="s">
        <v>1131</v>
      </c>
      <c r="E445" s="6" t="s">
        <v>1075</v>
      </c>
      <c r="F445" s="5" t="s">
        <v>160</v>
      </c>
      <c r="G445" s="24" t="str" cm="1">
        <f t="array" ref="G445">+IFERROR(_xlfn.XLOOKUP(Cesion_credito[[#This Row],[Distribuidor_CNE]]&amp;"_"&amp;Cesion_credito[[#This Row],[Bloque_Contrato_CNE]],Contrato[[#All],[Id]],Contrato[[#All],[Suministrador_CNE]],,0),"")</f>
        <v>PANGUIPULLI</v>
      </c>
      <c r="H445" s="24" t="str" cm="1">
        <f t="array" ref="H445">+IFERROR(_xlfn.XLOOKUP(Cesion_credito[[#This Row],[Distribuidor_CNE]]&amp;"_"&amp;Cesion_credito[[#This Row],[Bloque_Contrato_CNE]],Contrato[[#All],[Id]],Contrato[[#All],[SUMINISTRADOR_ACTUAL]],,0),"")</f>
        <v>EGP_CHILE</v>
      </c>
      <c r="I445" s="24" t="str" cm="1">
        <f t="array" ref="I445">+IFERROR(_xlfn.XLOOKUP(Cesion_credito[[#This Row],[Distribuidor_CNE]]&amp;"_"&amp;Cesion_credito[[#This Row],[Bloque_Contrato_CNE]],Contrato[[#All],[Id]],Contrato[[#All],[DISTRIBUIDOR_ACTUAL]],,0),"")</f>
        <v>CGE</v>
      </c>
      <c r="J445" s="5" t="s">
        <v>1317</v>
      </c>
      <c r="K445" s="22" t="str" cm="1">
        <f t="array" ref="K4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5" s="8">
        <v>1</v>
      </c>
      <c r="N445" s="36">
        <f>+Cesion_credito[[#This Row],[Prorrata_Semestral (%)]]*SUMIFS(Contrato[Pago_Semestral_US$],Contrato[Distribuidor_CNE],Cesion_credito[[#This Row],[Distribuidor_CNE]],Contrato[Contrato],Cesion_credito[[#This Row],[Bloque_Contrato_CNE]])</f>
        <v>10816.263999999999</v>
      </c>
      <c r="O445" s="28">
        <f t="shared" si="26"/>
        <v>1</v>
      </c>
      <c r="P445" t="str" cm="1">
        <f t="array" ref="P445">+IFERROR(_xlfn.XLOOKUP(Cesion_credito[[#This Row],[SUMINISTRADOR_ACTUAL]]&amp;Cesion_credito[[#This Row],[Razón Social Beneficiario del Pago]],Tabla_Facturas[[#All],[ID]],Tabla_Facturas[[#All],[BANCO]],,0),"")</f>
        <v>Banco de Chile</v>
      </c>
      <c r="Q445" t="str" cm="1">
        <f t="array" ref="Q44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5" cm="1">
        <f t="array" ref="R445">+IFERROR(_xlfn.XLOOKUP(Cesion_credito[[#This Row],[SUMINISTRADOR_ACTUAL]]&amp;Cesion_credito[[#This Row],[Razón Social Beneficiario del Pago]],Tabla_Facturas[[#All],[ID]],Tabla_Facturas[[#All],[NUMERO_CUENTA]],,0),"")</f>
        <v>1112650063</v>
      </c>
      <c r="S4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1683570</v>
      </c>
      <c r="T445" t="str">
        <f>+_xlfn.XLOOKUP(Cesion_credito[[#This Row],[DISTRIBUIDOR_ACTUAL]],Distribuidor[DISTRIBUIDOR_ACTUAL],Distribuidor[RAZON_SOCIAL_DISTRIBUIDOR_ACTUAL],,0)</f>
        <v>Compañía General de Electricidad S.A.</v>
      </c>
      <c r="U445" t="str">
        <f>+_xlfn.XLOOKUP(Cesion_credito[[#This Row],[DISTRIBUIDOR_ACTUAL]],Distribuidor[DISTRIBUIDOR_ACTUAL],Distribuidor[RUT_DISTRIBUIDOR_ACTUAL],,0)</f>
        <v>76.411.321-7</v>
      </c>
    </row>
    <row r="446" spans="1:21" x14ac:dyDescent="0.25">
      <c r="A446" s="22">
        <f t="shared" si="27"/>
        <v>2025</v>
      </c>
      <c r="B446" s="22">
        <f t="shared" si="24"/>
        <v>1</v>
      </c>
      <c r="C446" s="22">
        <f t="shared" si="25"/>
        <v>6</v>
      </c>
      <c r="D446" s="23" t="s">
        <v>1131</v>
      </c>
      <c r="E446" s="6" t="s">
        <v>1075</v>
      </c>
      <c r="F446" s="5" t="s">
        <v>161</v>
      </c>
      <c r="G446" s="24" t="str" cm="1">
        <f t="array" ref="G446">+IFERROR(_xlfn.XLOOKUP(Cesion_credito[[#This Row],[Distribuidor_CNE]]&amp;"_"&amp;Cesion_credito[[#This Row],[Bloque_Contrato_CNE]],Contrato[[#All],[Id]],Contrato[[#All],[Suministrador_CNE]],,0),"")</f>
        <v>PANGUIPULLI</v>
      </c>
      <c r="H446" s="24" t="str" cm="1">
        <f t="array" ref="H446">+IFERROR(_xlfn.XLOOKUP(Cesion_credito[[#This Row],[Distribuidor_CNE]]&amp;"_"&amp;Cesion_credito[[#This Row],[Bloque_Contrato_CNE]],Contrato[[#All],[Id]],Contrato[[#All],[SUMINISTRADOR_ACTUAL]],,0),"")</f>
        <v>EGP_CHILE</v>
      </c>
      <c r="I446" s="24" t="str" cm="1">
        <f t="array" ref="I446">+IFERROR(_xlfn.XLOOKUP(Cesion_credito[[#This Row],[Distribuidor_CNE]]&amp;"_"&amp;Cesion_credito[[#This Row],[Bloque_Contrato_CNE]],Contrato[[#All],[Id]],Contrato[[#All],[DISTRIBUIDOR_ACTUAL]],,0),"")</f>
        <v>CGE</v>
      </c>
      <c r="J446" s="5" t="s">
        <v>1317</v>
      </c>
      <c r="K446" s="22" t="str" cm="1">
        <f t="array" ref="K4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6" s="8">
        <v>1</v>
      </c>
      <c r="N446" s="36">
        <f>+Cesion_credito[[#This Row],[Prorrata_Semestral (%)]]*SUMIFS(Contrato[Pago_Semestral_US$],Contrato[Distribuidor_CNE],Cesion_credito[[#This Row],[Distribuidor_CNE]],Contrato[Contrato],Cesion_credito[[#This Row],[Bloque_Contrato_CNE]])</f>
        <v>364744.446</v>
      </c>
      <c r="O446" s="28">
        <f t="shared" si="26"/>
        <v>1</v>
      </c>
      <c r="P446" t="str" cm="1">
        <f t="array" ref="P446">+IFERROR(_xlfn.XLOOKUP(Cesion_credito[[#This Row],[SUMINISTRADOR_ACTUAL]]&amp;Cesion_credito[[#This Row],[Razón Social Beneficiario del Pago]],Tabla_Facturas[[#All],[ID]],Tabla_Facturas[[#All],[BANCO]],,0),"")</f>
        <v>Banco de Chile</v>
      </c>
      <c r="Q446" t="str" cm="1">
        <f t="array" ref="Q44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6" cm="1">
        <f t="array" ref="R446">+IFERROR(_xlfn.XLOOKUP(Cesion_credito[[#This Row],[SUMINISTRADOR_ACTUAL]]&amp;Cesion_credito[[#This Row],[Razón Social Beneficiario del Pago]],Tabla_Facturas[[#All],[ID]],Tabla_Facturas[[#All],[NUMERO_CUENTA]],,0),"")</f>
        <v>1112650063</v>
      </c>
      <c r="S4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56773081</v>
      </c>
      <c r="T446" t="str">
        <f>+_xlfn.XLOOKUP(Cesion_credito[[#This Row],[DISTRIBUIDOR_ACTUAL]],Distribuidor[DISTRIBUIDOR_ACTUAL],Distribuidor[RAZON_SOCIAL_DISTRIBUIDOR_ACTUAL],,0)</f>
        <v>Compañía General de Electricidad S.A.</v>
      </c>
      <c r="U446" t="str">
        <f>+_xlfn.XLOOKUP(Cesion_credito[[#This Row],[DISTRIBUIDOR_ACTUAL]],Distribuidor[DISTRIBUIDOR_ACTUAL],Distribuidor[RUT_DISTRIBUIDOR_ACTUAL],,0)</f>
        <v>76.411.321-7</v>
      </c>
    </row>
    <row r="447" spans="1:21" x14ac:dyDescent="0.25">
      <c r="A447" s="22">
        <f t="shared" si="27"/>
        <v>2025</v>
      </c>
      <c r="B447" s="22">
        <f t="shared" si="24"/>
        <v>1</v>
      </c>
      <c r="C447" s="22">
        <f t="shared" si="25"/>
        <v>6</v>
      </c>
      <c r="D447" s="23" t="s">
        <v>1131</v>
      </c>
      <c r="E447" s="6" t="s">
        <v>1080</v>
      </c>
      <c r="F447" s="5" t="s">
        <v>203</v>
      </c>
      <c r="G447" s="24" t="str" cm="1">
        <f t="array" ref="G447">+IFERROR(_xlfn.XLOOKUP(Cesion_credito[[#This Row],[Distribuidor_CNE]]&amp;"_"&amp;Cesion_credito[[#This Row],[Bloque_Contrato_CNE]],Contrato[[#All],[Id]],Contrato[[#All],[Suministrador_CNE]],,0),"")</f>
        <v>ENDESA</v>
      </c>
      <c r="H447" s="24" t="str" cm="1">
        <f t="array" ref="H447">+IFERROR(_xlfn.XLOOKUP(Cesion_credito[[#This Row],[Distribuidor_CNE]]&amp;"_"&amp;Cesion_credito[[#This Row],[Bloque_Contrato_CNE]],Contrato[[#All],[Id]],Contrato[[#All],[SUMINISTRADOR_ACTUAL]],,0),"")</f>
        <v>ENEL_GENERACION</v>
      </c>
      <c r="I447" s="24" t="str" cm="1">
        <f t="array" ref="I447">+IFERROR(_xlfn.XLOOKUP(Cesion_credito[[#This Row],[Distribuidor_CNE]]&amp;"_"&amp;Cesion_credito[[#This Row],[Bloque_Contrato_CNE]],Contrato[[#All],[Id]],Contrato[[#All],[DISTRIBUIDOR_ACTUAL]],,0),"")</f>
        <v>CHILQUINTA</v>
      </c>
      <c r="J447" s="5" t="s">
        <v>1317</v>
      </c>
      <c r="K447" s="22" t="str" cm="1">
        <f t="array" ref="K4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7" s="8">
        <v>1</v>
      </c>
      <c r="N447" s="36">
        <f>+Cesion_credito[[#This Row],[Prorrata_Semestral (%)]]*SUMIFS(Contrato[Pago_Semestral_US$],Contrato[Distribuidor_CNE],Cesion_credito[[#This Row],[Distribuidor_CNE]],Contrato[Contrato],Cesion_credito[[#This Row],[Bloque_Contrato_CNE]])</f>
        <v>151099.136</v>
      </c>
      <c r="O447" s="28">
        <f t="shared" si="26"/>
        <v>1</v>
      </c>
      <c r="P447" t="str" cm="1">
        <f t="array" ref="P447">+IFERROR(_xlfn.XLOOKUP(Cesion_credito[[#This Row],[SUMINISTRADOR_ACTUAL]]&amp;Cesion_credito[[#This Row],[Razón Social Beneficiario del Pago]],Tabla_Facturas[[#All],[ID]],Tabla_Facturas[[#All],[BANCO]],,0),"")</f>
        <v>Banco de Chile</v>
      </c>
      <c r="Q447" t="str" cm="1">
        <f t="array" ref="Q44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7" cm="1">
        <f t="array" ref="R447">+IFERROR(_xlfn.XLOOKUP(Cesion_credito[[#This Row],[SUMINISTRADOR_ACTUAL]]&amp;Cesion_credito[[#This Row],[Razón Social Beneficiario del Pago]],Tabla_Facturas[[#All],[ID]],Tabla_Facturas[[#All],[NUMERO_CUENTA]],,0),"")</f>
        <v>1112650055</v>
      </c>
      <c r="S4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23518832</v>
      </c>
      <c r="T447" t="str">
        <f>+_xlfn.XLOOKUP(Cesion_credito[[#This Row],[DISTRIBUIDOR_ACTUAL]],Distribuidor[DISTRIBUIDOR_ACTUAL],Distribuidor[RAZON_SOCIAL_DISTRIBUIDOR_ACTUAL],,0)</f>
        <v>Chilquinta Distribución S.A.</v>
      </c>
      <c r="U447" t="str">
        <f>+_xlfn.XLOOKUP(Cesion_credito[[#This Row],[DISTRIBUIDOR_ACTUAL]],Distribuidor[DISTRIBUIDOR_ACTUAL],Distribuidor[RUT_DISTRIBUIDOR_ACTUAL],,0)</f>
        <v>96.813.520-1</v>
      </c>
    </row>
    <row r="448" spans="1:21" x14ac:dyDescent="0.25">
      <c r="A448" s="22">
        <f t="shared" si="27"/>
        <v>2025</v>
      </c>
      <c r="B448" s="22">
        <f t="shared" si="24"/>
        <v>1</v>
      </c>
      <c r="C448" s="22">
        <f t="shared" si="25"/>
        <v>6</v>
      </c>
      <c r="D448" s="23" t="s">
        <v>1131</v>
      </c>
      <c r="E448" s="6" t="s">
        <v>1080</v>
      </c>
      <c r="F448" s="5" t="s">
        <v>204</v>
      </c>
      <c r="G448" s="24" t="str" cm="1">
        <f t="array" ref="G448">+IFERROR(_xlfn.XLOOKUP(Cesion_credito[[#This Row],[Distribuidor_CNE]]&amp;"_"&amp;Cesion_credito[[#This Row],[Bloque_Contrato_CNE]],Contrato[[#All],[Id]],Contrato[[#All],[Suministrador_CNE]],,0),"")</f>
        <v>ENDESA</v>
      </c>
      <c r="H448" s="24" t="str" cm="1">
        <f t="array" ref="H448">+IFERROR(_xlfn.XLOOKUP(Cesion_credito[[#This Row],[Distribuidor_CNE]]&amp;"_"&amp;Cesion_credito[[#This Row],[Bloque_Contrato_CNE]],Contrato[[#All],[Id]],Contrato[[#All],[SUMINISTRADOR_ACTUAL]],,0),"")</f>
        <v>ENEL_GENERACION</v>
      </c>
      <c r="I448" s="24" t="str" cm="1">
        <f t="array" ref="I448">+IFERROR(_xlfn.XLOOKUP(Cesion_credito[[#This Row],[Distribuidor_CNE]]&amp;"_"&amp;Cesion_credito[[#This Row],[Bloque_Contrato_CNE]],Contrato[[#All],[Id]],Contrato[[#All],[DISTRIBUIDOR_ACTUAL]],,0),"")</f>
        <v>CHILQUINTA</v>
      </c>
      <c r="J448" s="5" t="s">
        <v>1317</v>
      </c>
      <c r="K448" s="22" t="str" cm="1">
        <f t="array" ref="K4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8" s="8">
        <v>1</v>
      </c>
      <c r="N448" s="36">
        <f>+Cesion_credito[[#This Row],[Prorrata_Semestral (%)]]*SUMIFS(Contrato[Pago_Semestral_US$],Contrato[Distribuidor_CNE],Cesion_credito[[#This Row],[Distribuidor_CNE]],Contrato[Contrato],Cesion_credito[[#This Row],[Bloque_Contrato_CNE]])</f>
        <v>337272.413</v>
      </c>
      <c r="O448" s="28">
        <f t="shared" si="26"/>
        <v>1</v>
      </c>
      <c r="P448" t="str" cm="1">
        <f t="array" ref="P448">+IFERROR(_xlfn.XLOOKUP(Cesion_credito[[#This Row],[SUMINISTRADOR_ACTUAL]]&amp;Cesion_credito[[#This Row],[Razón Social Beneficiario del Pago]],Tabla_Facturas[[#All],[ID]],Tabla_Facturas[[#All],[BANCO]],,0),"")</f>
        <v>Banco de Chile</v>
      </c>
      <c r="Q448" t="str" cm="1">
        <f t="array" ref="Q44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8" cm="1">
        <f t="array" ref="R448">+IFERROR(_xlfn.XLOOKUP(Cesion_credito[[#This Row],[SUMINISTRADOR_ACTUAL]]&amp;Cesion_credito[[#This Row],[Razón Social Beneficiario del Pago]],Tabla_Facturas[[#All],[ID]],Tabla_Facturas[[#All],[NUMERO_CUENTA]],,0),"")</f>
        <v>1112650055</v>
      </c>
      <c r="S4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52497013</v>
      </c>
      <c r="T448" t="str">
        <f>+_xlfn.XLOOKUP(Cesion_credito[[#This Row],[DISTRIBUIDOR_ACTUAL]],Distribuidor[DISTRIBUIDOR_ACTUAL],Distribuidor[RAZON_SOCIAL_DISTRIBUIDOR_ACTUAL],,0)</f>
        <v>Chilquinta Distribución S.A.</v>
      </c>
      <c r="U448" t="str">
        <f>+_xlfn.XLOOKUP(Cesion_credito[[#This Row],[DISTRIBUIDOR_ACTUAL]],Distribuidor[DISTRIBUIDOR_ACTUAL],Distribuidor[RUT_DISTRIBUIDOR_ACTUAL],,0)</f>
        <v>96.813.520-1</v>
      </c>
    </row>
    <row r="449" spans="1:21" x14ac:dyDescent="0.25">
      <c r="A449" s="22">
        <f t="shared" si="27"/>
        <v>2025</v>
      </c>
      <c r="B449" s="22">
        <f t="shared" si="24"/>
        <v>1</v>
      </c>
      <c r="C449" s="22">
        <f t="shared" si="25"/>
        <v>6</v>
      </c>
      <c r="D449" s="23" t="s">
        <v>1131</v>
      </c>
      <c r="E449" s="6" t="s">
        <v>1080</v>
      </c>
      <c r="F449" s="5" t="s">
        <v>205</v>
      </c>
      <c r="G449" s="24" t="str" cm="1">
        <f t="array" ref="G449">+IFERROR(_xlfn.XLOOKUP(Cesion_credito[[#This Row],[Distribuidor_CNE]]&amp;"_"&amp;Cesion_credito[[#This Row],[Bloque_Contrato_CNE]],Contrato[[#All],[Id]],Contrato[[#All],[Suministrador_CNE]],,0),"")</f>
        <v>ENDESA</v>
      </c>
      <c r="H449" s="24" t="str" cm="1">
        <f t="array" ref="H449">+IFERROR(_xlfn.XLOOKUP(Cesion_credito[[#This Row],[Distribuidor_CNE]]&amp;"_"&amp;Cesion_credito[[#This Row],[Bloque_Contrato_CNE]],Contrato[[#All],[Id]],Contrato[[#All],[SUMINISTRADOR_ACTUAL]],,0),"")</f>
        <v>ENEL_GENERACION</v>
      </c>
      <c r="I449" s="24" t="str" cm="1">
        <f t="array" ref="I449">+IFERROR(_xlfn.XLOOKUP(Cesion_credito[[#This Row],[Distribuidor_CNE]]&amp;"_"&amp;Cesion_credito[[#This Row],[Bloque_Contrato_CNE]],Contrato[[#All],[Id]],Contrato[[#All],[DISTRIBUIDOR_ACTUAL]],,0),"")</f>
        <v>CHILQUINTA</v>
      </c>
      <c r="J449" s="5" t="s">
        <v>1317</v>
      </c>
      <c r="K449" s="22" t="str" cm="1">
        <f t="array" ref="K4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49" s="8">
        <v>1</v>
      </c>
      <c r="N449" s="36">
        <f>+Cesion_credito[[#This Row],[Prorrata_Semestral (%)]]*SUMIFS(Contrato[Pago_Semestral_US$],Contrato[Distribuidor_CNE],Cesion_credito[[#This Row],[Distribuidor_CNE]],Contrato[Contrato],Cesion_credito[[#This Row],[Bloque_Contrato_CNE]])</f>
        <v>1637243.2620000001</v>
      </c>
      <c r="O449" s="28">
        <f t="shared" si="26"/>
        <v>1</v>
      </c>
      <c r="P449" t="str" cm="1">
        <f t="array" ref="P449">+IFERROR(_xlfn.XLOOKUP(Cesion_credito[[#This Row],[SUMINISTRADOR_ACTUAL]]&amp;Cesion_credito[[#This Row],[Razón Social Beneficiario del Pago]],Tabla_Facturas[[#All],[ID]],Tabla_Facturas[[#All],[BANCO]],,0),"")</f>
        <v>Banco de Chile</v>
      </c>
      <c r="Q449" t="str" cm="1">
        <f t="array" ref="Q44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49" cm="1">
        <f t="array" ref="R449">+IFERROR(_xlfn.XLOOKUP(Cesion_credito[[#This Row],[SUMINISTRADOR_ACTUAL]]&amp;Cesion_credito[[#This Row],[Razón Social Beneficiario del Pago]],Tabla_Facturas[[#All],[ID]],Tabla_Facturas[[#All],[NUMERO_CUENTA]],,0),"")</f>
        <v>1112650055</v>
      </c>
      <c r="S4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254839642</v>
      </c>
      <c r="T449" t="str">
        <f>+_xlfn.XLOOKUP(Cesion_credito[[#This Row],[DISTRIBUIDOR_ACTUAL]],Distribuidor[DISTRIBUIDOR_ACTUAL],Distribuidor[RAZON_SOCIAL_DISTRIBUIDOR_ACTUAL],,0)</f>
        <v>Chilquinta Distribución S.A.</v>
      </c>
      <c r="U449" t="str">
        <f>+_xlfn.XLOOKUP(Cesion_credito[[#This Row],[DISTRIBUIDOR_ACTUAL]],Distribuidor[DISTRIBUIDOR_ACTUAL],Distribuidor[RUT_DISTRIBUIDOR_ACTUAL],,0)</f>
        <v>96.813.520-1</v>
      </c>
    </row>
    <row r="450" spans="1:21" x14ac:dyDescent="0.25">
      <c r="A450" s="22">
        <f t="shared" si="27"/>
        <v>2025</v>
      </c>
      <c r="B450" s="22">
        <f t="shared" si="24"/>
        <v>1</v>
      </c>
      <c r="C450" s="22">
        <f t="shared" si="25"/>
        <v>6</v>
      </c>
      <c r="D450" s="23" t="s">
        <v>1131</v>
      </c>
      <c r="E450" s="6" t="s">
        <v>1080</v>
      </c>
      <c r="F450" s="5" t="s">
        <v>206</v>
      </c>
      <c r="G450" s="24" t="str" cm="1">
        <f t="array" ref="G450">+IFERROR(_xlfn.XLOOKUP(Cesion_credito[[#This Row],[Distribuidor_CNE]]&amp;"_"&amp;Cesion_credito[[#This Row],[Bloque_Contrato_CNE]],Contrato[[#All],[Id]],Contrato[[#All],[Suministrador_CNE]],,0),"")</f>
        <v>ENDESA</v>
      </c>
      <c r="H450" s="24" t="str" cm="1">
        <f t="array" ref="H450">+IFERROR(_xlfn.XLOOKUP(Cesion_credito[[#This Row],[Distribuidor_CNE]]&amp;"_"&amp;Cesion_credito[[#This Row],[Bloque_Contrato_CNE]],Contrato[[#All],[Id]],Contrato[[#All],[SUMINISTRADOR_ACTUAL]],,0),"")</f>
        <v>ENEL_GENERACION</v>
      </c>
      <c r="I450" s="24" t="str" cm="1">
        <f t="array" ref="I450">+IFERROR(_xlfn.XLOOKUP(Cesion_credito[[#This Row],[Distribuidor_CNE]]&amp;"_"&amp;Cesion_credito[[#This Row],[Bloque_Contrato_CNE]],Contrato[[#All],[Id]],Contrato[[#All],[DISTRIBUIDOR_ACTUAL]],,0),"")</f>
        <v>CHILQUINTA</v>
      </c>
      <c r="J450" s="5" t="s">
        <v>1317</v>
      </c>
      <c r="K450" s="22" t="str" cm="1">
        <f t="array" ref="K4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0" s="8">
        <v>1</v>
      </c>
      <c r="N450" s="36">
        <f>+Cesion_credito[[#This Row],[Prorrata_Semestral (%)]]*SUMIFS(Contrato[Pago_Semestral_US$],Contrato[Distribuidor_CNE],Cesion_credito[[#This Row],[Distribuidor_CNE]],Contrato[Contrato],Cesion_credito[[#This Row],[Bloque_Contrato_CNE]])</f>
        <v>116710.859</v>
      </c>
      <c r="O450" s="28">
        <f t="shared" si="26"/>
        <v>1</v>
      </c>
      <c r="P450" t="str" cm="1">
        <f t="array" ref="P450">+IFERROR(_xlfn.XLOOKUP(Cesion_credito[[#This Row],[SUMINISTRADOR_ACTUAL]]&amp;Cesion_credito[[#This Row],[Razón Social Beneficiario del Pago]],Tabla_Facturas[[#All],[ID]],Tabla_Facturas[[#All],[BANCO]],,0),"")</f>
        <v>Banco de Chile</v>
      </c>
      <c r="Q450" t="str" cm="1">
        <f t="array" ref="Q45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0" cm="1">
        <f t="array" ref="R450">+IFERROR(_xlfn.XLOOKUP(Cesion_credito[[#This Row],[SUMINISTRADOR_ACTUAL]]&amp;Cesion_credito[[#This Row],[Razón Social Beneficiario del Pago]],Tabla_Facturas[[#All],[ID]],Tabla_Facturas[[#All],[NUMERO_CUENTA]],,0),"")</f>
        <v>1112650055</v>
      </c>
      <c r="S4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18166240</v>
      </c>
      <c r="T450" t="str">
        <f>+_xlfn.XLOOKUP(Cesion_credito[[#This Row],[DISTRIBUIDOR_ACTUAL]],Distribuidor[DISTRIBUIDOR_ACTUAL],Distribuidor[RAZON_SOCIAL_DISTRIBUIDOR_ACTUAL],,0)</f>
        <v>Chilquinta Distribución S.A.</v>
      </c>
      <c r="U450" t="str">
        <f>+_xlfn.XLOOKUP(Cesion_credito[[#This Row],[DISTRIBUIDOR_ACTUAL]],Distribuidor[DISTRIBUIDOR_ACTUAL],Distribuidor[RUT_DISTRIBUIDOR_ACTUAL],,0)</f>
        <v>96.813.520-1</v>
      </c>
    </row>
    <row r="451" spans="1:21" x14ac:dyDescent="0.25">
      <c r="A451" s="22">
        <f t="shared" si="27"/>
        <v>2025</v>
      </c>
      <c r="B451" s="22">
        <f t="shared" si="24"/>
        <v>1</v>
      </c>
      <c r="C451" s="22">
        <f t="shared" si="25"/>
        <v>6</v>
      </c>
      <c r="D451" s="23" t="s">
        <v>1131</v>
      </c>
      <c r="E451" s="6" t="s">
        <v>1080</v>
      </c>
      <c r="F451" s="5" t="s">
        <v>207</v>
      </c>
      <c r="G451" s="24" t="str" cm="1">
        <f t="array" ref="G451">+IFERROR(_xlfn.XLOOKUP(Cesion_credito[[#This Row],[Distribuidor_CNE]]&amp;"_"&amp;Cesion_credito[[#This Row],[Bloque_Contrato_CNE]],Contrato[[#All],[Id]],Contrato[[#All],[Suministrador_CNE]],,0),"")</f>
        <v>ENDESA</v>
      </c>
      <c r="H451" s="24" t="str" cm="1">
        <f t="array" ref="H451">+IFERROR(_xlfn.XLOOKUP(Cesion_credito[[#This Row],[Distribuidor_CNE]]&amp;"_"&amp;Cesion_credito[[#This Row],[Bloque_Contrato_CNE]],Contrato[[#All],[Id]],Contrato[[#All],[SUMINISTRADOR_ACTUAL]],,0),"")</f>
        <v>ENEL_GENERACION</v>
      </c>
      <c r="I451" s="24" t="str" cm="1">
        <f t="array" ref="I451">+IFERROR(_xlfn.XLOOKUP(Cesion_credito[[#This Row],[Distribuidor_CNE]]&amp;"_"&amp;Cesion_credito[[#This Row],[Bloque_Contrato_CNE]],Contrato[[#All],[Id]],Contrato[[#All],[DISTRIBUIDOR_ACTUAL]],,0),"")</f>
        <v>CHILQUINTA</v>
      </c>
      <c r="J451" s="5" t="s">
        <v>1317</v>
      </c>
      <c r="K451" s="22" t="str" cm="1">
        <f t="array" ref="K4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1" s="8">
        <v>1</v>
      </c>
      <c r="N451" s="36">
        <f>+Cesion_credito[[#This Row],[Prorrata_Semestral (%)]]*SUMIFS(Contrato[Pago_Semestral_US$],Contrato[Distribuidor_CNE],Cesion_credito[[#This Row],[Distribuidor_CNE]],Contrato[Contrato],Cesion_credito[[#This Row],[Bloque_Contrato_CNE]])</f>
        <v>114350.21400000001</v>
      </c>
      <c r="O451" s="28">
        <f t="shared" si="26"/>
        <v>1</v>
      </c>
      <c r="P451" t="str" cm="1">
        <f t="array" ref="P451">+IFERROR(_xlfn.XLOOKUP(Cesion_credito[[#This Row],[SUMINISTRADOR_ACTUAL]]&amp;Cesion_credito[[#This Row],[Razón Social Beneficiario del Pago]],Tabla_Facturas[[#All],[ID]],Tabla_Facturas[[#All],[BANCO]],,0),"")</f>
        <v>Banco de Chile</v>
      </c>
      <c r="Q451" t="str" cm="1">
        <f t="array" ref="Q45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1" cm="1">
        <f t="array" ref="R451">+IFERROR(_xlfn.XLOOKUP(Cesion_credito[[#This Row],[SUMINISTRADOR_ACTUAL]]&amp;Cesion_credito[[#This Row],[Razón Social Beneficiario del Pago]],Tabla_Facturas[[#All],[ID]],Tabla_Facturas[[#All],[NUMERO_CUENTA]],,0),"")</f>
        <v>1112650055</v>
      </c>
      <c r="S4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17798801</v>
      </c>
      <c r="T451" t="str">
        <f>+_xlfn.XLOOKUP(Cesion_credito[[#This Row],[DISTRIBUIDOR_ACTUAL]],Distribuidor[DISTRIBUIDOR_ACTUAL],Distribuidor[RAZON_SOCIAL_DISTRIBUIDOR_ACTUAL],,0)</f>
        <v>Chilquinta Distribución S.A.</v>
      </c>
      <c r="U451" t="str">
        <f>+_xlfn.XLOOKUP(Cesion_credito[[#This Row],[DISTRIBUIDOR_ACTUAL]],Distribuidor[DISTRIBUIDOR_ACTUAL],Distribuidor[RUT_DISTRIBUIDOR_ACTUAL],,0)</f>
        <v>96.813.520-1</v>
      </c>
    </row>
    <row r="452" spans="1:21" x14ac:dyDescent="0.25">
      <c r="A452" s="22">
        <f t="shared" si="27"/>
        <v>2025</v>
      </c>
      <c r="B452" s="22">
        <f t="shared" si="24"/>
        <v>1</v>
      </c>
      <c r="C452" s="22">
        <f t="shared" si="25"/>
        <v>6</v>
      </c>
      <c r="D452" s="23" t="s">
        <v>1131</v>
      </c>
      <c r="E452" s="6" t="s">
        <v>1080</v>
      </c>
      <c r="F452" s="5" t="s">
        <v>208</v>
      </c>
      <c r="G452" s="24" t="str" cm="1">
        <f t="array" ref="G452">+IFERROR(_xlfn.XLOOKUP(Cesion_credito[[#This Row],[Distribuidor_CNE]]&amp;"_"&amp;Cesion_credito[[#This Row],[Bloque_Contrato_CNE]],Contrato[[#All],[Id]],Contrato[[#All],[Suministrador_CNE]],,0),"")</f>
        <v>ENDESA</v>
      </c>
      <c r="H452" s="24" t="str" cm="1">
        <f t="array" ref="H452">+IFERROR(_xlfn.XLOOKUP(Cesion_credito[[#This Row],[Distribuidor_CNE]]&amp;"_"&amp;Cesion_credito[[#This Row],[Bloque_Contrato_CNE]],Contrato[[#All],[Id]],Contrato[[#All],[SUMINISTRADOR_ACTUAL]],,0),"")</f>
        <v>ENEL_GENERACION</v>
      </c>
      <c r="I452" s="24" t="str" cm="1">
        <f t="array" ref="I452">+IFERROR(_xlfn.XLOOKUP(Cesion_credito[[#This Row],[Distribuidor_CNE]]&amp;"_"&amp;Cesion_credito[[#This Row],[Bloque_Contrato_CNE]],Contrato[[#All],[Id]],Contrato[[#All],[DISTRIBUIDOR_ACTUAL]],,0),"")</f>
        <v>CHILQUINTA</v>
      </c>
      <c r="J452" s="5" t="s">
        <v>1317</v>
      </c>
      <c r="K452" s="22" t="str" cm="1">
        <f t="array" ref="K4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2" s="8">
        <v>1</v>
      </c>
      <c r="N452" s="36">
        <f>+Cesion_credito[[#This Row],[Prorrata_Semestral (%)]]*SUMIFS(Contrato[Pago_Semestral_US$],Contrato[Distribuidor_CNE],Cesion_credito[[#This Row],[Distribuidor_CNE]],Contrato[Contrato],Cesion_credito[[#This Row],[Bloque_Contrato_CNE]])</f>
        <v>578144.21400000004</v>
      </c>
      <c r="O452" s="28">
        <f t="shared" si="26"/>
        <v>1</v>
      </c>
      <c r="P452" t="str" cm="1">
        <f t="array" ref="P452">+IFERROR(_xlfn.XLOOKUP(Cesion_credito[[#This Row],[SUMINISTRADOR_ACTUAL]]&amp;Cesion_credito[[#This Row],[Razón Social Beneficiario del Pago]],Tabla_Facturas[[#All],[ID]],Tabla_Facturas[[#All],[BANCO]],,0),"")</f>
        <v>Banco de Chile</v>
      </c>
      <c r="Q452" t="str" cm="1">
        <f t="array" ref="Q45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2" cm="1">
        <f t="array" ref="R452">+IFERROR(_xlfn.XLOOKUP(Cesion_credito[[#This Row],[SUMINISTRADOR_ACTUAL]]&amp;Cesion_credito[[#This Row],[Razón Social Beneficiario del Pago]],Tabla_Facturas[[#All],[ID]],Tabla_Facturas[[#All],[NUMERO_CUENTA]],,0),"")</f>
        <v>1112650055</v>
      </c>
      <c r="S4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89989110</v>
      </c>
      <c r="T452" t="str">
        <f>+_xlfn.XLOOKUP(Cesion_credito[[#This Row],[DISTRIBUIDOR_ACTUAL]],Distribuidor[DISTRIBUIDOR_ACTUAL],Distribuidor[RAZON_SOCIAL_DISTRIBUIDOR_ACTUAL],,0)</f>
        <v>Chilquinta Distribución S.A.</v>
      </c>
      <c r="U452" t="str">
        <f>+_xlfn.XLOOKUP(Cesion_credito[[#This Row],[DISTRIBUIDOR_ACTUAL]],Distribuidor[DISTRIBUIDOR_ACTUAL],Distribuidor[RUT_DISTRIBUIDOR_ACTUAL],,0)</f>
        <v>96.813.520-1</v>
      </c>
    </row>
    <row r="453" spans="1:21" x14ac:dyDescent="0.25">
      <c r="A453" s="22">
        <f t="shared" si="27"/>
        <v>2025</v>
      </c>
      <c r="B453" s="22">
        <f t="shared" si="24"/>
        <v>1</v>
      </c>
      <c r="C453" s="22">
        <f t="shared" si="25"/>
        <v>6</v>
      </c>
      <c r="D453" s="23" t="s">
        <v>1131</v>
      </c>
      <c r="E453" s="6" t="s">
        <v>1080</v>
      </c>
      <c r="F453" s="5" t="s">
        <v>209</v>
      </c>
      <c r="G453" s="24" t="str" cm="1">
        <f t="array" ref="G453">+IFERROR(_xlfn.XLOOKUP(Cesion_credito[[#This Row],[Distribuidor_CNE]]&amp;"_"&amp;Cesion_credito[[#This Row],[Bloque_Contrato_CNE]],Contrato[[#All],[Id]],Contrato[[#All],[Suministrador_CNE]],,0),"")</f>
        <v>ENDESA</v>
      </c>
      <c r="H453" s="24" t="str" cm="1">
        <f t="array" ref="H453">+IFERROR(_xlfn.XLOOKUP(Cesion_credito[[#This Row],[Distribuidor_CNE]]&amp;"_"&amp;Cesion_credito[[#This Row],[Bloque_Contrato_CNE]],Contrato[[#All],[Id]],Contrato[[#All],[SUMINISTRADOR_ACTUAL]],,0),"")</f>
        <v>ENEL_GENERACION</v>
      </c>
      <c r="I453" s="24" t="str" cm="1">
        <f t="array" ref="I453">+IFERROR(_xlfn.XLOOKUP(Cesion_credito[[#This Row],[Distribuidor_CNE]]&amp;"_"&amp;Cesion_credito[[#This Row],[Bloque_Contrato_CNE]],Contrato[[#All],[Id]],Contrato[[#All],[DISTRIBUIDOR_ACTUAL]],,0),"")</f>
        <v>CHILQUINTA</v>
      </c>
      <c r="J453" s="5" t="s">
        <v>1317</v>
      </c>
      <c r="K453" s="22" t="str" cm="1">
        <f t="array" ref="K4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3" s="8">
        <v>1</v>
      </c>
      <c r="N453" s="36">
        <f>+Cesion_credito[[#This Row],[Prorrata_Semestral (%)]]*SUMIFS(Contrato[Pago_Semestral_US$],Contrato[Distribuidor_CNE],Cesion_credito[[#This Row],[Distribuidor_CNE]],Contrato[Contrato],Cesion_credito[[#This Row],[Bloque_Contrato_CNE]])</f>
        <v>310233.505</v>
      </c>
      <c r="O453" s="28">
        <f t="shared" si="26"/>
        <v>1</v>
      </c>
      <c r="P453" t="str" cm="1">
        <f t="array" ref="P453">+IFERROR(_xlfn.XLOOKUP(Cesion_credito[[#This Row],[SUMINISTRADOR_ACTUAL]]&amp;Cesion_credito[[#This Row],[Razón Social Beneficiario del Pago]],Tabla_Facturas[[#All],[ID]],Tabla_Facturas[[#All],[BANCO]],,0),"")</f>
        <v>Banco de Chile</v>
      </c>
      <c r="Q453" t="str" cm="1">
        <f t="array" ref="Q45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3" cm="1">
        <f t="array" ref="R453">+IFERROR(_xlfn.XLOOKUP(Cesion_credito[[#This Row],[SUMINISTRADOR_ACTUAL]]&amp;Cesion_credito[[#This Row],[Razón Social Beneficiario del Pago]],Tabla_Facturas[[#All],[ID]],Tabla_Facturas[[#All],[NUMERO_CUENTA]],,0),"")</f>
        <v>1112650055</v>
      </c>
      <c r="S4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48288362</v>
      </c>
      <c r="T453" t="str">
        <f>+_xlfn.XLOOKUP(Cesion_credito[[#This Row],[DISTRIBUIDOR_ACTUAL]],Distribuidor[DISTRIBUIDOR_ACTUAL],Distribuidor[RAZON_SOCIAL_DISTRIBUIDOR_ACTUAL],,0)</f>
        <v>Chilquinta Distribución S.A.</v>
      </c>
      <c r="U453" t="str">
        <f>+_xlfn.XLOOKUP(Cesion_credito[[#This Row],[DISTRIBUIDOR_ACTUAL]],Distribuidor[DISTRIBUIDOR_ACTUAL],Distribuidor[RUT_DISTRIBUIDOR_ACTUAL],,0)</f>
        <v>96.813.520-1</v>
      </c>
    </row>
    <row r="454" spans="1:21" x14ac:dyDescent="0.25">
      <c r="A454" s="22">
        <f t="shared" si="27"/>
        <v>2025</v>
      </c>
      <c r="B454" s="22">
        <f t="shared" si="24"/>
        <v>1</v>
      </c>
      <c r="C454" s="22">
        <f t="shared" si="25"/>
        <v>6</v>
      </c>
      <c r="D454" s="23" t="s">
        <v>1131</v>
      </c>
      <c r="E454" s="6" t="s">
        <v>1080</v>
      </c>
      <c r="F454" s="5" t="s">
        <v>210</v>
      </c>
      <c r="G454" s="24" t="str" cm="1">
        <f t="array" ref="G454">+IFERROR(_xlfn.XLOOKUP(Cesion_credito[[#This Row],[Distribuidor_CNE]]&amp;"_"&amp;Cesion_credito[[#This Row],[Bloque_Contrato_CNE]],Contrato[[#All],[Id]],Contrato[[#All],[Suministrador_CNE]],,0),"")</f>
        <v>ENDESA</v>
      </c>
      <c r="H454" s="24" t="str" cm="1">
        <f t="array" ref="H454">+IFERROR(_xlfn.XLOOKUP(Cesion_credito[[#This Row],[Distribuidor_CNE]]&amp;"_"&amp;Cesion_credito[[#This Row],[Bloque_Contrato_CNE]],Contrato[[#All],[Id]],Contrato[[#All],[SUMINISTRADOR_ACTUAL]],,0),"")</f>
        <v>ENEL_GENERACION</v>
      </c>
      <c r="I454" s="24" t="str" cm="1">
        <f t="array" ref="I454">+IFERROR(_xlfn.XLOOKUP(Cesion_credito[[#This Row],[Distribuidor_CNE]]&amp;"_"&amp;Cesion_credito[[#This Row],[Bloque_Contrato_CNE]],Contrato[[#All],[Id]],Contrato[[#All],[DISTRIBUIDOR_ACTUAL]],,0),"")</f>
        <v>CHILQUINTA</v>
      </c>
      <c r="J454" s="5" t="s">
        <v>1317</v>
      </c>
      <c r="K454" s="22" t="str" cm="1">
        <f t="array" ref="K45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4" s="8">
        <v>1</v>
      </c>
      <c r="N454" s="36">
        <f>+Cesion_credito[[#This Row],[Prorrata_Semestral (%)]]*SUMIFS(Contrato[Pago_Semestral_US$],Contrato[Distribuidor_CNE],Cesion_credito[[#This Row],[Distribuidor_CNE]],Contrato[Contrato],Cesion_credito[[#This Row],[Bloque_Contrato_CNE]])</f>
        <v>36483.589</v>
      </c>
      <c r="O454" s="28">
        <f t="shared" si="26"/>
        <v>1</v>
      </c>
      <c r="P454" t="str" cm="1">
        <f t="array" ref="P454">+IFERROR(_xlfn.XLOOKUP(Cesion_credito[[#This Row],[SUMINISTRADOR_ACTUAL]]&amp;Cesion_credito[[#This Row],[Razón Social Beneficiario del Pago]],Tabla_Facturas[[#All],[ID]],Tabla_Facturas[[#All],[BANCO]],,0),"")</f>
        <v>Banco de Chile</v>
      </c>
      <c r="Q454" t="str" cm="1">
        <f t="array" ref="Q45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4" cm="1">
        <f t="array" ref="R454">+IFERROR(_xlfn.XLOOKUP(Cesion_credito[[#This Row],[SUMINISTRADOR_ACTUAL]]&amp;Cesion_credito[[#This Row],[Razón Social Beneficiario del Pago]],Tabla_Facturas[[#All],[ID]],Tabla_Facturas[[#All],[NUMERO_CUENTA]],,0),"")</f>
        <v>1112650055</v>
      </c>
      <c r="S4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5678731</v>
      </c>
      <c r="T454" t="str">
        <f>+_xlfn.XLOOKUP(Cesion_credito[[#This Row],[DISTRIBUIDOR_ACTUAL]],Distribuidor[DISTRIBUIDOR_ACTUAL],Distribuidor[RAZON_SOCIAL_DISTRIBUIDOR_ACTUAL],,0)</f>
        <v>Chilquinta Distribución S.A.</v>
      </c>
      <c r="U454" t="str">
        <f>+_xlfn.XLOOKUP(Cesion_credito[[#This Row],[DISTRIBUIDOR_ACTUAL]],Distribuidor[DISTRIBUIDOR_ACTUAL],Distribuidor[RUT_DISTRIBUIDOR_ACTUAL],,0)</f>
        <v>96.813.520-1</v>
      </c>
    </row>
    <row r="455" spans="1:21" x14ac:dyDescent="0.25">
      <c r="A455" s="22">
        <f t="shared" si="27"/>
        <v>2025</v>
      </c>
      <c r="B455" s="22">
        <f t="shared" si="24"/>
        <v>1</v>
      </c>
      <c r="C455" s="22">
        <f t="shared" si="25"/>
        <v>6</v>
      </c>
      <c r="D455" s="23" t="s">
        <v>1131</v>
      </c>
      <c r="E455" s="6" t="s">
        <v>1080</v>
      </c>
      <c r="F455" s="5" t="s">
        <v>215</v>
      </c>
      <c r="G455" s="24" t="str" cm="1">
        <f t="array" ref="G455">+IFERROR(_xlfn.XLOOKUP(Cesion_credito[[#This Row],[Distribuidor_CNE]]&amp;"_"&amp;Cesion_credito[[#This Row],[Bloque_Contrato_CNE]],Contrato[[#All],[Id]],Contrato[[#All],[Suministrador_CNE]],,0),"")</f>
        <v>PANGUIPULLI</v>
      </c>
      <c r="H455" s="24" t="str" cm="1">
        <f t="array" ref="H455">+IFERROR(_xlfn.XLOOKUP(Cesion_credito[[#This Row],[Distribuidor_CNE]]&amp;"_"&amp;Cesion_credito[[#This Row],[Bloque_Contrato_CNE]],Contrato[[#All],[Id]],Contrato[[#All],[SUMINISTRADOR_ACTUAL]],,0),"")</f>
        <v>EGP_CHILE</v>
      </c>
      <c r="I455" s="24" t="str" cm="1">
        <f t="array" ref="I455">+IFERROR(_xlfn.XLOOKUP(Cesion_credito[[#This Row],[Distribuidor_CNE]]&amp;"_"&amp;Cesion_credito[[#This Row],[Bloque_Contrato_CNE]],Contrato[[#All],[Id]],Contrato[[#All],[DISTRIBUIDOR_ACTUAL]],,0),"")</f>
        <v>CHILQUINTA</v>
      </c>
      <c r="J455" s="5" t="s">
        <v>1317</v>
      </c>
      <c r="K455" s="22" t="str" cm="1">
        <f t="array" ref="K45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5" s="8">
        <v>1</v>
      </c>
      <c r="N455" s="36">
        <f>+Cesion_credito[[#This Row],[Prorrata_Semestral (%)]]*SUMIFS(Contrato[Pago_Semestral_US$],Contrato[Distribuidor_CNE],Cesion_credito[[#This Row],[Distribuidor_CNE]],Contrato[Contrato],Cesion_credito[[#This Row],[Bloque_Contrato_CNE]])</f>
        <v>156734.39300000001</v>
      </c>
      <c r="O455" s="28">
        <f t="shared" si="26"/>
        <v>1</v>
      </c>
      <c r="P455" t="str" cm="1">
        <f t="array" ref="P455">+IFERROR(_xlfn.XLOOKUP(Cesion_credito[[#This Row],[SUMINISTRADOR_ACTUAL]]&amp;Cesion_credito[[#This Row],[Razón Social Beneficiario del Pago]],Tabla_Facturas[[#All],[ID]],Tabla_Facturas[[#All],[BANCO]],,0),"")</f>
        <v>Banco de Chile</v>
      </c>
      <c r="Q455" t="str" cm="1">
        <f t="array" ref="Q45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5" cm="1">
        <f t="array" ref="R455">+IFERROR(_xlfn.XLOOKUP(Cesion_credito[[#This Row],[SUMINISTRADOR_ACTUAL]]&amp;Cesion_credito[[#This Row],[Razón Social Beneficiario del Pago]],Tabla_Facturas[[#All],[ID]],Tabla_Facturas[[#All],[NUMERO_CUENTA]],,0),"")</f>
        <v>1112650063</v>
      </c>
      <c r="S4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24395969</v>
      </c>
      <c r="T455" t="str">
        <f>+_xlfn.XLOOKUP(Cesion_credito[[#This Row],[DISTRIBUIDOR_ACTUAL]],Distribuidor[DISTRIBUIDOR_ACTUAL],Distribuidor[RAZON_SOCIAL_DISTRIBUIDOR_ACTUAL],,0)</f>
        <v>Chilquinta Distribución S.A.</v>
      </c>
      <c r="U455" t="str">
        <f>+_xlfn.XLOOKUP(Cesion_credito[[#This Row],[DISTRIBUIDOR_ACTUAL]],Distribuidor[DISTRIBUIDOR_ACTUAL],Distribuidor[RUT_DISTRIBUIDOR_ACTUAL],,0)</f>
        <v>96.813.520-1</v>
      </c>
    </row>
    <row r="456" spans="1:21" x14ac:dyDescent="0.25">
      <c r="A456" s="22">
        <f t="shared" si="27"/>
        <v>2025</v>
      </c>
      <c r="B456" s="22">
        <f t="shared" ref="B456:B519" si="28">+$B$4</f>
        <v>1</v>
      </c>
      <c r="C456" s="22">
        <f t="shared" ref="C456:C519" si="29">+$B$5</f>
        <v>6</v>
      </c>
      <c r="D456" s="23" t="s">
        <v>1131</v>
      </c>
      <c r="E456" s="6" t="s">
        <v>1080</v>
      </c>
      <c r="F456" s="5" t="s">
        <v>216</v>
      </c>
      <c r="G456" s="24" t="str" cm="1">
        <f t="array" ref="G456">+IFERROR(_xlfn.XLOOKUP(Cesion_credito[[#This Row],[Distribuidor_CNE]]&amp;"_"&amp;Cesion_credito[[#This Row],[Bloque_Contrato_CNE]],Contrato[[#All],[Id]],Contrato[[#All],[Suministrador_CNE]],,0),"")</f>
        <v>PANGUIPULLI</v>
      </c>
      <c r="H456" s="24" t="str" cm="1">
        <f t="array" ref="H456">+IFERROR(_xlfn.XLOOKUP(Cesion_credito[[#This Row],[Distribuidor_CNE]]&amp;"_"&amp;Cesion_credito[[#This Row],[Bloque_Contrato_CNE]],Contrato[[#All],[Id]],Contrato[[#All],[SUMINISTRADOR_ACTUAL]],,0),"")</f>
        <v>EGP_CHILE</v>
      </c>
      <c r="I456" s="24" t="str" cm="1">
        <f t="array" ref="I456">+IFERROR(_xlfn.XLOOKUP(Cesion_credito[[#This Row],[Distribuidor_CNE]]&amp;"_"&amp;Cesion_credito[[#This Row],[Bloque_Contrato_CNE]],Contrato[[#All],[Id]],Contrato[[#All],[DISTRIBUIDOR_ACTUAL]],,0),"")</f>
        <v>CHILQUINTA</v>
      </c>
      <c r="J456" s="5" t="s">
        <v>1317</v>
      </c>
      <c r="K456" s="22" t="str" cm="1">
        <f t="array" ref="K4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6" s="8">
        <v>1</v>
      </c>
      <c r="N456" s="36">
        <f>+Cesion_credito[[#This Row],[Prorrata_Semestral (%)]]*SUMIFS(Contrato[Pago_Semestral_US$],Contrato[Distribuidor_CNE],Cesion_credito[[#This Row],[Distribuidor_CNE]],Contrato[Contrato],Cesion_credito[[#This Row],[Bloque_Contrato_CNE]])</f>
        <v>100561.121</v>
      </c>
      <c r="O456" s="28">
        <f t="shared" ref="O456:O519" si="30">+SUMIFS(M:M,E:E,E456,F:F,F456)</f>
        <v>1</v>
      </c>
      <c r="P456" t="str" cm="1">
        <f t="array" ref="P456">+IFERROR(_xlfn.XLOOKUP(Cesion_credito[[#This Row],[SUMINISTRADOR_ACTUAL]]&amp;Cesion_credito[[#This Row],[Razón Social Beneficiario del Pago]],Tabla_Facturas[[#All],[ID]],Tabla_Facturas[[#All],[BANCO]],,0),"")</f>
        <v>Banco de Chile</v>
      </c>
      <c r="Q456" t="str" cm="1">
        <f t="array" ref="Q45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6" cm="1">
        <f t="array" ref="R456">+IFERROR(_xlfn.XLOOKUP(Cesion_credito[[#This Row],[SUMINISTRADOR_ACTUAL]]&amp;Cesion_credito[[#This Row],[Razón Social Beneficiario del Pago]],Tabla_Facturas[[#All],[ID]],Tabla_Facturas[[#All],[NUMERO_CUENTA]],,0),"")</f>
        <v>1112650063</v>
      </c>
      <c r="S4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15652506</v>
      </c>
      <c r="T456" t="str">
        <f>+_xlfn.XLOOKUP(Cesion_credito[[#This Row],[DISTRIBUIDOR_ACTUAL]],Distribuidor[DISTRIBUIDOR_ACTUAL],Distribuidor[RAZON_SOCIAL_DISTRIBUIDOR_ACTUAL],,0)</f>
        <v>Chilquinta Distribución S.A.</v>
      </c>
      <c r="U456" t="str">
        <f>+_xlfn.XLOOKUP(Cesion_credito[[#This Row],[DISTRIBUIDOR_ACTUAL]],Distribuidor[DISTRIBUIDOR_ACTUAL],Distribuidor[RUT_DISTRIBUIDOR_ACTUAL],,0)</f>
        <v>96.813.520-1</v>
      </c>
    </row>
    <row r="457" spans="1:21" x14ac:dyDescent="0.25">
      <c r="A457" s="22">
        <f t="shared" ref="A457:A520" si="31">+$B$3</f>
        <v>2025</v>
      </c>
      <c r="B457" s="22">
        <f t="shared" si="28"/>
        <v>1</v>
      </c>
      <c r="C457" s="22">
        <f t="shared" si="29"/>
        <v>6</v>
      </c>
      <c r="D457" s="23" t="s">
        <v>1131</v>
      </c>
      <c r="E457" s="6" t="s">
        <v>1080</v>
      </c>
      <c r="F457" s="5" t="s">
        <v>217</v>
      </c>
      <c r="G457" s="24" t="str" cm="1">
        <f t="array" ref="G457">+IFERROR(_xlfn.XLOOKUP(Cesion_credito[[#This Row],[Distribuidor_CNE]]&amp;"_"&amp;Cesion_credito[[#This Row],[Bloque_Contrato_CNE]],Contrato[[#All],[Id]],Contrato[[#All],[Suministrador_CNE]],,0),"")</f>
        <v>PANGUIPULLI</v>
      </c>
      <c r="H457" s="24" t="str" cm="1">
        <f t="array" ref="H457">+IFERROR(_xlfn.XLOOKUP(Cesion_credito[[#This Row],[Distribuidor_CNE]]&amp;"_"&amp;Cesion_credito[[#This Row],[Bloque_Contrato_CNE]],Contrato[[#All],[Id]],Contrato[[#All],[SUMINISTRADOR_ACTUAL]],,0),"")</f>
        <v>EGP_CHILE</v>
      </c>
      <c r="I457" s="24" t="str" cm="1">
        <f t="array" ref="I457">+IFERROR(_xlfn.XLOOKUP(Cesion_credito[[#This Row],[Distribuidor_CNE]]&amp;"_"&amp;Cesion_credito[[#This Row],[Bloque_Contrato_CNE]],Contrato[[#All],[Id]],Contrato[[#All],[DISTRIBUIDOR_ACTUAL]],,0),"")</f>
        <v>CHILQUINTA</v>
      </c>
      <c r="J457" s="5" t="s">
        <v>1317</v>
      </c>
      <c r="K457" s="22" t="str" cm="1">
        <f t="array" ref="K45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7" s="8">
        <v>1</v>
      </c>
      <c r="N457" s="36">
        <f>+Cesion_credito[[#This Row],[Prorrata_Semestral (%)]]*SUMIFS(Contrato[Pago_Semestral_US$],Contrato[Distribuidor_CNE],Cesion_credito[[#This Row],[Distribuidor_CNE]],Contrato[Contrato],Cesion_credito[[#This Row],[Bloque_Contrato_CNE]])</f>
        <v>100816.264</v>
      </c>
      <c r="O457" s="28">
        <f t="shared" si="30"/>
        <v>1</v>
      </c>
      <c r="P457" t="str" cm="1">
        <f t="array" ref="P457">+IFERROR(_xlfn.XLOOKUP(Cesion_credito[[#This Row],[SUMINISTRADOR_ACTUAL]]&amp;Cesion_credito[[#This Row],[Razón Social Beneficiario del Pago]],Tabla_Facturas[[#All],[ID]],Tabla_Facturas[[#All],[BANCO]],,0),"")</f>
        <v>Banco de Chile</v>
      </c>
      <c r="Q457" t="str" cm="1">
        <f t="array" ref="Q45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7" cm="1">
        <f t="array" ref="R457">+IFERROR(_xlfn.XLOOKUP(Cesion_credito[[#This Row],[SUMINISTRADOR_ACTUAL]]&amp;Cesion_credito[[#This Row],[Razón Social Beneficiario del Pago]],Tabla_Facturas[[#All],[ID]],Tabla_Facturas[[#All],[NUMERO_CUENTA]],,0),"")</f>
        <v>1112650063</v>
      </c>
      <c r="S4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15692220</v>
      </c>
      <c r="T457" t="str">
        <f>+_xlfn.XLOOKUP(Cesion_credito[[#This Row],[DISTRIBUIDOR_ACTUAL]],Distribuidor[DISTRIBUIDOR_ACTUAL],Distribuidor[RAZON_SOCIAL_DISTRIBUIDOR_ACTUAL],,0)</f>
        <v>Chilquinta Distribución S.A.</v>
      </c>
      <c r="U457" t="str">
        <f>+_xlfn.XLOOKUP(Cesion_credito[[#This Row],[DISTRIBUIDOR_ACTUAL]],Distribuidor[DISTRIBUIDOR_ACTUAL],Distribuidor[RUT_DISTRIBUIDOR_ACTUAL],,0)</f>
        <v>96.813.520-1</v>
      </c>
    </row>
    <row r="458" spans="1:21" x14ac:dyDescent="0.25">
      <c r="A458" s="22">
        <f t="shared" si="31"/>
        <v>2025</v>
      </c>
      <c r="B458" s="22">
        <f t="shared" si="28"/>
        <v>1</v>
      </c>
      <c r="C458" s="22">
        <f t="shared" si="29"/>
        <v>6</v>
      </c>
      <c r="D458" s="23" t="s">
        <v>1131</v>
      </c>
      <c r="E458" s="6" t="s">
        <v>1080</v>
      </c>
      <c r="F458" s="5" t="s">
        <v>218</v>
      </c>
      <c r="G458" s="24" t="str" cm="1">
        <f t="array" ref="G458">+IFERROR(_xlfn.XLOOKUP(Cesion_credito[[#This Row],[Distribuidor_CNE]]&amp;"_"&amp;Cesion_credito[[#This Row],[Bloque_Contrato_CNE]],Contrato[[#All],[Id]],Contrato[[#All],[Suministrador_CNE]],,0),"")</f>
        <v>PANGUIPULLI</v>
      </c>
      <c r="H458" s="24" t="str" cm="1">
        <f t="array" ref="H458">+IFERROR(_xlfn.XLOOKUP(Cesion_credito[[#This Row],[Distribuidor_CNE]]&amp;"_"&amp;Cesion_credito[[#This Row],[Bloque_Contrato_CNE]],Contrato[[#All],[Id]],Contrato[[#All],[SUMINISTRADOR_ACTUAL]],,0),"")</f>
        <v>EGP_CHILE</v>
      </c>
      <c r="I458" s="24" t="str" cm="1">
        <f t="array" ref="I458">+IFERROR(_xlfn.XLOOKUP(Cesion_credito[[#This Row],[Distribuidor_CNE]]&amp;"_"&amp;Cesion_credito[[#This Row],[Bloque_Contrato_CNE]],Contrato[[#All],[Id]],Contrato[[#All],[DISTRIBUIDOR_ACTUAL]],,0),"")</f>
        <v>CHILQUINTA</v>
      </c>
      <c r="J458" s="5" t="s">
        <v>1317</v>
      </c>
      <c r="K458" s="22" t="str" cm="1">
        <f t="array" ref="K45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8" s="8">
        <v>1</v>
      </c>
      <c r="N458" s="36">
        <f>+Cesion_credito[[#This Row],[Prorrata_Semestral (%)]]*SUMIFS(Contrato[Pago_Semestral_US$],Contrato[Distribuidor_CNE],Cesion_credito[[#This Row],[Distribuidor_CNE]],Contrato[Contrato],Cesion_credito[[#This Row],[Bloque_Contrato_CNE]])</f>
        <v>35482.474000000002</v>
      </c>
      <c r="O458" s="28">
        <f t="shared" si="30"/>
        <v>1</v>
      </c>
      <c r="P458" t="str" cm="1">
        <f t="array" ref="P458">+IFERROR(_xlfn.XLOOKUP(Cesion_credito[[#This Row],[SUMINISTRADOR_ACTUAL]]&amp;Cesion_credito[[#This Row],[Razón Social Beneficiario del Pago]],Tabla_Facturas[[#All],[ID]],Tabla_Facturas[[#All],[BANCO]],,0),"")</f>
        <v>Banco de Chile</v>
      </c>
      <c r="Q458" t="str" cm="1">
        <f t="array" ref="Q45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8" cm="1">
        <f t="array" ref="R458">+IFERROR(_xlfn.XLOOKUP(Cesion_credito[[#This Row],[SUMINISTRADOR_ACTUAL]]&amp;Cesion_credito[[#This Row],[Razón Social Beneficiario del Pago]],Tabla_Facturas[[#All],[ID]],Tabla_Facturas[[#All],[NUMERO_CUENTA]],,0),"")</f>
        <v>1112650063</v>
      </c>
      <c r="S4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5522906</v>
      </c>
      <c r="T458" t="str">
        <f>+_xlfn.XLOOKUP(Cesion_credito[[#This Row],[DISTRIBUIDOR_ACTUAL]],Distribuidor[DISTRIBUIDOR_ACTUAL],Distribuidor[RAZON_SOCIAL_DISTRIBUIDOR_ACTUAL],,0)</f>
        <v>Chilquinta Distribución S.A.</v>
      </c>
      <c r="U458" t="str">
        <f>+_xlfn.XLOOKUP(Cesion_credito[[#This Row],[DISTRIBUIDOR_ACTUAL]],Distribuidor[DISTRIBUIDOR_ACTUAL],Distribuidor[RUT_DISTRIBUIDOR_ACTUAL],,0)</f>
        <v>96.813.520-1</v>
      </c>
    </row>
    <row r="459" spans="1:21" x14ac:dyDescent="0.25">
      <c r="A459" s="22">
        <f t="shared" si="31"/>
        <v>2025</v>
      </c>
      <c r="B459" s="22">
        <f t="shared" si="28"/>
        <v>1</v>
      </c>
      <c r="C459" s="22">
        <f t="shared" si="29"/>
        <v>6</v>
      </c>
      <c r="D459" s="23" t="s">
        <v>1131</v>
      </c>
      <c r="E459" s="6" t="s">
        <v>1080</v>
      </c>
      <c r="F459" s="5" t="s">
        <v>220</v>
      </c>
      <c r="G459" s="24" t="str" cm="1">
        <f t="array" ref="G459">+IFERROR(_xlfn.XLOOKUP(Cesion_credito[[#This Row],[Distribuidor_CNE]]&amp;"_"&amp;Cesion_credito[[#This Row],[Bloque_Contrato_CNE]],Contrato[[#All],[Id]],Contrato[[#All],[Suministrador_CNE]],,0),"")</f>
        <v>PUYEHUE</v>
      </c>
      <c r="H459" s="24" t="str" cm="1">
        <f t="array" ref="H459">+IFERROR(_xlfn.XLOOKUP(Cesion_credito[[#This Row],[Distribuidor_CNE]]&amp;"_"&amp;Cesion_credito[[#This Row],[Bloque_Contrato_CNE]],Contrato[[#All],[Id]],Contrato[[#All],[SUMINISTRADOR_ACTUAL]],,0),"")</f>
        <v>EGP_CHILE</v>
      </c>
      <c r="I459" s="24" t="str" cm="1">
        <f t="array" ref="I459">+IFERROR(_xlfn.XLOOKUP(Cesion_credito[[#This Row],[Distribuidor_CNE]]&amp;"_"&amp;Cesion_credito[[#This Row],[Bloque_Contrato_CNE]],Contrato[[#All],[Id]],Contrato[[#All],[DISTRIBUIDOR_ACTUAL]],,0),"")</f>
        <v>CHILQUINTA</v>
      </c>
      <c r="J459" s="5" t="s">
        <v>1317</v>
      </c>
      <c r="K459" s="22" t="str" cm="1">
        <f t="array" ref="K4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59" s="8">
        <v>1</v>
      </c>
      <c r="N459" s="36">
        <f>+Cesion_credito[[#This Row],[Prorrata_Semestral (%)]]*SUMIFS(Contrato[Pago_Semestral_US$],Contrato[Distribuidor_CNE],Cesion_credito[[#This Row],[Distribuidor_CNE]],Contrato[Contrato],Cesion_credito[[#This Row],[Bloque_Contrato_CNE]])</f>
        <v>143917.27299999999</v>
      </c>
      <c r="O459" s="28">
        <f t="shared" si="30"/>
        <v>1</v>
      </c>
      <c r="P459" t="str" cm="1">
        <f t="array" ref="P459">+IFERROR(_xlfn.XLOOKUP(Cesion_credito[[#This Row],[SUMINISTRADOR_ACTUAL]]&amp;Cesion_credito[[#This Row],[Razón Social Beneficiario del Pago]],Tabla_Facturas[[#All],[ID]],Tabla_Facturas[[#All],[BANCO]],,0),"")</f>
        <v>Banco de Chile</v>
      </c>
      <c r="Q459" t="str" cm="1">
        <f t="array" ref="Q45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59" cm="1">
        <f t="array" ref="R459">+IFERROR(_xlfn.XLOOKUP(Cesion_credito[[#This Row],[SUMINISTRADOR_ACTUAL]]&amp;Cesion_credito[[#This Row],[Razón Social Beneficiario del Pago]],Tabla_Facturas[[#All],[ID]],Tabla_Facturas[[#All],[NUMERO_CUENTA]],,0),"")</f>
        <v>1112650063</v>
      </c>
      <c r="S4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22400963</v>
      </c>
      <c r="T459" t="str">
        <f>+_xlfn.XLOOKUP(Cesion_credito[[#This Row],[DISTRIBUIDOR_ACTUAL]],Distribuidor[DISTRIBUIDOR_ACTUAL],Distribuidor[RAZON_SOCIAL_DISTRIBUIDOR_ACTUAL],,0)</f>
        <v>Chilquinta Distribución S.A.</v>
      </c>
      <c r="U459" t="str">
        <f>+_xlfn.XLOOKUP(Cesion_credito[[#This Row],[DISTRIBUIDOR_ACTUAL]],Distribuidor[DISTRIBUIDOR_ACTUAL],Distribuidor[RUT_DISTRIBUIDOR_ACTUAL],,0)</f>
        <v>96.813.520-1</v>
      </c>
    </row>
    <row r="460" spans="1:21" x14ac:dyDescent="0.25">
      <c r="A460" s="22">
        <f t="shared" si="31"/>
        <v>2025</v>
      </c>
      <c r="B460" s="22">
        <f t="shared" si="28"/>
        <v>1</v>
      </c>
      <c r="C460" s="22">
        <f t="shared" si="29"/>
        <v>6</v>
      </c>
      <c r="D460" s="23" t="s">
        <v>1131</v>
      </c>
      <c r="E460" s="6" t="s">
        <v>1080</v>
      </c>
      <c r="F460" s="5" t="s">
        <v>221</v>
      </c>
      <c r="G460" s="24" t="str" cm="1">
        <f t="array" ref="G460">+IFERROR(_xlfn.XLOOKUP(Cesion_credito[[#This Row],[Distribuidor_CNE]]&amp;"_"&amp;Cesion_credito[[#This Row],[Bloque_Contrato_CNE]],Contrato[[#All],[Id]],Contrato[[#All],[Suministrador_CNE]],,0),"")</f>
        <v>PUYEHUE</v>
      </c>
      <c r="H460" s="24" t="str" cm="1">
        <f t="array" ref="H460">+IFERROR(_xlfn.XLOOKUP(Cesion_credito[[#This Row],[Distribuidor_CNE]]&amp;"_"&amp;Cesion_credito[[#This Row],[Bloque_Contrato_CNE]],Contrato[[#All],[Id]],Contrato[[#All],[SUMINISTRADOR_ACTUAL]],,0),"")</f>
        <v>EGP_CHILE</v>
      </c>
      <c r="I460" s="24" t="str" cm="1">
        <f t="array" ref="I460">+IFERROR(_xlfn.XLOOKUP(Cesion_credito[[#This Row],[Distribuidor_CNE]]&amp;"_"&amp;Cesion_credito[[#This Row],[Bloque_Contrato_CNE]],Contrato[[#All],[Id]],Contrato[[#All],[DISTRIBUIDOR_ACTUAL]],,0),"")</f>
        <v>CHILQUINTA</v>
      </c>
      <c r="J460" s="5" t="s">
        <v>1317</v>
      </c>
      <c r="K460" s="22" t="str" cm="1">
        <f t="array" ref="K46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0" s="8">
        <v>1</v>
      </c>
      <c r="N460" s="36">
        <f>+Cesion_credito[[#This Row],[Prorrata_Semestral (%)]]*SUMIFS(Contrato[Pago_Semestral_US$],Contrato[Distribuidor_CNE],Cesion_credito[[#This Row],[Distribuidor_CNE]],Contrato[Contrato],Cesion_credito[[#This Row],[Bloque_Contrato_CNE]])</f>
        <v>96678.251999999993</v>
      </c>
      <c r="O460" s="28">
        <f t="shared" si="30"/>
        <v>1</v>
      </c>
      <c r="P460" t="str" cm="1">
        <f t="array" ref="P460">+IFERROR(_xlfn.XLOOKUP(Cesion_credito[[#This Row],[SUMINISTRADOR_ACTUAL]]&amp;Cesion_credito[[#This Row],[Razón Social Beneficiario del Pago]],Tabla_Facturas[[#All],[ID]],Tabla_Facturas[[#All],[BANCO]],,0),"")</f>
        <v>Banco de Chile</v>
      </c>
      <c r="Q460" t="str" cm="1">
        <f t="array" ref="Q46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0" cm="1">
        <f t="array" ref="R460">+IFERROR(_xlfn.XLOOKUP(Cesion_credito[[#This Row],[SUMINISTRADOR_ACTUAL]]&amp;Cesion_credito[[#This Row],[Razón Social Beneficiario del Pago]],Tabla_Facturas[[#All],[ID]],Tabla_Facturas[[#All],[NUMERO_CUENTA]],,0),"")</f>
        <v>1112650063</v>
      </c>
      <c r="S4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15048131</v>
      </c>
      <c r="T460" t="str">
        <f>+_xlfn.XLOOKUP(Cesion_credito[[#This Row],[DISTRIBUIDOR_ACTUAL]],Distribuidor[DISTRIBUIDOR_ACTUAL],Distribuidor[RAZON_SOCIAL_DISTRIBUIDOR_ACTUAL],,0)</f>
        <v>Chilquinta Distribución S.A.</v>
      </c>
      <c r="U460" t="str">
        <f>+_xlfn.XLOOKUP(Cesion_credito[[#This Row],[DISTRIBUIDOR_ACTUAL]],Distribuidor[DISTRIBUIDOR_ACTUAL],Distribuidor[RUT_DISTRIBUIDOR_ACTUAL],,0)</f>
        <v>96.813.520-1</v>
      </c>
    </row>
    <row r="461" spans="1:21" x14ac:dyDescent="0.25">
      <c r="A461" s="22">
        <f t="shared" si="31"/>
        <v>2025</v>
      </c>
      <c r="B461" s="22">
        <f t="shared" si="28"/>
        <v>1</v>
      </c>
      <c r="C461" s="22">
        <f t="shared" si="29"/>
        <v>6</v>
      </c>
      <c r="D461" s="23" t="s">
        <v>1131</v>
      </c>
      <c r="E461" s="6" t="s">
        <v>1082</v>
      </c>
      <c r="F461" s="5" t="s">
        <v>248</v>
      </c>
      <c r="G461" s="24" t="str" cm="1">
        <f t="array" ref="G461">+IFERROR(_xlfn.XLOOKUP(Cesion_credito[[#This Row],[Distribuidor_CNE]]&amp;"_"&amp;Cesion_credito[[#This Row],[Bloque_Contrato_CNE]],Contrato[[#All],[Id]],Contrato[[#All],[Suministrador_CNE]],,0),"")</f>
        <v>ENDESA</v>
      </c>
      <c r="H461" s="24" t="str" cm="1">
        <f t="array" ref="H461">+IFERROR(_xlfn.XLOOKUP(Cesion_credito[[#This Row],[Distribuidor_CNE]]&amp;"_"&amp;Cesion_credito[[#This Row],[Bloque_Contrato_CNE]],Contrato[[#All],[Id]],Contrato[[#All],[SUMINISTRADOR_ACTUAL]],,0),"")</f>
        <v>ENEL_GENERACION</v>
      </c>
      <c r="I461" s="24" t="str" cm="1">
        <f t="array" ref="I461">+IFERROR(_xlfn.XLOOKUP(Cesion_credito[[#This Row],[Distribuidor_CNE]]&amp;"_"&amp;Cesion_credito[[#This Row],[Bloque_Contrato_CNE]],Contrato[[#All],[Id]],Contrato[[#All],[DISTRIBUIDOR_ACTUAL]],,0),"")</f>
        <v>CODINER</v>
      </c>
      <c r="J461" s="5" t="s">
        <v>1317</v>
      </c>
      <c r="K461" s="22" t="str" cm="1">
        <f t="array" ref="K46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1" s="8">
        <v>1</v>
      </c>
      <c r="N461" s="36">
        <f>+Cesion_credito[[#This Row],[Prorrata_Semestral (%)]]*SUMIFS(Contrato[Pago_Semestral_US$],Contrato[Distribuidor_CNE],Cesion_credito[[#This Row],[Distribuidor_CNE]],Contrato[Contrato],Cesion_credito[[#This Row],[Bloque_Contrato_CNE]])</f>
        <v>20126.670999999998</v>
      </c>
      <c r="O461" s="28">
        <f t="shared" si="30"/>
        <v>1</v>
      </c>
      <c r="P461" t="str" cm="1">
        <f t="array" ref="P461">+IFERROR(_xlfn.XLOOKUP(Cesion_credito[[#This Row],[SUMINISTRADOR_ACTUAL]]&amp;Cesion_credito[[#This Row],[Razón Social Beneficiario del Pago]],Tabla_Facturas[[#All],[ID]],Tabla_Facturas[[#All],[BANCO]],,0),"")</f>
        <v>Banco de Chile</v>
      </c>
      <c r="Q461" t="str" cm="1">
        <f t="array" ref="Q46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1" cm="1">
        <f t="array" ref="R461">+IFERROR(_xlfn.XLOOKUP(Cesion_credito[[#This Row],[SUMINISTRADOR_ACTUAL]]&amp;Cesion_credito[[#This Row],[Razón Social Beneficiario del Pago]],Tabla_Facturas[[#All],[ID]],Tabla_Facturas[[#All],[NUMERO_CUENTA]],,0),"")</f>
        <v>1112650055</v>
      </c>
      <c r="S4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3132750</v>
      </c>
      <c r="T461" t="str">
        <f>+_xlfn.XLOOKUP(Cesion_credito[[#This Row],[DISTRIBUIDOR_ACTUAL]],Distribuidor[DISTRIBUIDOR_ACTUAL],Distribuidor[RAZON_SOCIAL_DISTRIBUIDOR_ACTUAL],,0)</f>
        <v>Compañía Distribuidora de Energía Eléctrica CODINER S.A.</v>
      </c>
      <c r="U461" t="str">
        <f>+_xlfn.XLOOKUP(Cesion_credito[[#This Row],[DISTRIBUIDOR_ACTUAL]],Distribuidor[DISTRIBUIDOR_ACTUAL],Distribuidor[RUT_DISTRIBUIDOR_ACTUAL],,0)</f>
        <v>78.397.530-0</v>
      </c>
    </row>
    <row r="462" spans="1:21" x14ac:dyDescent="0.25">
      <c r="A462" s="22">
        <f t="shared" si="31"/>
        <v>2025</v>
      </c>
      <c r="B462" s="22">
        <f t="shared" si="28"/>
        <v>1</v>
      </c>
      <c r="C462" s="22">
        <f t="shared" si="29"/>
        <v>6</v>
      </c>
      <c r="D462" s="23" t="s">
        <v>1131</v>
      </c>
      <c r="E462" s="6" t="s">
        <v>1082</v>
      </c>
      <c r="F462" s="5" t="s">
        <v>249</v>
      </c>
      <c r="G462" s="24" t="str" cm="1">
        <f t="array" ref="G462">+IFERROR(_xlfn.XLOOKUP(Cesion_credito[[#This Row],[Distribuidor_CNE]]&amp;"_"&amp;Cesion_credito[[#This Row],[Bloque_Contrato_CNE]],Contrato[[#All],[Id]],Contrato[[#All],[Suministrador_CNE]],,0),"")</f>
        <v>ENDESA</v>
      </c>
      <c r="H462" s="24" t="str" cm="1">
        <f t="array" ref="H462">+IFERROR(_xlfn.XLOOKUP(Cesion_credito[[#This Row],[Distribuidor_CNE]]&amp;"_"&amp;Cesion_credito[[#This Row],[Bloque_Contrato_CNE]],Contrato[[#All],[Id]],Contrato[[#All],[SUMINISTRADOR_ACTUAL]],,0),"")</f>
        <v>ENEL_GENERACION</v>
      </c>
      <c r="I462" s="24" t="str" cm="1">
        <f t="array" ref="I462">+IFERROR(_xlfn.XLOOKUP(Cesion_credito[[#This Row],[Distribuidor_CNE]]&amp;"_"&amp;Cesion_credito[[#This Row],[Bloque_Contrato_CNE]],Contrato[[#All],[Id]],Contrato[[#All],[DISTRIBUIDOR_ACTUAL]],,0),"")</f>
        <v>CODINER</v>
      </c>
      <c r="J462" s="5" t="s">
        <v>1317</v>
      </c>
      <c r="K462" s="22" t="str" cm="1">
        <f t="array" ref="K4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2" s="8">
        <v>1</v>
      </c>
      <c r="N462" s="36">
        <f>+Cesion_credito[[#This Row],[Prorrata_Semestral (%)]]*SUMIFS(Contrato[Pago_Semestral_US$],Contrato[Distribuidor_CNE],Cesion_credito[[#This Row],[Distribuidor_CNE]],Contrato[Contrato],Cesion_credito[[#This Row],[Bloque_Contrato_CNE]])</f>
        <v>5031.527</v>
      </c>
      <c r="O462" s="28">
        <f t="shared" si="30"/>
        <v>1</v>
      </c>
      <c r="P462" t="str" cm="1">
        <f t="array" ref="P462">+IFERROR(_xlfn.XLOOKUP(Cesion_credito[[#This Row],[SUMINISTRADOR_ACTUAL]]&amp;Cesion_credito[[#This Row],[Razón Social Beneficiario del Pago]],Tabla_Facturas[[#All],[ID]],Tabla_Facturas[[#All],[BANCO]],,0),"")</f>
        <v>Banco de Chile</v>
      </c>
      <c r="Q462" t="str" cm="1">
        <f t="array" ref="Q46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2" cm="1">
        <f t="array" ref="R462">+IFERROR(_xlfn.XLOOKUP(Cesion_credito[[#This Row],[SUMINISTRADOR_ACTUAL]]&amp;Cesion_credito[[#This Row],[Razón Social Beneficiario del Pago]],Tabla_Facturas[[#All],[ID]],Tabla_Facturas[[#All],[NUMERO_CUENTA]],,0),"")</f>
        <v>1112650055</v>
      </c>
      <c r="S4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783166</v>
      </c>
      <c r="T462" t="str">
        <f>+_xlfn.XLOOKUP(Cesion_credito[[#This Row],[DISTRIBUIDOR_ACTUAL]],Distribuidor[DISTRIBUIDOR_ACTUAL],Distribuidor[RAZON_SOCIAL_DISTRIBUIDOR_ACTUAL],,0)</f>
        <v>Compañía Distribuidora de Energía Eléctrica CODINER S.A.</v>
      </c>
      <c r="U462" t="str">
        <f>+_xlfn.XLOOKUP(Cesion_credito[[#This Row],[DISTRIBUIDOR_ACTUAL]],Distribuidor[DISTRIBUIDOR_ACTUAL],Distribuidor[RUT_DISTRIBUIDOR_ACTUAL],,0)</f>
        <v>78.397.530-0</v>
      </c>
    </row>
    <row r="463" spans="1:21" x14ac:dyDescent="0.25">
      <c r="A463" s="22">
        <f t="shared" si="31"/>
        <v>2025</v>
      </c>
      <c r="B463" s="22">
        <f t="shared" si="28"/>
        <v>1</v>
      </c>
      <c r="C463" s="22">
        <f t="shared" si="29"/>
        <v>6</v>
      </c>
      <c r="D463" s="23" t="s">
        <v>1131</v>
      </c>
      <c r="E463" s="6" t="s">
        <v>1082</v>
      </c>
      <c r="F463" s="5" t="s">
        <v>250</v>
      </c>
      <c r="G463" s="24" t="str" cm="1">
        <f t="array" ref="G463">+IFERROR(_xlfn.XLOOKUP(Cesion_credito[[#This Row],[Distribuidor_CNE]]&amp;"_"&amp;Cesion_credito[[#This Row],[Bloque_Contrato_CNE]],Contrato[[#All],[Id]],Contrato[[#All],[Suministrador_CNE]],,0),"")</f>
        <v>ENDESA</v>
      </c>
      <c r="H463" s="24" t="str" cm="1">
        <f t="array" ref="H463">+IFERROR(_xlfn.XLOOKUP(Cesion_credito[[#This Row],[Distribuidor_CNE]]&amp;"_"&amp;Cesion_credito[[#This Row],[Bloque_Contrato_CNE]],Contrato[[#All],[Id]],Contrato[[#All],[SUMINISTRADOR_ACTUAL]],,0),"")</f>
        <v>ENEL_GENERACION</v>
      </c>
      <c r="I463" s="24" t="str" cm="1">
        <f t="array" ref="I463">+IFERROR(_xlfn.XLOOKUP(Cesion_credito[[#This Row],[Distribuidor_CNE]]&amp;"_"&amp;Cesion_credito[[#This Row],[Bloque_Contrato_CNE]],Contrato[[#All],[Id]],Contrato[[#All],[DISTRIBUIDOR_ACTUAL]],,0),"")</f>
        <v>CODINER</v>
      </c>
      <c r="J463" s="5" t="s">
        <v>1317</v>
      </c>
      <c r="K463" s="22" t="str" cm="1">
        <f t="array" ref="K4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3" s="8">
        <v>1</v>
      </c>
      <c r="N463" s="36">
        <f>+Cesion_credito[[#This Row],[Prorrata_Semestral (%)]]*SUMIFS(Contrato[Pago_Semestral_US$],Contrato[Distribuidor_CNE],Cesion_credito[[#This Row],[Distribuidor_CNE]],Contrato[Contrato],Cesion_credito[[#This Row],[Bloque_Contrato_CNE]])</f>
        <v>47470.021000000001</v>
      </c>
      <c r="O463" s="28">
        <f t="shared" si="30"/>
        <v>1</v>
      </c>
      <c r="P463" t="str" cm="1">
        <f t="array" ref="P463">+IFERROR(_xlfn.XLOOKUP(Cesion_credito[[#This Row],[SUMINISTRADOR_ACTUAL]]&amp;Cesion_credito[[#This Row],[Razón Social Beneficiario del Pago]],Tabla_Facturas[[#All],[ID]],Tabla_Facturas[[#All],[BANCO]],,0),"")</f>
        <v>Banco de Chile</v>
      </c>
      <c r="Q463" t="str" cm="1">
        <f t="array" ref="Q46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3" cm="1">
        <f t="array" ref="R463">+IFERROR(_xlfn.XLOOKUP(Cesion_credito[[#This Row],[SUMINISTRADOR_ACTUAL]]&amp;Cesion_credito[[#This Row],[Razón Social Beneficiario del Pago]],Tabla_Facturas[[#All],[ID]],Tabla_Facturas[[#All],[NUMERO_CUENTA]],,0),"")</f>
        <v>1112650055</v>
      </c>
      <c r="S4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7388788</v>
      </c>
      <c r="T463" t="str">
        <f>+_xlfn.XLOOKUP(Cesion_credito[[#This Row],[DISTRIBUIDOR_ACTUAL]],Distribuidor[DISTRIBUIDOR_ACTUAL],Distribuidor[RAZON_SOCIAL_DISTRIBUIDOR_ACTUAL],,0)</f>
        <v>Compañía Distribuidora de Energía Eléctrica CODINER S.A.</v>
      </c>
      <c r="U463" t="str">
        <f>+_xlfn.XLOOKUP(Cesion_credito[[#This Row],[DISTRIBUIDOR_ACTUAL]],Distribuidor[DISTRIBUIDOR_ACTUAL],Distribuidor[RUT_DISTRIBUIDOR_ACTUAL],,0)</f>
        <v>78.397.530-0</v>
      </c>
    </row>
    <row r="464" spans="1:21" x14ac:dyDescent="0.25">
      <c r="A464" s="22">
        <f t="shared" si="31"/>
        <v>2025</v>
      </c>
      <c r="B464" s="22">
        <f t="shared" si="28"/>
        <v>1</v>
      </c>
      <c r="C464" s="22">
        <f t="shared" si="29"/>
        <v>6</v>
      </c>
      <c r="D464" s="23" t="s">
        <v>1131</v>
      </c>
      <c r="E464" s="6" t="s">
        <v>1082</v>
      </c>
      <c r="F464" s="5" t="s">
        <v>255</v>
      </c>
      <c r="G464" s="24" t="str" cm="1">
        <f t="array" ref="G464">+IFERROR(_xlfn.XLOOKUP(Cesion_credito[[#This Row],[Distribuidor_CNE]]&amp;"_"&amp;Cesion_credito[[#This Row],[Bloque_Contrato_CNE]],Contrato[[#All],[Id]],Contrato[[#All],[Suministrador_CNE]],,0),"")</f>
        <v>PANGUIPULLI</v>
      </c>
      <c r="H464" s="24" t="str" cm="1">
        <f t="array" ref="H464">+IFERROR(_xlfn.XLOOKUP(Cesion_credito[[#This Row],[Distribuidor_CNE]]&amp;"_"&amp;Cesion_credito[[#This Row],[Bloque_Contrato_CNE]],Contrato[[#All],[Id]],Contrato[[#All],[SUMINISTRADOR_ACTUAL]],,0),"")</f>
        <v>EGP_CHILE</v>
      </c>
      <c r="I464" s="24" t="str" cm="1">
        <f t="array" ref="I464">+IFERROR(_xlfn.XLOOKUP(Cesion_credito[[#This Row],[Distribuidor_CNE]]&amp;"_"&amp;Cesion_credito[[#This Row],[Bloque_Contrato_CNE]],Contrato[[#All],[Id]],Contrato[[#All],[DISTRIBUIDOR_ACTUAL]],,0),"")</f>
        <v>CODINER</v>
      </c>
      <c r="J464" s="5" t="s">
        <v>1317</v>
      </c>
      <c r="K464" s="22" t="str" cm="1">
        <f t="array" ref="K4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4" s="8">
        <v>1</v>
      </c>
      <c r="N464" s="36">
        <f>+Cesion_credito[[#This Row],[Prorrata_Semestral (%)]]*SUMIFS(Contrato[Pago_Semestral_US$],Contrato[Distribuidor_CNE],Cesion_credito[[#This Row],[Distribuidor_CNE]],Contrato[Contrato],Cesion_credito[[#This Row],[Bloque_Contrato_CNE]])</f>
        <v>2540.703</v>
      </c>
      <c r="O464" s="28">
        <f t="shared" si="30"/>
        <v>1</v>
      </c>
      <c r="P464" t="str" cm="1">
        <f t="array" ref="P464">+IFERROR(_xlfn.XLOOKUP(Cesion_credito[[#This Row],[SUMINISTRADOR_ACTUAL]]&amp;Cesion_credito[[#This Row],[Razón Social Beneficiario del Pago]],Tabla_Facturas[[#All],[ID]],Tabla_Facturas[[#All],[BANCO]],,0),"")</f>
        <v>Banco de Chile</v>
      </c>
      <c r="Q464" t="str" cm="1">
        <f t="array" ref="Q46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4" cm="1">
        <f t="array" ref="R464">+IFERROR(_xlfn.XLOOKUP(Cesion_credito[[#This Row],[SUMINISTRADOR_ACTUAL]]&amp;Cesion_credito[[#This Row],[Razón Social Beneficiario del Pago]],Tabla_Facturas[[#All],[ID]],Tabla_Facturas[[#All],[NUMERO_CUENTA]],,0),"")</f>
        <v>1112650063</v>
      </c>
      <c r="S4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395465</v>
      </c>
      <c r="T464" t="str">
        <f>+_xlfn.XLOOKUP(Cesion_credito[[#This Row],[DISTRIBUIDOR_ACTUAL]],Distribuidor[DISTRIBUIDOR_ACTUAL],Distribuidor[RAZON_SOCIAL_DISTRIBUIDOR_ACTUAL],,0)</f>
        <v>Compañía Distribuidora de Energía Eléctrica CODINER S.A.</v>
      </c>
      <c r="U464" t="str">
        <f>+_xlfn.XLOOKUP(Cesion_credito[[#This Row],[DISTRIBUIDOR_ACTUAL]],Distribuidor[DISTRIBUIDOR_ACTUAL],Distribuidor[RUT_DISTRIBUIDOR_ACTUAL],,0)</f>
        <v>78.397.530-0</v>
      </c>
    </row>
    <row r="465" spans="1:21" x14ac:dyDescent="0.25">
      <c r="A465" s="22">
        <f t="shared" si="31"/>
        <v>2025</v>
      </c>
      <c r="B465" s="22">
        <f t="shared" si="28"/>
        <v>1</v>
      </c>
      <c r="C465" s="22">
        <f t="shared" si="29"/>
        <v>6</v>
      </c>
      <c r="D465" s="23" t="s">
        <v>1131</v>
      </c>
      <c r="E465" s="6" t="s">
        <v>1083</v>
      </c>
      <c r="F465" s="5" t="s">
        <v>282</v>
      </c>
      <c r="G465" s="24" t="str" cm="1">
        <f t="array" ref="G465">+IFERROR(_xlfn.XLOOKUP(Cesion_credito[[#This Row],[Distribuidor_CNE]]&amp;"_"&amp;Cesion_credito[[#This Row],[Bloque_Contrato_CNE]],Contrato[[#All],[Id]],Contrato[[#All],[Suministrador_CNE]],,0),"")</f>
        <v>ENDESA</v>
      </c>
      <c r="H465" s="24" t="str" cm="1">
        <f t="array" ref="H465">+IFERROR(_xlfn.XLOOKUP(Cesion_credito[[#This Row],[Distribuidor_CNE]]&amp;"_"&amp;Cesion_credito[[#This Row],[Bloque_Contrato_CNE]],Contrato[[#All],[Id]],Contrato[[#All],[SUMINISTRADOR_ACTUAL]],,0),"")</f>
        <v>ENEL_GENERACION</v>
      </c>
      <c r="I465" s="24" t="str" cm="1">
        <f t="array" ref="I465">+IFERROR(_xlfn.XLOOKUP(Cesion_credito[[#This Row],[Distribuidor_CNE]]&amp;"_"&amp;Cesion_credito[[#This Row],[Bloque_Contrato_CNE]],Contrato[[#All],[Id]],Contrato[[#All],[DISTRIBUIDOR_ACTUAL]],,0),"")</f>
        <v>COELCHA</v>
      </c>
      <c r="J465" s="5" t="s">
        <v>1317</v>
      </c>
      <c r="K465" s="22" t="str" cm="1">
        <f t="array" ref="K4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5" s="8">
        <v>1</v>
      </c>
      <c r="N465" s="36">
        <f>+Cesion_credito[[#This Row],[Prorrata_Semestral (%)]]*SUMIFS(Contrato[Pago_Semestral_US$],Contrato[Distribuidor_CNE],Cesion_credito[[#This Row],[Distribuidor_CNE]],Contrato[Contrato],Cesion_credito[[#This Row],[Bloque_Contrato_CNE]])</f>
        <v>38264.521000000001</v>
      </c>
      <c r="O465" s="28">
        <f t="shared" si="30"/>
        <v>1</v>
      </c>
      <c r="P465" t="str" cm="1">
        <f t="array" ref="P465">+IFERROR(_xlfn.XLOOKUP(Cesion_credito[[#This Row],[SUMINISTRADOR_ACTUAL]]&amp;Cesion_credito[[#This Row],[Razón Social Beneficiario del Pago]],Tabla_Facturas[[#All],[ID]],Tabla_Facturas[[#All],[BANCO]],,0),"")</f>
        <v>Banco de Chile</v>
      </c>
      <c r="Q465" t="str" cm="1">
        <f t="array" ref="Q46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5" cm="1">
        <f t="array" ref="R465">+IFERROR(_xlfn.XLOOKUP(Cesion_credito[[#This Row],[SUMINISTRADOR_ACTUAL]]&amp;Cesion_credito[[#This Row],[Razón Social Beneficiario del Pago]],Tabla_Facturas[[#All],[ID]],Tabla_Facturas[[#All],[NUMERO_CUENTA]],,0),"")</f>
        <v>1112650055</v>
      </c>
      <c r="S4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5955936</v>
      </c>
      <c r="T465" t="str">
        <f>+_xlfn.XLOOKUP(Cesion_credito[[#This Row],[DISTRIBUIDOR_ACTUAL]],Distribuidor[DISTRIBUIDOR_ACTUAL],Distribuidor[RAZON_SOCIAL_DISTRIBUIDOR_ACTUAL],,0)</f>
        <v>Cooperativa Eléctrica Charrúa Ltda.</v>
      </c>
      <c r="U465" t="str">
        <f>+_xlfn.XLOOKUP(Cesion_credito[[#This Row],[DISTRIBUIDOR_ACTUAL]],Distribuidor[DISTRIBUIDOR_ACTUAL],Distribuidor[RUT_DISTRIBUIDOR_ACTUAL],,0)</f>
        <v>80.238.000-3</v>
      </c>
    </row>
    <row r="466" spans="1:21" x14ac:dyDescent="0.25">
      <c r="A466" s="22">
        <f t="shared" si="31"/>
        <v>2025</v>
      </c>
      <c r="B466" s="22">
        <f t="shared" si="28"/>
        <v>1</v>
      </c>
      <c r="C466" s="22">
        <f t="shared" si="29"/>
        <v>6</v>
      </c>
      <c r="D466" s="23" t="s">
        <v>1131</v>
      </c>
      <c r="E466" s="6" t="s">
        <v>1083</v>
      </c>
      <c r="F466" s="5" t="s">
        <v>283</v>
      </c>
      <c r="G466" s="24" t="str" cm="1">
        <f t="array" ref="G466">+IFERROR(_xlfn.XLOOKUP(Cesion_credito[[#This Row],[Distribuidor_CNE]]&amp;"_"&amp;Cesion_credito[[#This Row],[Bloque_Contrato_CNE]],Contrato[[#All],[Id]],Contrato[[#All],[Suministrador_CNE]],,0),"")</f>
        <v>ENDESA</v>
      </c>
      <c r="H466" s="24" t="str" cm="1">
        <f t="array" ref="H466">+IFERROR(_xlfn.XLOOKUP(Cesion_credito[[#This Row],[Distribuidor_CNE]]&amp;"_"&amp;Cesion_credito[[#This Row],[Bloque_Contrato_CNE]],Contrato[[#All],[Id]],Contrato[[#All],[SUMINISTRADOR_ACTUAL]],,0),"")</f>
        <v>ENEL_GENERACION</v>
      </c>
      <c r="I466" s="24" t="str" cm="1">
        <f t="array" ref="I466">+IFERROR(_xlfn.XLOOKUP(Cesion_credito[[#This Row],[Distribuidor_CNE]]&amp;"_"&amp;Cesion_credito[[#This Row],[Bloque_Contrato_CNE]],Contrato[[#All],[Id]],Contrato[[#All],[DISTRIBUIDOR_ACTUAL]],,0),"")</f>
        <v>COELCHA</v>
      </c>
      <c r="J466" s="5" t="s">
        <v>1317</v>
      </c>
      <c r="K466" s="22" t="str" cm="1">
        <f t="array" ref="K4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6" s="8">
        <v>1</v>
      </c>
      <c r="N466" s="36">
        <f>+Cesion_credito[[#This Row],[Prorrata_Semestral (%)]]*SUMIFS(Contrato[Pago_Semestral_US$],Contrato[Distribuidor_CNE],Cesion_credito[[#This Row],[Distribuidor_CNE]],Contrato[Contrato],Cesion_credito[[#This Row],[Bloque_Contrato_CNE]])</f>
        <v>9863.3520000000008</v>
      </c>
      <c r="O466" s="28">
        <f t="shared" si="30"/>
        <v>1</v>
      </c>
      <c r="P466" t="str" cm="1">
        <f t="array" ref="P466">+IFERROR(_xlfn.XLOOKUP(Cesion_credito[[#This Row],[SUMINISTRADOR_ACTUAL]]&amp;Cesion_credito[[#This Row],[Razón Social Beneficiario del Pago]],Tabla_Facturas[[#All],[ID]],Tabla_Facturas[[#All],[BANCO]],,0),"")</f>
        <v>Banco de Chile</v>
      </c>
      <c r="Q466" t="str" cm="1">
        <f t="array" ref="Q46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6" cm="1">
        <f t="array" ref="R466">+IFERROR(_xlfn.XLOOKUP(Cesion_credito[[#This Row],[SUMINISTRADOR_ACTUAL]]&amp;Cesion_credito[[#This Row],[Razón Social Beneficiario del Pago]],Tabla_Facturas[[#All],[ID]],Tabla_Facturas[[#All],[NUMERO_CUENTA]],,0),"")</f>
        <v>1112650055</v>
      </c>
      <c r="S4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1535247</v>
      </c>
      <c r="T466" t="str">
        <f>+_xlfn.XLOOKUP(Cesion_credito[[#This Row],[DISTRIBUIDOR_ACTUAL]],Distribuidor[DISTRIBUIDOR_ACTUAL],Distribuidor[RAZON_SOCIAL_DISTRIBUIDOR_ACTUAL],,0)</f>
        <v>Cooperativa Eléctrica Charrúa Ltda.</v>
      </c>
      <c r="U466" t="str">
        <f>+_xlfn.XLOOKUP(Cesion_credito[[#This Row],[DISTRIBUIDOR_ACTUAL]],Distribuidor[DISTRIBUIDOR_ACTUAL],Distribuidor[RUT_DISTRIBUIDOR_ACTUAL],,0)</f>
        <v>80.238.000-3</v>
      </c>
    </row>
    <row r="467" spans="1:21" x14ac:dyDescent="0.25">
      <c r="A467" s="22">
        <f t="shared" si="31"/>
        <v>2025</v>
      </c>
      <c r="B467" s="22">
        <f t="shared" si="28"/>
        <v>1</v>
      </c>
      <c r="C467" s="22">
        <f t="shared" si="29"/>
        <v>6</v>
      </c>
      <c r="D467" s="23" t="s">
        <v>1131</v>
      </c>
      <c r="E467" s="6" t="s">
        <v>1083</v>
      </c>
      <c r="F467" s="5" t="s">
        <v>285</v>
      </c>
      <c r="G467" s="24" t="str" cm="1">
        <f t="array" ref="G467">+IFERROR(_xlfn.XLOOKUP(Cesion_credito[[#This Row],[Distribuidor_CNE]]&amp;"_"&amp;Cesion_credito[[#This Row],[Bloque_Contrato_CNE]],Contrato[[#All],[Id]],Contrato[[#All],[Suministrador_CNE]],,0),"")</f>
        <v>ENDESA</v>
      </c>
      <c r="H467" s="24" t="str" cm="1">
        <f t="array" ref="H467">+IFERROR(_xlfn.XLOOKUP(Cesion_credito[[#This Row],[Distribuidor_CNE]]&amp;"_"&amp;Cesion_credito[[#This Row],[Bloque_Contrato_CNE]],Contrato[[#All],[Id]],Contrato[[#All],[SUMINISTRADOR_ACTUAL]],,0),"")</f>
        <v>ENEL_GENERACION</v>
      </c>
      <c r="I467" s="24" t="str" cm="1">
        <f t="array" ref="I467">+IFERROR(_xlfn.XLOOKUP(Cesion_credito[[#This Row],[Distribuidor_CNE]]&amp;"_"&amp;Cesion_credito[[#This Row],[Bloque_Contrato_CNE]],Contrato[[#All],[Id]],Contrato[[#All],[DISTRIBUIDOR_ACTUAL]],,0),"")</f>
        <v>COELCHA</v>
      </c>
      <c r="J467" s="5" t="s">
        <v>1317</v>
      </c>
      <c r="K467" s="22" t="str" cm="1">
        <f t="array" ref="K4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7" s="8">
        <v>1</v>
      </c>
      <c r="N467" s="36">
        <f>+Cesion_credito[[#This Row],[Prorrata_Semestral (%)]]*SUMIFS(Contrato[Pago_Semestral_US$],Contrato[Distribuidor_CNE],Cesion_credito[[#This Row],[Distribuidor_CNE]],Contrato[Contrato],Cesion_credito[[#This Row],[Bloque_Contrato_CNE]])</f>
        <v>3901.7379999999998</v>
      </c>
      <c r="O467" s="28">
        <f t="shared" si="30"/>
        <v>1</v>
      </c>
      <c r="P467" t="str" cm="1">
        <f t="array" ref="P467">+IFERROR(_xlfn.XLOOKUP(Cesion_credito[[#This Row],[SUMINISTRADOR_ACTUAL]]&amp;Cesion_credito[[#This Row],[Razón Social Beneficiario del Pago]],Tabla_Facturas[[#All],[ID]],Tabla_Facturas[[#All],[BANCO]],,0),"")</f>
        <v>Banco de Chile</v>
      </c>
      <c r="Q467" t="str" cm="1">
        <f t="array" ref="Q46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7" cm="1">
        <f t="array" ref="R467">+IFERROR(_xlfn.XLOOKUP(Cesion_credito[[#This Row],[SUMINISTRADOR_ACTUAL]]&amp;Cesion_credito[[#This Row],[Razón Social Beneficiario del Pago]],Tabla_Facturas[[#All],[ID]],Tabla_Facturas[[#All],[NUMERO_CUENTA]],,0),"")</f>
        <v>1112650055</v>
      </c>
      <c r="S4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607312</v>
      </c>
      <c r="T467" t="str">
        <f>+_xlfn.XLOOKUP(Cesion_credito[[#This Row],[DISTRIBUIDOR_ACTUAL]],Distribuidor[DISTRIBUIDOR_ACTUAL],Distribuidor[RAZON_SOCIAL_DISTRIBUIDOR_ACTUAL],,0)</f>
        <v>Cooperativa Eléctrica Charrúa Ltda.</v>
      </c>
      <c r="U467" t="str">
        <f>+_xlfn.XLOOKUP(Cesion_credito[[#This Row],[DISTRIBUIDOR_ACTUAL]],Distribuidor[DISTRIBUIDOR_ACTUAL],Distribuidor[RUT_DISTRIBUIDOR_ACTUAL],,0)</f>
        <v>80.238.000-3</v>
      </c>
    </row>
    <row r="468" spans="1:21" x14ac:dyDescent="0.25">
      <c r="A468" s="22">
        <f t="shared" si="31"/>
        <v>2025</v>
      </c>
      <c r="B468" s="22">
        <f t="shared" si="28"/>
        <v>1</v>
      </c>
      <c r="C468" s="22">
        <f t="shared" si="29"/>
        <v>6</v>
      </c>
      <c r="D468" s="23" t="s">
        <v>1131</v>
      </c>
      <c r="E468" s="6" t="s">
        <v>1083</v>
      </c>
      <c r="F468" s="5" t="s">
        <v>286</v>
      </c>
      <c r="G468" s="24" t="str" cm="1">
        <f t="array" ref="G468">+IFERROR(_xlfn.XLOOKUP(Cesion_credito[[#This Row],[Distribuidor_CNE]]&amp;"_"&amp;Cesion_credito[[#This Row],[Bloque_Contrato_CNE]],Contrato[[#All],[Id]],Contrato[[#All],[Suministrador_CNE]],,0),"")</f>
        <v>ENDESA</v>
      </c>
      <c r="H468" s="24" t="str" cm="1">
        <f t="array" ref="H468">+IFERROR(_xlfn.XLOOKUP(Cesion_credito[[#This Row],[Distribuidor_CNE]]&amp;"_"&amp;Cesion_credito[[#This Row],[Bloque_Contrato_CNE]],Contrato[[#All],[Id]],Contrato[[#All],[SUMINISTRADOR_ACTUAL]],,0),"")</f>
        <v>ENEL_GENERACION</v>
      </c>
      <c r="I468" s="24" t="str" cm="1">
        <f t="array" ref="I468">+IFERROR(_xlfn.XLOOKUP(Cesion_credito[[#This Row],[Distribuidor_CNE]]&amp;"_"&amp;Cesion_credito[[#This Row],[Bloque_Contrato_CNE]],Contrato[[#All],[Id]],Contrato[[#All],[DISTRIBUIDOR_ACTUAL]],,0),"")</f>
        <v>COELCHA</v>
      </c>
      <c r="J468" s="5" t="s">
        <v>1317</v>
      </c>
      <c r="K468" s="22" t="str" cm="1">
        <f t="array" ref="K4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8" s="8">
        <v>1</v>
      </c>
      <c r="N468" s="36">
        <f>+Cesion_credito[[#This Row],[Prorrata_Semestral (%)]]*SUMIFS(Contrato[Pago_Semestral_US$],Contrato[Distribuidor_CNE],Cesion_credito[[#This Row],[Distribuidor_CNE]],Contrato[Contrato],Cesion_credito[[#This Row],[Bloque_Contrato_CNE]])</f>
        <v>13612.008</v>
      </c>
      <c r="O468" s="28">
        <f t="shared" si="30"/>
        <v>1</v>
      </c>
      <c r="P468" t="str" cm="1">
        <f t="array" ref="P468">+IFERROR(_xlfn.XLOOKUP(Cesion_credito[[#This Row],[SUMINISTRADOR_ACTUAL]]&amp;Cesion_credito[[#This Row],[Razón Social Beneficiario del Pago]],Tabla_Facturas[[#All],[ID]],Tabla_Facturas[[#All],[BANCO]],,0),"")</f>
        <v>Banco de Chile</v>
      </c>
      <c r="Q468" t="str" cm="1">
        <f t="array" ref="Q46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8" cm="1">
        <f t="array" ref="R468">+IFERROR(_xlfn.XLOOKUP(Cesion_credito[[#This Row],[SUMINISTRADOR_ACTUAL]]&amp;Cesion_credito[[#This Row],[Razón Social Beneficiario del Pago]],Tabla_Facturas[[#All],[ID]],Tabla_Facturas[[#All],[NUMERO_CUENTA]],,0),"")</f>
        <v>1112650055</v>
      </c>
      <c r="S4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2118732</v>
      </c>
      <c r="T468" t="str">
        <f>+_xlfn.XLOOKUP(Cesion_credito[[#This Row],[DISTRIBUIDOR_ACTUAL]],Distribuidor[DISTRIBUIDOR_ACTUAL],Distribuidor[RAZON_SOCIAL_DISTRIBUIDOR_ACTUAL],,0)</f>
        <v>Cooperativa Eléctrica Charrúa Ltda.</v>
      </c>
      <c r="U468" t="str">
        <f>+_xlfn.XLOOKUP(Cesion_credito[[#This Row],[DISTRIBUIDOR_ACTUAL]],Distribuidor[DISTRIBUIDOR_ACTUAL],Distribuidor[RUT_DISTRIBUIDOR_ACTUAL],,0)</f>
        <v>80.238.000-3</v>
      </c>
    </row>
    <row r="469" spans="1:21" x14ac:dyDescent="0.25">
      <c r="A469" s="22">
        <f t="shared" si="31"/>
        <v>2025</v>
      </c>
      <c r="B469" s="22">
        <f t="shared" si="28"/>
        <v>1</v>
      </c>
      <c r="C469" s="22">
        <f t="shared" si="29"/>
        <v>6</v>
      </c>
      <c r="D469" s="23" t="s">
        <v>1131</v>
      </c>
      <c r="E469" s="6" t="s">
        <v>1083</v>
      </c>
      <c r="F469" s="5" t="s">
        <v>291</v>
      </c>
      <c r="G469" s="24" t="str" cm="1">
        <f t="array" ref="G469">+IFERROR(_xlfn.XLOOKUP(Cesion_credito[[#This Row],[Distribuidor_CNE]]&amp;"_"&amp;Cesion_credito[[#This Row],[Bloque_Contrato_CNE]],Contrato[[#All],[Id]],Contrato[[#All],[Suministrador_CNE]],,0),"")</f>
        <v>PANGUIPULLI</v>
      </c>
      <c r="H469" s="24" t="str" cm="1">
        <f t="array" ref="H469">+IFERROR(_xlfn.XLOOKUP(Cesion_credito[[#This Row],[Distribuidor_CNE]]&amp;"_"&amp;Cesion_credito[[#This Row],[Bloque_Contrato_CNE]],Contrato[[#All],[Id]],Contrato[[#All],[SUMINISTRADOR_ACTUAL]],,0),"")</f>
        <v>EGP_CHILE</v>
      </c>
      <c r="I469" s="24" t="str" cm="1">
        <f t="array" ref="I469">+IFERROR(_xlfn.XLOOKUP(Cesion_credito[[#This Row],[Distribuidor_CNE]]&amp;"_"&amp;Cesion_credito[[#This Row],[Bloque_Contrato_CNE]],Contrato[[#All],[Id]],Contrato[[#All],[DISTRIBUIDOR_ACTUAL]],,0),"")</f>
        <v>COELCHA</v>
      </c>
      <c r="J469" s="5" t="s">
        <v>1317</v>
      </c>
      <c r="K469" s="22" t="str" cm="1">
        <f t="array" ref="K4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69" s="8">
        <v>1</v>
      </c>
      <c r="N469" s="36">
        <f>+Cesion_credito[[#This Row],[Prorrata_Semestral (%)]]*SUMIFS(Contrato[Pago_Semestral_US$],Contrato[Distribuidor_CNE],Cesion_credito[[#This Row],[Distribuidor_CNE]],Contrato[Contrato],Cesion_credito[[#This Row],[Bloque_Contrato_CNE]])</f>
        <v>4664.7160000000003</v>
      </c>
      <c r="O469" s="28">
        <f t="shared" si="30"/>
        <v>1</v>
      </c>
      <c r="P469" t="str" cm="1">
        <f t="array" ref="P469">+IFERROR(_xlfn.XLOOKUP(Cesion_credito[[#This Row],[SUMINISTRADOR_ACTUAL]]&amp;Cesion_credito[[#This Row],[Razón Social Beneficiario del Pago]],Tabla_Facturas[[#All],[ID]],Tabla_Facturas[[#All],[BANCO]],,0),"")</f>
        <v>Banco de Chile</v>
      </c>
      <c r="Q469" t="str" cm="1">
        <f t="array" ref="Q46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69" cm="1">
        <f t="array" ref="R469">+IFERROR(_xlfn.XLOOKUP(Cesion_credito[[#This Row],[SUMINISTRADOR_ACTUAL]]&amp;Cesion_credito[[#This Row],[Razón Social Beneficiario del Pago]],Tabla_Facturas[[#All],[ID]],Tabla_Facturas[[#All],[NUMERO_CUENTA]],,0),"")</f>
        <v>1112650063</v>
      </c>
      <c r="S4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726071</v>
      </c>
      <c r="T469" t="str">
        <f>+_xlfn.XLOOKUP(Cesion_credito[[#This Row],[DISTRIBUIDOR_ACTUAL]],Distribuidor[DISTRIBUIDOR_ACTUAL],Distribuidor[RAZON_SOCIAL_DISTRIBUIDOR_ACTUAL],,0)</f>
        <v>Cooperativa Eléctrica Charrúa Ltda.</v>
      </c>
      <c r="U469" t="str">
        <f>+_xlfn.XLOOKUP(Cesion_credito[[#This Row],[DISTRIBUIDOR_ACTUAL]],Distribuidor[DISTRIBUIDOR_ACTUAL],Distribuidor[RUT_DISTRIBUIDOR_ACTUAL],,0)</f>
        <v>80.238.000-3</v>
      </c>
    </row>
    <row r="470" spans="1:21" x14ac:dyDescent="0.25">
      <c r="A470" s="22">
        <f t="shared" si="31"/>
        <v>2025</v>
      </c>
      <c r="B470" s="22">
        <f t="shared" si="28"/>
        <v>1</v>
      </c>
      <c r="C470" s="22">
        <f t="shared" si="29"/>
        <v>6</v>
      </c>
      <c r="D470" s="23" t="s">
        <v>1131</v>
      </c>
      <c r="E470" s="6" t="s">
        <v>1084</v>
      </c>
      <c r="F470" s="5" t="s">
        <v>330</v>
      </c>
      <c r="G470" s="24" t="str" cm="1">
        <f t="array" ref="G470">+IFERROR(_xlfn.XLOOKUP(Cesion_credito[[#This Row],[Distribuidor_CNE]]&amp;"_"&amp;Cesion_credito[[#This Row],[Bloque_Contrato_CNE]],Contrato[[#All],[Id]],Contrato[[#All],[Suministrador_CNE]],,0),"")</f>
        <v>ENDESA</v>
      </c>
      <c r="H470" s="24" t="str" cm="1">
        <f t="array" ref="H470">+IFERROR(_xlfn.XLOOKUP(Cesion_credito[[#This Row],[Distribuidor_CNE]]&amp;"_"&amp;Cesion_credito[[#This Row],[Bloque_Contrato_CNE]],Contrato[[#All],[Id]],Contrato[[#All],[SUMINISTRADOR_ACTUAL]],,0),"")</f>
        <v>ENEL_GENERACION</v>
      </c>
      <c r="I470" s="24" t="str" cm="1">
        <f t="array" ref="I470">+IFERROR(_xlfn.XLOOKUP(Cesion_credito[[#This Row],[Distribuidor_CNE]]&amp;"_"&amp;Cesion_credito[[#This Row],[Bloque_Contrato_CNE]],Contrato[[#All],[Id]],Contrato[[#All],[DISTRIBUIDOR_ACTUAL]],,0),"")</f>
        <v>CGE</v>
      </c>
      <c r="J470" s="5" t="s">
        <v>1317</v>
      </c>
      <c r="K470" s="22" t="str" cm="1">
        <f t="array" ref="K4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0" s="8">
        <v>1</v>
      </c>
      <c r="N470" s="36">
        <f>+Cesion_credito[[#This Row],[Prorrata_Semestral (%)]]*SUMIFS(Contrato[Pago_Semestral_US$],Contrato[Distribuidor_CNE],Cesion_credito[[#This Row],[Distribuidor_CNE]],Contrato[Contrato],Cesion_credito[[#This Row],[Bloque_Contrato_CNE]])</f>
        <v>1126.194</v>
      </c>
      <c r="O470" s="28">
        <f t="shared" si="30"/>
        <v>1</v>
      </c>
      <c r="P470" t="str" cm="1">
        <f t="array" ref="P470">+IFERROR(_xlfn.XLOOKUP(Cesion_credito[[#This Row],[SUMINISTRADOR_ACTUAL]]&amp;Cesion_credito[[#This Row],[Razón Social Beneficiario del Pago]],Tabla_Facturas[[#All],[ID]],Tabla_Facturas[[#All],[BANCO]],,0),"")</f>
        <v>Banco de Chile</v>
      </c>
      <c r="Q470" t="str" cm="1">
        <f t="array" ref="Q47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0" cm="1">
        <f t="array" ref="R470">+IFERROR(_xlfn.XLOOKUP(Cesion_credito[[#This Row],[SUMINISTRADOR_ACTUAL]]&amp;Cesion_credito[[#This Row],[Razón Social Beneficiario del Pago]],Tabla_Facturas[[#All],[ID]],Tabla_Facturas[[#All],[NUMERO_CUENTA]],,0),"")</f>
        <v>1112650055</v>
      </c>
      <c r="S4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175294</v>
      </c>
      <c r="T470" t="str">
        <f>+_xlfn.XLOOKUP(Cesion_credito[[#This Row],[DISTRIBUIDOR_ACTUAL]],Distribuidor[DISTRIBUIDOR_ACTUAL],Distribuidor[RAZON_SOCIAL_DISTRIBUIDOR_ACTUAL],,0)</f>
        <v>Compañía General de Electricidad S.A.</v>
      </c>
      <c r="U470" t="str">
        <f>+_xlfn.XLOOKUP(Cesion_credito[[#This Row],[DISTRIBUIDOR_ACTUAL]],Distribuidor[DISTRIBUIDOR_ACTUAL],Distribuidor[RUT_DISTRIBUIDOR_ACTUAL],,0)</f>
        <v>76.411.321-7</v>
      </c>
    </row>
    <row r="471" spans="1:21" x14ac:dyDescent="0.25">
      <c r="A471" s="22">
        <f t="shared" si="31"/>
        <v>2025</v>
      </c>
      <c r="B471" s="22">
        <f t="shared" si="28"/>
        <v>1</v>
      </c>
      <c r="C471" s="22">
        <f t="shared" si="29"/>
        <v>6</v>
      </c>
      <c r="D471" s="23" t="s">
        <v>1131</v>
      </c>
      <c r="E471" s="6" t="s">
        <v>1084</v>
      </c>
      <c r="F471" s="5" t="s">
        <v>331</v>
      </c>
      <c r="G471" s="24" t="str" cm="1">
        <f t="array" ref="G471">+IFERROR(_xlfn.XLOOKUP(Cesion_credito[[#This Row],[Distribuidor_CNE]]&amp;"_"&amp;Cesion_credito[[#This Row],[Bloque_Contrato_CNE]],Contrato[[#All],[Id]],Contrato[[#All],[Suministrador_CNE]],,0),"")</f>
        <v>ENDESA</v>
      </c>
      <c r="H471" s="24" t="str" cm="1">
        <f t="array" ref="H471">+IFERROR(_xlfn.XLOOKUP(Cesion_credito[[#This Row],[Distribuidor_CNE]]&amp;"_"&amp;Cesion_credito[[#This Row],[Bloque_Contrato_CNE]],Contrato[[#All],[Id]],Contrato[[#All],[SUMINISTRADOR_ACTUAL]],,0),"")</f>
        <v>ENEL_GENERACION</v>
      </c>
      <c r="I471" s="24" t="str" cm="1">
        <f t="array" ref="I471">+IFERROR(_xlfn.XLOOKUP(Cesion_credito[[#This Row],[Distribuidor_CNE]]&amp;"_"&amp;Cesion_credito[[#This Row],[Bloque_Contrato_CNE]],Contrato[[#All],[Id]],Contrato[[#All],[DISTRIBUIDOR_ACTUAL]],,0),"")</f>
        <v>CGE</v>
      </c>
      <c r="J471" s="5" t="s">
        <v>1317</v>
      </c>
      <c r="K471" s="22" t="str" cm="1">
        <f t="array" ref="K4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1" s="8">
        <v>1</v>
      </c>
      <c r="N471" s="36">
        <f>+Cesion_credito[[#This Row],[Prorrata_Semestral (%)]]*SUMIFS(Contrato[Pago_Semestral_US$],Contrato[Distribuidor_CNE],Cesion_credito[[#This Row],[Distribuidor_CNE]],Contrato[Contrato],Cesion_credito[[#This Row],[Bloque_Contrato_CNE]])</f>
        <v>1707225.4010000001</v>
      </c>
      <c r="O471" s="28">
        <f t="shared" si="30"/>
        <v>1</v>
      </c>
      <c r="P471" t="str" cm="1">
        <f t="array" ref="P471">+IFERROR(_xlfn.XLOOKUP(Cesion_credito[[#This Row],[SUMINISTRADOR_ACTUAL]]&amp;Cesion_credito[[#This Row],[Razón Social Beneficiario del Pago]],Tabla_Facturas[[#All],[ID]],Tabla_Facturas[[#All],[BANCO]],,0),"")</f>
        <v>Banco de Chile</v>
      </c>
      <c r="Q471" t="str" cm="1">
        <f t="array" ref="Q47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1" cm="1">
        <f t="array" ref="R471">+IFERROR(_xlfn.XLOOKUP(Cesion_credito[[#This Row],[SUMINISTRADOR_ACTUAL]]&amp;Cesion_credito[[#This Row],[Razón Social Beneficiario del Pago]],Tabla_Facturas[[#All],[ID]],Tabla_Facturas[[#All],[NUMERO_CUENTA]],,0),"")</f>
        <v>1112650055</v>
      </c>
      <c r="S4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265732479</v>
      </c>
      <c r="T471" t="str">
        <f>+_xlfn.XLOOKUP(Cesion_credito[[#This Row],[DISTRIBUIDOR_ACTUAL]],Distribuidor[DISTRIBUIDOR_ACTUAL],Distribuidor[RAZON_SOCIAL_DISTRIBUIDOR_ACTUAL],,0)</f>
        <v>Compañía General de Electricidad S.A.</v>
      </c>
      <c r="U471" t="str">
        <f>+_xlfn.XLOOKUP(Cesion_credito[[#This Row],[DISTRIBUIDOR_ACTUAL]],Distribuidor[DISTRIBUIDOR_ACTUAL],Distribuidor[RUT_DISTRIBUIDOR_ACTUAL],,0)</f>
        <v>76.411.321-7</v>
      </c>
    </row>
    <row r="472" spans="1:21" x14ac:dyDescent="0.25">
      <c r="A472" s="22">
        <f t="shared" si="31"/>
        <v>2025</v>
      </c>
      <c r="B472" s="22">
        <f t="shared" si="28"/>
        <v>1</v>
      </c>
      <c r="C472" s="22">
        <f t="shared" si="29"/>
        <v>6</v>
      </c>
      <c r="D472" s="23" t="s">
        <v>1131</v>
      </c>
      <c r="E472" s="6" t="s">
        <v>1084</v>
      </c>
      <c r="F472" s="5" t="s">
        <v>332</v>
      </c>
      <c r="G472" s="24" t="str" cm="1">
        <f t="array" ref="G472">+IFERROR(_xlfn.XLOOKUP(Cesion_credito[[#This Row],[Distribuidor_CNE]]&amp;"_"&amp;Cesion_credito[[#This Row],[Bloque_Contrato_CNE]],Contrato[[#All],[Id]],Contrato[[#All],[Suministrador_CNE]],,0),"")</f>
        <v>ENDESA</v>
      </c>
      <c r="H472" s="24" t="str" cm="1">
        <f t="array" ref="H472">+IFERROR(_xlfn.XLOOKUP(Cesion_credito[[#This Row],[Distribuidor_CNE]]&amp;"_"&amp;Cesion_credito[[#This Row],[Bloque_Contrato_CNE]],Contrato[[#All],[Id]],Contrato[[#All],[SUMINISTRADOR_ACTUAL]],,0),"")</f>
        <v>ENEL_GENERACION</v>
      </c>
      <c r="I472" s="24" t="str" cm="1">
        <f t="array" ref="I472">+IFERROR(_xlfn.XLOOKUP(Cesion_credito[[#This Row],[Distribuidor_CNE]]&amp;"_"&amp;Cesion_credito[[#This Row],[Bloque_Contrato_CNE]],Contrato[[#All],[Id]],Contrato[[#All],[DISTRIBUIDOR_ACTUAL]],,0),"")</f>
        <v>CGE</v>
      </c>
      <c r="J472" s="5" t="s">
        <v>1317</v>
      </c>
      <c r="K472" s="22" t="str" cm="1">
        <f t="array" ref="K4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2" s="8">
        <v>1</v>
      </c>
      <c r="N472" s="36">
        <f>+Cesion_credito[[#This Row],[Prorrata_Semestral (%)]]*SUMIFS(Contrato[Pago_Semestral_US$],Contrato[Distribuidor_CNE],Cesion_credito[[#This Row],[Distribuidor_CNE]],Contrato[Contrato],Cesion_credito[[#This Row],[Bloque_Contrato_CNE]])</f>
        <v>1111.644</v>
      </c>
      <c r="O472" s="28">
        <f t="shared" si="30"/>
        <v>1</v>
      </c>
      <c r="P472" t="str" cm="1">
        <f t="array" ref="P472">+IFERROR(_xlfn.XLOOKUP(Cesion_credito[[#This Row],[SUMINISTRADOR_ACTUAL]]&amp;Cesion_credito[[#This Row],[Razón Social Beneficiario del Pago]],Tabla_Facturas[[#All],[ID]],Tabla_Facturas[[#All],[BANCO]],,0),"")</f>
        <v>Banco de Chile</v>
      </c>
      <c r="Q472" t="str" cm="1">
        <f t="array" ref="Q47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2" cm="1">
        <f t="array" ref="R472">+IFERROR(_xlfn.XLOOKUP(Cesion_credito[[#This Row],[SUMINISTRADOR_ACTUAL]]&amp;Cesion_credito[[#This Row],[Razón Social Beneficiario del Pago]],Tabla_Facturas[[#All],[ID]],Tabla_Facturas[[#All],[NUMERO_CUENTA]],,0),"")</f>
        <v>1112650055</v>
      </c>
      <c r="S4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173029</v>
      </c>
      <c r="T472" t="str">
        <f>+_xlfn.XLOOKUP(Cesion_credito[[#This Row],[DISTRIBUIDOR_ACTUAL]],Distribuidor[DISTRIBUIDOR_ACTUAL],Distribuidor[RAZON_SOCIAL_DISTRIBUIDOR_ACTUAL],,0)</f>
        <v>Compañía General de Electricidad S.A.</v>
      </c>
      <c r="U472" t="str">
        <f>+_xlfn.XLOOKUP(Cesion_credito[[#This Row],[DISTRIBUIDOR_ACTUAL]],Distribuidor[DISTRIBUIDOR_ACTUAL],Distribuidor[RUT_DISTRIBUIDOR_ACTUAL],,0)</f>
        <v>76.411.321-7</v>
      </c>
    </row>
    <row r="473" spans="1:21" x14ac:dyDescent="0.25">
      <c r="A473" s="22">
        <f t="shared" si="31"/>
        <v>2025</v>
      </c>
      <c r="B473" s="22">
        <f t="shared" si="28"/>
        <v>1</v>
      </c>
      <c r="C473" s="22">
        <f t="shared" si="29"/>
        <v>6</v>
      </c>
      <c r="D473" s="23" t="s">
        <v>1131</v>
      </c>
      <c r="E473" s="6" t="s">
        <v>1084</v>
      </c>
      <c r="F473" s="5" t="s">
        <v>333</v>
      </c>
      <c r="G473" s="24" t="str" cm="1">
        <f t="array" ref="G473">+IFERROR(_xlfn.XLOOKUP(Cesion_credito[[#This Row],[Distribuidor_CNE]]&amp;"_"&amp;Cesion_credito[[#This Row],[Bloque_Contrato_CNE]],Contrato[[#All],[Id]],Contrato[[#All],[Suministrador_CNE]],,0),"")</f>
        <v>ENDESA</v>
      </c>
      <c r="H473" s="24" t="str" cm="1">
        <f t="array" ref="H473">+IFERROR(_xlfn.XLOOKUP(Cesion_credito[[#This Row],[Distribuidor_CNE]]&amp;"_"&amp;Cesion_credito[[#This Row],[Bloque_Contrato_CNE]],Contrato[[#All],[Id]],Contrato[[#All],[SUMINISTRADOR_ACTUAL]],,0),"")</f>
        <v>ENEL_GENERACION</v>
      </c>
      <c r="I473" s="24" t="str" cm="1">
        <f t="array" ref="I473">+IFERROR(_xlfn.XLOOKUP(Cesion_credito[[#This Row],[Distribuidor_CNE]]&amp;"_"&amp;Cesion_credito[[#This Row],[Bloque_Contrato_CNE]],Contrato[[#All],[Id]],Contrato[[#All],[DISTRIBUIDOR_ACTUAL]],,0),"")</f>
        <v>CGE</v>
      </c>
      <c r="J473" s="5" t="s">
        <v>1317</v>
      </c>
      <c r="K473" s="22" t="str" cm="1">
        <f t="array" ref="K4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3" s="8">
        <v>1</v>
      </c>
      <c r="N473" s="36">
        <f>+Cesion_credito[[#This Row],[Prorrata_Semestral (%)]]*SUMIFS(Contrato[Pago_Semestral_US$],Contrato[Distribuidor_CNE],Cesion_credito[[#This Row],[Distribuidor_CNE]],Contrato[Contrato],Cesion_credito[[#This Row],[Bloque_Contrato_CNE]])</f>
        <v>465573.32299999997</v>
      </c>
      <c r="O473" s="28">
        <f t="shared" si="30"/>
        <v>1</v>
      </c>
      <c r="P473" t="str" cm="1">
        <f t="array" ref="P473">+IFERROR(_xlfn.XLOOKUP(Cesion_credito[[#This Row],[SUMINISTRADOR_ACTUAL]]&amp;Cesion_credito[[#This Row],[Razón Social Beneficiario del Pago]],Tabla_Facturas[[#All],[ID]],Tabla_Facturas[[#All],[BANCO]],,0),"")</f>
        <v>Banco de Chile</v>
      </c>
      <c r="Q473" t="str" cm="1">
        <f t="array" ref="Q47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3" cm="1">
        <f t="array" ref="R473">+IFERROR(_xlfn.XLOOKUP(Cesion_credito[[#This Row],[SUMINISTRADOR_ACTUAL]]&amp;Cesion_credito[[#This Row],[Razón Social Beneficiario del Pago]],Tabla_Facturas[[#All],[ID]],Tabla_Facturas[[#All],[NUMERO_CUENTA]],,0),"")</f>
        <v>1112650055</v>
      </c>
      <c r="S4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72467264</v>
      </c>
      <c r="T473" t="str">
        <f>+_xlfn.XLOOKUP(Cesion_credito[[#This Row],[DISTRIBUIDOR_ACTUAL]],Distribuidor[DISTRIBUIDOR_ACTUAL],Distribuidor[RAZON_SOCIAL_DISTRIBUIDOR_ACTUAL],,0)</f>
        <v>Compañía General de Electricidad S.A.</v>
      </c>
      <c r="U473" t="str">
        <f>+_xlfn.XLOOKUP(Cesion_credito[[#This Row],[DISTRIBUIDOR_ACTUAL]],Distribuidor[DISTRIBUIDOR_ACTUAL],Distribuidor[RUT_DISTRIBUIDOR_ACTUAL],,0)</f>
        <v>76.411.321-7</v>
      </c>
    </row>
    <row r="474" spans="1:21" x14ac:dyDescent="0.25">
      <c r="A474" s="22">
        <f t="shared" si="31"/>
        <v>2025</v>
      </c>
      <c r="B474" s="22">
        <f t="shared" si="28"/>
        <v>1</v>
      </c>
      <c r="C474" s="22">
        <f t="shared" si="29"/>
        <v>6</v>
      </c>
      <c r="D474" s="23" t="s">
        <v>1131</v>
      </c>
      <c r="E474" s="6" t="s">
        <v>1084</v>
      </c>
      <c r="F474" s="5" t="s">
        <v>334</v>
      </c>
      <c r="G474" s="24" t="str" cm="1">
        <f t="array" ref="G474">+IFERROR(_xlfn.XLOOKUP(Cesion_credito[[#This Row],[Distribuidor_CNE]]&amp;"_"&amp;Cesion_credito[[#This Row],[Bloque_Contrato_CNE]],Contrato[[#All],[Id]],Contrato[[#All],[Suministrador_CNE]],,0),"")</f>
        <v>ENDESA</v>
      </c>
      <c r="H474" s="24" t="str" cm="1">
        <f t="array" ref="H474">+IFERROR(_xlfn.XLOOKUP(Cesion_credito[[#This Row],[Distribuidor_CNE]]&amp;"_"&amp;Cesion_credito[[#This Row],[Bloque_Contrato_CNE]],Contrato[[#All],[Id]],Contrato[[#All],[SUMINISTRADOR_ACTUAL]],,0),"")</f>
        <v>ENEL_GENERACION</v>
      </c>
      <c r="I474" s="24" t="str" cm="1">
        <f t="array" ref="I474">+IFERROR(_xlfn.XLOOKUP(Cesion_credito[[#This Row],[Distribuidor_CNE]]&amp;"_"&amp;Cesion_credito[[#This Row],[Bloque_Contrato_CNE]],Contrato[[#All],[Id]],Contrato[[#All],[DISTRIBUIDOR_ACTUAL]],,0),"")</f>
        <v>CGE</v>
      </c>
      <c r="J474" s="5" t="s">
        <v>1317</v>
      </c>
      <c r="K474" s="22" t="str" cm="1">
        <f t="array" ref="K4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4" s="8">
        <v>1</v>
      </c>
      <c r="N474" s="36">
        <f>+Cesion_credito[[#This Row],[Prorrata_Semestral (%)]]*SUMIFS(Contrato[Pago_Semestral_US$],Contrato[Distribuidor_CNE],Cesion_credito[[#This Row],[Distribuidor_CNE]],Contrato[Contrato],Cesion_credito[[#This Row],[Bloque_Contrato_CNE]])</f>
        <v>46192.078999999998</v>
      </c>
      <c r="O474" s="28">
        <f t="shared" si="30"/>
        <v>1</v>
      </c>
      <c r="P474" t="str" cm="1">
        <f t="array" ref="P474">+IFERROR(_xlfn.XLOOKUP(Cesion_credito[[#This Row],[SUMINISTRADOR_ACTUAL]]&amp;Cesion_credito[[#This Row],[Razón Social Beneficiario del Pago]],Tabla_Facturas[[#All],[ID]],Tabla_Facturas[[#All],[BANCO]],,0),"")</f>
        <v>Banco de Chile</v>
      </c>
      <c r="Q474" t="str" cm="1">
        <f t="array" ref="Q47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4" cm="1">
        <f t="array" ref="R474">+IFERROR(_xlfn.XLOOKUP(Cesion_credito[[#This Row],[SUMINISTRADOR_ACTUAL]]&amp;Cesion_credito[[#This Row],[Razón Social Beneficiario del Pago]],Tabla_Facturas[[#All],[ID]],Tabla_Facturas[[#All],[NUMERO_CUENTA]],,0),"")</f>
        <v>1112650055</v>
      </c>
      <c r="S4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7189874</v>
      </c>
      <c r="T474" t="str">
        <f>+_xlfn.XLOOKUP(Cesion_credito[[#This Row],[DISTRIBUIDOR_ACTUAL]],Distribuidor[DISTRIBUIDOR_ACTUAL],Distribuidor[RAZON_SOCIAL_DISTRIBUIDOR_ACTUAL],,0)</f>
        <v>Compañía General de Electricidad S.A.</v>
      </c>
      <c r="U474" t="str">
        <f>+_xlfn.XLOOKUP(Cesion_credito[[#This Row],[DISTRIBUIDOR_ACTUAL]],Distribuidor[DISTRIBUIDOR_ACTUAL],Distribuidor[RUT_DISTRIBUIDOR_ACTUAL],,0)</f>
        <v>76.411.321-7</v>
      </c>
    </row>
    <row r="475" spans="1:21" x14ac:dyDescent="0.25">
      <c r="A475" s="22">
        <f t="shared" si="31"/>
        <v>2025</v>
      </c>
      <c r="B475" s="22">
        <f t="shared" si="28"/>
        <v>1</v>
      </c>
      <c r="C475" s="22">
        <f t="shared" si="29"/>
        <v>6</v>
      </c>
      <c r="D475" s="23" t="s">
        <v>1131</v>
      </c>
      <c r="E475" s="6" t="s">
        <v>1084</v>
      </c>
      <c r="F475" s="5" t="s">
        <v>341</v>
      </c>
      <c r="G475" s="24" t="str" cm="1">
        <f t="array" ref="G475">+IFERROR(_xlfn.XLOOKUP(Cesion_credito[[#This Row],[Distribuidor_CNE]]&amp;"_"&amp;Cesion_credito[[#This Row],[Bloque_Contrato_CNE]],Contrato[[#All],[Id]],Contrato[[#All],[Suministrador_CNE]],,0),"")</f>
        <v>PANGUIPULLI</v>
      </c>
      <c r="H475" s="24" t="str" cm="1">
        <f t="array" ref="H475">+IFERROR(_xlfn.XLOOKUP(Cesion_credito[[#This Row],[Distribuidor_CNE]]&amp;"_"&amp;Cesion_credito[[#This Row],[Bloque_Contrato_CNE]],Contrato[[#All],[Id]],Contrato[[#All],[SUMINISTRADOR_ACTUAL]],,0),"")</f>
        <v>EGP_CHILE</v>
      </c>
      <c r="I475" s="24" t="str" cm="1">
        <f t="array" ref="I475">+IFERROR(_xlfn.XLOOKUP(Cesion_credito[[#This Row],[Distribuidor_CNE]]&amp;"_"&amp;Cesion_credito[[#This Row],[Bloque_Contrato_CNE]],Contrato[[#All],[Id]],Contrato[[#All],[DISTRIBUIDOR_ACTUAL]],,0),"")</f>
        <v>CGE</v>
      </c>
      <c r="J475" s="5" t="s">
        <v>1317</v>
      </c>
      <c r="K475" s="22" t="str" cm="1">
        <f t="array" ref="K4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5" s="8">
        <v>1</v>
      </c>
      <c r="N475" s="36">
        <f>+Cesion_credito[[#This Row],[Prorrata_Semestral (%)]]*SUMIFS(Contrato[Pago_Semestral_US$],Contrato[Distribuidor_CNE],Cesion_credito[[#This Row],[Distribuidor_CNE]],Contrato[Contrato],Cesion_credito[[#This Row],[Bloque_Contrato_CNE]])</f>
        <v>140.221</v>
      </c>
      <c r="O475" s="28">
        <f t="shared" si="30"/>
        <v>1</v>
      </c>
      <c r="P475" t="str" cm="1">
        <f t="array" ref="P475">+IFERROR(_xlfn.XLOOKUP(Cesion_credito[[#This Row],[SUMINISTRADOR_ACTUAL]]&amp;Cesion_credito[[#This Row],[Razón Social Beneficiario del Pago]],Tabla_Facturas[[#All],[ID]],Tabla_Facturas[[#All],[BANCO]],,0),"")</f>
        <v>Banco de Chile</v>
      </c>
      <c r="Q475" t="str" cm="1">
        <f t="array" ref="Q47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5" cm="1">
        <f t="array" ref="R475">+IFERROR(_xlfn.XLOOKUP(Cesion_credito[[#This Row],[SUMINISTRADOR_ACTUAL]]&amp;Cesion_credito[[#This Row],[Razón Social Beneficiario del Pago]],Tabla_Facturas[[#All],[ID]],Tabla_Facturas[[#All],[NUMERO_CUENTA]],,0),"")</f>
        <v>1112650063</v>
      </c>
      <c r="S4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21826</v>
      </c>
      <c r="T475" t="str">
        <f>+_xlfn.XLOOKUP(Cesion_credito[[#This Row],[DISTRIBUIDOR_ACTUAL]],Distribuidor[DISTRIBUIDOR_ACTUAL],Distribuidor[RAZON_SOCIAL_DISTRIBUIDOR_ACTUAL],,0)</f>
        <v>Compañía General de Electricidad S.A.</v>
      </c>
      <c r="U475" t="str">
        <f>+_xlfn.XLOOKUP(Cesion_credito[[#This Row],[DISTRIBUIDOR_ACTUAL]],Distribuidor[DISTRIBUIDOR_ACTUAL],Distribuidor[RUT_DISTRIBUIDOR_ACTUAL],,0)</f>
        <v>76.411.321-7</v>
      </c>
    </row>
    <row r="476" spans="1:21" x14ac:dyDescent="0.25">
      <c r="A476" s="22">
        <f t="shared" si="31"/>
        <v>2025</v>
      </c>
      <c r="B476" s="22">
        <f t="shared" si="28"/>
        <v>1</v>
      </c>
      <c r="C476" s="22">
        <f t="shared" si="29"/>
        <v>6</v>
      </c>
      <c r="D476" s="23" t="s">
        <v>1131</v>
      </c>
      <c r="E476" s="6" t="s">
        <v>1084</v>
      </c>
      <c r="F476" s="5" t="s">
        <v>342</v>
      </c>
      <c r="G476" s="24" t="str" cm="1">
        <f t="array" ref="G476">+IFERROR(_xlfn.XLOOKUP(Cesion_credito[[#This Row],[Distribuidor_CNE]]&amp;"_"&amp;Cesion_credito[[#This Row],[Bloque_Contrato_CNE]],Contrato[[#All],[Id]],Contrato[[#All],[Suministrador_CNE]],,0),"")</f>
        <v>PANGUIPULLI</v>
      </c>
      <c r="H476" s="24" t="str" cm="1">
        <f t="array" ref="H476">+IFERROR(_xlfn.XLOOKUP(Cesion_credito[[#This Row],[Distribuidor_CNE]]&amp;"_"&amp;Cesion_credito[[#This Row],[Bloque_Contrato_CNE]],Contrato[[#All],[Id]],Contrato[[#All],[SUMINISTRADOR_ACTUAL]],,0),"")</f>
        <v>EGP_CHILE</v>
      </c>
      <c r="I476" s="24" t="str" cm="1">
        <f t="array" ref="I476">+IFERROR(_xlfn.XLOOKUP(Cesion_credito[[#This Row],[Distribuidor_CNE]]&amp;"_"&amp;Cesion_credito[[#This Row],[Bloque_Contrato_CNE]],Contrato[[#All],[Id]],Contrato[[#All],[DISTRIBUIDOR_ACTUAL]],,0),"")</f>
        <v>CGE</v>
      </c>
      <c r="J476" s="5" t="s">
        <v>1317</v>
      </c>
      <c r="K476" s="22" t="str" cm="1">
        <f t="array" ref="K4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6" s="8">
        <v>1</v>
      </c>
      <c r="N476" s="36">
        <f>+Cesion_credito[[#This Row],[Prorrata_Semestral (%)]]*SUMIFS(Contrato[Pago_Semestral_US$],Contrato[Distribuidor_CNE],Cesion_credito[[#This Row],[Distribuidor_CNE]],Contrato[Contrato],Cesion_credito[[#This Row],[Bloque_Contrato_CNE]])</f>
        <v>199552.48499999999</v>
      </c>
      <c r="O476" s="28">
        <f t="shared" si="30"/>
        <v>1</v>
      </c>
      <c r="P476" t="str" cm="1">
        <f t="array" ref="P476">+IFERROR(_xlfn.XLOOKUP(Cesion_credito[[#This Row],[SUMINISTRADOR_ACTUAL]]&amp;Cesion_credito[[#This Row],[Razón Social Beneficiario del Pago]],Tabla_Facturas[[#All],[ID]],Tabla_Facturas[[#All],[BANCO]],,0),"")</f>
        <v>Banco de Chile</v>
      </c>
      <c r="Q476" t="str" cm="1">
        <f t="array" ref="Q47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6" cm="1">
        <f t="array" ref="R476">+IFERROR(_xlfn.XLOOKUP(Cesion_credito[[#This Row],[SUMINISTRADOR_ACTUAL]]&amp;Cesion_credito[[#This Row],[Razón Social Beneficiario del Pago]],Tabla_Facturas[[#All],[ID]],Tabla_Facturas[[#All],[NUMERO_CUENTA]],,0),"")</f>
        <v>1112650063</v>
      </c>
      <c r="S4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31060677</v>
      </c>
      <c r="T476" t="str">
        <f>+_xlfn.XLOOKUP(Cesion_credito[[#This Row],[DISTRIBUIDOR_ACTUAL]],Distribuidor[DISTRIBUIDOR_ACTUAL],Distribuidor[RAZON_SOCIAL_DISTRIBUIDOR_ACTUAL],,0)</f>
        <v>Compañía General de Electricidad S.A.</v>
      </c>
      <c r="U476" t="str">
        <f>+_xlfn.XLOOKUP(Cesion_credito[[#This Row],[DISTRIBUIDOR_ACTUAL]],Distribuidor[DISTRIBUIDOR_ACTUAL],Distribuidor[RUT_DISTRIBUIDOR_ACTUAL],,0)</f>
        <v>76.411.321-7</v>
      </c>
    </row>
    <row r="477" spans="1:21" x14ac:dyDescent="0.25">
      <c r="A477" s="22">
        <f t="shared" si="31"/>
        <v>2025</v>
      </c>
      <c r="B477" s="22">
        <f t="shared" si="28"/>
        <v>1</v>
      </c>
      <c r="C477" s="22">
        <f t="shared" si="29"/>
        <v>6</v>
      </c>
      <c r="D477" s="23" t="s">
        <v>1131</v>
      </c>
      <c r="E477" s="6" t="s">
        <v>1085</v>
      </c>
      <c r="F477" s="5" t="s">
        <v>376</v>
      </c>
      <c r="G477" s="24" t="str" cm="1">
        <f t="array" ref="G477">+IFERROR(_xlfn.XLOOKUP(Cesion_credito[[#This Row],[Distribuidor_CNE]]&amp;"_"&amp;Cesion_credito[[#This Row],[Bloque_Contrato_CNE]],Contrato[[#All],[Id]],Contrato[[#All],[Suministrador_CNE]],,0),"")</f>
        <v>ENDESA</v>
      </c>
      <c r="H477" s="24" t="str" cm="1">
        <f t="array" ref="H477">+IFERROR(_xlfn.XLOOKUP(Cesion_credito[[#This Row],[Distribuidor_CNE]]&amp;"_"&amp;Cesion_credito[[#This Row],[Bloque_Contrato_CNE]],Contrato[[#All],[Id]],Contrato[[#All],[SUMINISTRADOR_ACTUAL]],,0),"")</f>
        <v>ENEL_GENERACION</v>
      </c>
      <c r="I477" s="24" t="str" cm="1">
        <f t="array" ref="I477">+IFERROR(_xlfn.XLOOKUP(Cesion_credito[[#This Row],[Distribuidor_CNE]]&amp;"_"&amp;Cesion_credito[[#This Row],[Bloque_Contrato_CNE]],Contrato[[#All],[Id]],Contrato[[#All],[DISTRIBUIDOR_ACTUAL]],,0),"")</f>
        <v>COOPELAN</v>
      </c>
      <c r="J477" s="5" t="s">
        <v>1317</v>
      </c>
      <c r="K477" s="22" t="str" cm="1">
        <f t="array" ref="K4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7" s="8">
        <v>1</v>
      </c>
      <c r="N477" s="36">
        <f>+Cesion_credito[[#This Row],[Prorrata_Semestral (%)]]*SUMIFS(Contrato[Pago_Semestral_US$],Contrato[Distribuidor_CNE],Cesion_credito[[#This Row],[Distribuidor_CNE]],Contrato[Contrato],Cesion_credito[[#This Row],[Bloque_Contrato_CNE]])</f>
        <v>40850.866000000002</v>
      </c>
      <c r="O477" s="28">
        <f t="shared" si="30"/>
        <v>1</v>
      </c>
      <c r="P477" t="str" cm="1">
        <f t="array" ref="P477">+IFERROR(_xlfn.XLOOKUP(Cesion_credito[[#This Row],[SUMINISTRADOR_ACTUAL]]&amp;Cesion_credito[[#This Row],[Razón Social Beneficiario del Pago]],Tabla_Facturas[[#All],[ID]],Tabla_Facturas[[#All],[BANCO]],,0),"")</f>
        <v>Banco de Chile</v>
      </c>
      <c r="Q477" t="str" cm="1">
        <f t="array" ref="Q47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7" cm="1">
        <f t="array" ref="R477">+IFERROR(_xlfn.XLOOKUP(Cesion_credito[[#This Row],[SUMINISTRADOR_ACTUAL]]&amp;Cesion_credito[[#This Row],[Razón Social Beneficiario del Pago]],Tabla_Facturas[[#All],[ID]],Tabla_Facturas[[#All],[NUMERO_CUENTA]],,0),"")</f>
        <v>1112650055</v>
      </c>
      <c r="S4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6358505</v>
      </c>
      <c r="T477" t="str">
        <f>+_xlfn.XLOOKUP(Cesion_credito[[#This Row],[DISTRIBUIDOR_ACTUAL]],Distribuidor[DISTRIBUIDOR_ACTUAL],Distribuidor[RAZON_SOCIAL_DISTRIBUIDOR_ACTUAL],,0)</f>
        <v>Cooperativa Eléctrica Los Angeles LTDA</v>
      </c>
      <c r="U477" t="str">
        <f>+_xlfn.XLOOKUP(Cesion_credito[[#This Row],[DISTRIBUIDOR_ACTUAL]],Distribuidor[DISTRIBUIDOR_ACTUAL],Distribuidor[RUT_DISTRIBUIDOR_ACTUAL],,0)</f>
        <v>81.585.900-6</v>
      </c>
    </row>
    <row r="478" spans="1:21" x14ac:dyDescent="0.25">
      <c r="A478" s="22">
        <f t="shared" si="31"/>
        <v>2025</v>
      </c>
      <c r="B478" s="22">
        <f t="shared" si="28"/>
        <v>1</v>
      </c>
      <c r="C478" s="22">
        <f t="shared" si="29"/>
        <v>6</v>
      </c>
      <c r="D478" s="23" t="s">
        <v>1131</v>
      </c>
      <c r="E478" s="6" t="s">
        <v>1085</v>
      </c>
      <c r="F478" s="5" t="s">
        <v>377</v>
      </c>
      <c r="G478" s="24" t="str" cm="1">
        <f t="array" ref="G478">+IFERROR(_xlfn.XLOOKUP(Cesion_credito[[#This Row],[Distribuidor_CNE]]&amp;"_"&amp;Cesion_credito[[#This Row],[Bloque_Contrato_CNE]],Contrato[[#All],[Id]],Contrato[[#All],[Suministrador_CNE]],,0),"")</f>
        <v>ENDESA</v>
      </c>
      <c r="H478" s="24" t="str" cm="1">
        <f t="array" ref="H478">+IFERROR(_xlfn.XLOOKUP(Cesion_credito[[#This Row],[Distribuidor_CNE]]&amp;"_"&amp;Cesion_credito[[#This Row],[Bloque_Contrato_CNE]],Contrato[[#All],[Id]],Contrato[[#All],[SUMINISTRADOR_ACTUAL]],,0),"")</f>
        <v>ENEL_GENERACION</v>
      </c>
      <c r="I478" s="24" t="str" cm="1">
        <f t="array" ref="I478">+IFERROR(_xlfn.XLOOKUP(Cesion_credito[[#This Row],[Distribuidor_CNE]]&amp;"_"&amp;Cesion_credito[[#This Row],[Bloque_Contrato_CNE]],Contrato[[#All],[Id]],Contrato[[#All],[DISTRIBUIDOR_ACTUAL]],,0),"")</f>
        <v>COOPELAN</v>
      </c>
      <c r="J478" s="5" t="s">
        <v>1317</v>
      </c>
      <c r="K478" s="22" t="str" cm="1">
        <f t="array" ref="K4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8" s="8">
        <v>1</v>
      </c>
      <c r="N478" s="36">
        <f>+Cesion_credito[[#This Row],[Prorrata_Semestral (%)]]*SUMIFS(Contrato[Pago_Semestral_US$],Contrato[Distribuidor_CNE],Cesion_credito[[#This Row],[Distribuidor_CNE]],Contrato[Contrato],Cesion_credito[[#This Row],[Bloque_Contrato_CNE]])</f>
        <v>10511.245999999999</v>
      </c>
      <c r="O478" s="28">
        <f t="shared" si="30"/>
        <v>1</v>
      </c>
      <c r="P478" t="str" cm="1">
        <f t="array" ref="P478">+IFERROR(_xlfn.XLOOKUP(Cesion_credito[[#This Row],[SUMINISTRADOR_ACTUAL]]&amp;Cesion_credito[[#This Row],[Razón Social Beneficiario del Pago]],Tabla_Facturas[[#All],[ID]],Tabla_Facturas[[#All],[BANCO]],,0),"")</f>
        <v>Banco de Chile</v>
      </c>
      <c r="Q478" t="str" cm="1">
        <f t="array" ref="Q47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8" cm="1">
        <f t="array" ref="R478">+IFERROR(_xlfn.XLOOKUP(Cesion_credito[[#This Row],[SUMINISTRADOR_ACTUAL]]&amp;Cesion_credito[[#This Row],[Razón Social Beneficiario del Pago]],Tabla_Facturas[[#All],[ID]],Tabla_Facturas[[#All],[NUMERO_CUENTA]],,0),"")</f>
        <v>1112650055</v>
      </c>
      <c r="S4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1636093</v>
      </c>
      <c r="T478" t="str">
        <f>+_xlfn.XLOOKUP(Cesion_credito[[#This Row],[DISTRIBUIDOR_ACTUAL]],Distribuidor[DISTRIBUIDOR_ACTUAL],Distribuidor[RAZON_SOCIAL_DISTRIBUIDOR_ACTUAL],,0)</f>
        <v>Cooperativa Eléctrica Los Angeles LTDA</v>
      </c>
      <c r="U478" t="str">
        <f>+_xlfn.XLOOKUP(Cesion_credito[[#This Row],[DISTRIBUIDOR_ACTUAL]],Distribuidor[DISTRIBUIDOR_ACTUAL],Distribuidor[RUT_DISTRIBUIDOR_ACTUAL],,0)</f>
        <v>81.585.900-6</v>
      </c>
    </row>
    <row r="479" spans="1:21" x14ac:dyDescent="0.25">
      <c r="A479" s="22">
        <f t="shared" si="31"/>
        <v>2025</v>
      </c>
      <c r="B479" s="22">
        <f t="shared" si="28"/>
        <v>1</v>
      </c>
      <c r="C479" s="22">
        <f t="shared" si="29"/>
        <v>6</v>
      </c>
      <c r="D479" s="23" t="s">
        <v>1131</v>
      </c>
      <c r="E479" s="6" t="s">
        <v>1085</v>
      </c>
      <c r="F479" s="5" t="s">
        <v>378</v>
      </c>
      <c r="G479" s="24" t="str" cm="1">
        <f t="array" ref="G479">+IFERROR(_xlfn.XLOOKUP(Cesion_credito[[#This Row],[Distribuidor_CNE]]&amp;"_"&amp;Cesion_credito[[#This Row],[Bloque_Contrato_CNE]],Contrato[[#All],[Id]],Contrato[[#All],[Suministrador_CNE]],,0),"")</f>
        <v>ENDESA</v>
      </c>
      <c r="H479" s="24" t="str" cm="1">
        <f t="array" ref="H479">+IFERROR(_xlfn.XLOOKUP(Cesion_credito[[#This Row],[Distribuidor_CNE]]&amp;"_"&amp;Cesion_credito[[#This Row],[Bloque_Contrato_CNE]],Contrato[[#All],[Id]],Contrato[[#All],[SUMINISTRADOR_ACTUAL]],,0),"")</f>
        <v>ENEL_GENERACION</v>
      </c>
      <c r="I479" s="24" t="str" cm="1">
        <f t="array" ref="I479">+IFERROR(_xlfn.XLOOKUP(Cesion_credito[[#This Row],[Distribuidor_CNE]]&amp;"_"&amp;Cesion_credito[[#This Row],[Bloque_Contrato_CNE]],Contrato[[#All],[Id]],Contrato[[#All],[DISTRIBUIDOR_ACTUAL]],,0),"")</f>
        <v>COOPELAN</v>
      </c>
      <c r="J479" s="5" t="s">
        <v>1317</v>
      </c>
      <c r="K479" s="22" t="str" cm="1">
        <f t="array" ref="K4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79" s="8">
        <v>1</v>
      </c>
      <c r="N479" s="36">
        <f>+Cesion_credito[[#This Row],[Prorrata_Semestral (%)]]*SUMIFS(Contrato[Pago_Semestral_US$],Contrato[Distribuidor_CNE],Cesion_credito[[#This Row],[Distribuidor_CNE]],Contrato[Contrato],Cesion_credito[[#This Row],[Bloque_Contrato_CNE]])</f>
        <v>12016.591</v>
      </c>
      <c r="O479" s="28">
        <f t="shared" si="30"/>
        <v>1</v>
      </c>
      <c r="P479" t="str" cm="1">
        <f t="array" ref="P479">+IFERROR(_xlfn.XLOOKUP(Cesion_credito[[#This Row],[SUMINISTRADOR_ACTUAL]]&amp;Cesion_credito[[#This Row],[Razón Social Beneficiario del Pago]],Tabla_Facturas[[#All],[ID]],Tabla_Facturas[[#All],[BANCO]],,0),"")</f>
        <v>Banco de Chile</v>
      </c>
      <c r="Q479" t="str" cm="1">
        <f t="array" ref="Q47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79" cm="1">
        <f t="array" ref="R479">+IFERROR(_xlfn.XLOOKUP(Cesion_credito[[#This Row],[SUMINISTRADOR_ACTUAL]]&amp;Cesion_credito[[#This Row],[Razón Social Beneficiario del Pago]],Tabla_Facturas[[#All],[ID]],Tabla_Facturas[[#All],[NUMERO_CUENTA]],,0),"")</f>
        <v>1112650055</v>
      </c>
      <c r="S4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1870402</v>
      </c>
      <c r="T479" t="str">
        <f>+_xlfn.XLOOKUP(Cesion_credito[[#This Row],[DISTRIBUIDOR_ACTUAL]],Distribuidor[DISTRIBUIDOR_ACTUAL],Distribuidor[RAZON_SOCIAL_DISTRIBUIDOR_ACTUAL],,0)</f>
        <v>Cooperativa Eléctrica Los Angeles LTDA</v>
      </c>
      <c r="U479" t="str">
        <f>+_xlfn.XLOOKUP(Cesion_credito[[#This Row],[DISTRIBUIDOR_ACTUAL]],Distribuidor[DISTRIBUIDOR_ACTUAL],Distribuidor[RUT_DISTRIBUIDOR_ACTUAL],,0)</f>
        <v>81.585.900-6</v>
      </c>
    </row>
    <row r="480" spans="1:21" x14ac:dyDescent="0.25">
      <c r="A480" s="22">
        <f t="shared" si="31"/>
        <v>2025</v>
      </c>
      <c r="B480" s="22">
        <f t="shared" si="28"/>
        <v>1</v>
      </c>
      <c r="C480" s="22">
        <f t="shared" si="29"/>
        <v>6</v>
      </c>
      <c r="D480" s="23" t="s">
        <v>1131</v>
      </c>
      <c r="E480" s="6" t="s">
        <v>1085</v>
      </c>
      <c r="F480" s="5" t="s">
        <v>383</v>
      </c>
      <c r="G480" s="24" t="str" cm="1">
        <f t="array" ref="G480">+IFERROR(_xlfn.XLOOKUP(Cesion_credito[[#This Row],[Distribuidor_CNE]]&amp;"_"&amp;Cesion_credito[[#This Row],[Bloque_Contrato_CNE]],Contrato[[#All],[Id]],Contrato[[#All],[Suministrador_CNE]],,0),"")</f>
        <v>PANGUIPULLI</v>
      </c>
      <c r="H480" s="24" t="str" cm="1">
        <f t="array" ref="H480">+IFERROR(_xlfn.XLOOKUP(Cesion_credito[[#This Row],[Distribuidor_CNE]]&amp;"_"&amp;Cesion_credito[[#This Row],[Bloque_Contrato_CNE]],Contrato[[#All],[Id]],Contrato[[#All],[SUMINISTRADOR_ACTUAL]],,0),"")</f>
        <v>EGP_CHILE</v>
      </c>
      <c r="I480" s="24" t="str" cm="1">
        <f t="array" ref="I480">+IFERROR(_xlfn.XLOOKUP(Cesion_credito[[#This Row],[Distribuidor_CNE]]&amp;"_"&amp;Cesion_credito[[#This Row],[Bloque_Contrato_CNE]],Contrato[[#All],[Id]],Contrato[[#All],[DISTRIBUIDOR_ACTUAL]],,0),"")</f>
        <v>COOPELAN</v>
      </c>
      <c r="J480" s="5" t="s">
        <v>1317</v>
      </c>
      <c r="K480" s="22" t="str" cm="1">
        <f t="array" ref="K4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0" s="8">
        <v>1</v>
      </c>
      <c r="N480" s="36">
        <f>+Cesion_credito[[#This Row],[Prorrata_Semestral (%)]]*SUMIFS(Contrato[Pago_Semestral_US$],Contrato[Distribuidor_CNE],Cesion_credito[[#This Row],[Distribuidor_CNE]],Contrato[Contrato],Cesion_credito[[#This Row],[Bloque_Contrato_CNE]])</f>
        <v>5088.4930000000004</v>
      </c>
      <c r="O480" s="28">
        <f t="shared" si="30"/>
        <v>1</v>
      </c>
      <c r="P480" t="str" cm="1">
        <f t="array" ref="P480">+IFERROR(_xlfn.XLOOKUP(Cesion_credito[[#This Row],[SUMINISTRADOR_ACTUAL]]&amp;Cesion_credito[[#This Row],[Razón Social Beneficiario del Pago]],Tabla_Facturas[[#All],[ID]],Tabla_Facturas[[#All],[BANCO]],,0),"")</f>
        <v>Banco de Chile</v>
      </c>
      <c r="Q480" t="str" cm="1">
        <f t="array" ref="Q48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0" cm="1">
        <f t="array" ref="R480">+IFERROR(_xlfn.XLOOKUP(Cesion_credito[[#This Row],[SUMINISTRADOR_ACTUAL]]&amp;Cesion_credito[[#This Row],[Razón Social Beneficiario del Pago]],Tabla_Facturas[[#All],[ID]],Tabla_Facturas[[#All],[NUMERO_CUENTA]],,0),"")</f>
        <v>1112650063</v>
      </c>
      <c r="S4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792032</v>
      </c>
      <c r="T480" t="str">
        <f>+_xlfn.XLOOKUP(Cesion_credito[[#This Row],[DISTRIBUIDOR_ACTUAL]],Distribuidor[DISTRIBUIDOR_ACTUAL],Distribuidor[RAZON_SOCIAL_DISTRIBUIDOR_ACTUAL],,0)</f>
        <v>Cooperativa Eléctrica Los Angeles LTDA</v>
      </c>
      <c r="U480" t="str">
        <f>+_xlfn.XLOOKUP(Cesion_credito[[#This Row],[DISTRIBUIDOR_ACTUAL]],Distribuidor[DISTRIBUIDOR_ACTUAL],Distribuidor[RUT_DISTRIBUIDOR_ACTUAL],,0)</f>
        <v>81.585.900-6</v>
      </c>
    </row>
    <row r="481" spans="1:21" x14ac:dyDescent="0.25">
      <c r="A481" s="22">
        <f t="shared" si="31"/>
        <v>2025</v>
      </c>
      <c r="B481" s="22">
        <f t="shared" si="28"/>
        <v>1</v>
      </c>
      <c r="C481" s="22">
        <f t="shared" si="29"/>
        <v>6</v>
      </c>
      <c r="D481" s="23" t="s">
        <v>1131</v>
      </c>
      <c r="E481" s="6" t="s">
        <v>1086</v>
      </c>
      <c r="F481" s="5" t="s">
        <v>412</v>
      </c>
      <c r="G481" s="24" t="str" cm="1">
        <f t="array" ref="G481">+IFERROR(_xlfn.XLOOKUP(Cesion_credito[[#This Row],[Distribuidor_CNE]]&amp;"_"&amp;Cesion_credito[[#This Row],[Bloque_Contrato_CNE]],Contrato[[#All],[Id]],Contrato[[#All],[Suministrador_CNE]],,0),"")</f>
        <v>ENDESA</v>
      </c>
      <c r="H481" s="24" t="str" cm="1">
        <f t="array" ref="H481">+IFERROR(_xlfn.XLOOKUP(Cesion_credito[[#This Row],[Distribuidor_CNE]]&amp;"_"&amp;Cesion_credito[[#This Row],[Bloque_Contrato_CNE]],Contrato[[#All],[Id]],Contrato[[#All],[SUMINISTRADOR_ACTUAL]],,0),"")</f>
        <v>ENEL_GENERACION</v>
      </c>
      <c r="I481" s="24" t="str" cm="1">
        <f t="array" ref="I481">+IFERROR(_xlfn.XLOOKUP(Cesion_credito[[#This Row],[Distribuidor_CNE]]&amp;"_"&amp;Cesion_credito[[#This Row],[Bloque_Contrato_CNE]],Contrato[[#All],[Id]],Contrato[[#All],[DISTRIBUIDOR_ACTUAL]],,0),"")</f>
        <v>COOPREL</v>
      </c>
      <c r="J481" s="5" t="s">
        <v>1317</v>
      </c>
      <c r="K481" s="22" t="str" cm="1">
        <f t="array" ref="K48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1" s="8">
        <v>1</v>
      </c>
      <c r="N481" s="36">
        <f>+Cesion_credito[[#This Row],[Prorrata_Semestral (%)]]*SUMIFS(Contrato[Pago_Semestral_US$],Contrato[Distribuidor_CNE],Cesion_credito[[#This Row],[Distribuidor_CNE]],Contrato[Contrato],Cesion_credito[[#This Row],[Bloque_Contrato_CNE]])</f>
        <v>11094.18</v>
      </c>
      <c r="O481" s="28">
        <f t="shared" si="30"/>
        <v>1</v>
      </c>
      <c r="P481" t="str" cm="1">
        <f t="array" ref="P481">+IFERROR(_xlfn.XLOOKUP(Cesion_credito[[#This Row],[SUMINISTRADOR_ACTUAL]]&amp;Cesion_credito[[#This Row],[Razón Social Beneficiario del Pago]],Tabla_Facturas[[#All],[ID]],Tabla_Facturas[[#All],[BANCO]],,0),"")</f>
        <v>Banco de Chile</v>
      </c>
      <c r="Q481" t="str" cm="1">
        <f t="array" ref="Q48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1" cm="1">
        <f t="array" ref="R481">+IFERROR(_xlfn.XLOOKUP(Cesion_credito[[#This Row],[SUMINISTRADOR_ACTUAL]]&amp;Cesion_credito[[#This Row],[Razón Social Beneficiario del Pago]],Tabla_Facturas[[#All],[ID]],Tabla_Facturas[[#All],[NUMERO_CUENTA]],,0),"")</f>
        <v>1112650055</v>
      </c>
      <c r="S4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1726828</v>
      </c>
      <c r="T481" t="str">
        <f>+_xlfn.XLOOKUP(Cesion_credito[[#This Row],[DISTRIBUIDOR_ACTUAL]],Distribuidor[DISTRIBUIDOR_ACTUAL],Distribuidor[RAZON_SOCIAL_DISTRIBUIDOR_ACTUAL],,0)</f>
        <v>Cooperativa Rural Eléctrica Río Bueno Ltda.</v>
      </c>
      <c r="U481" t="str">
        <f>+_xlfn.XLOOKUP(Cesion_credito[[#This Row],[DISTRIBUIDOR_ACTUAL]],Distribuidor[DISTRIBUIDOR_ACTUAL],Distribuidor[RUT_DISTRIBUIDOR_ACTUAL],,0)</f>
        <v>81.388.600-6</v>
      </c>
    </row>
    <row r="482" spans="1:21" x14ac:dyDescent="0.25">
      <c r="A482" s="22">
        <f t="shared" si="31"/>
        <v>2025</v>
      </c>
      <c r="B482" s="22">
        <f t="shared" si="28"/>
        <v>1</v>
      </c>
      <c r="C482" s="22">
        <f t="shared" si="29"/>
        <v>6</v>
      </c>
      <c r="D482" s="23" t="s">
        <v>1131</v>
      </c>
      <c r="E482" s="6" t="s">
        <v>1086</v>
      </c>
      <c r="F482" s="5" t="s">
        <v>413</v>
      </c>
      <c r="G482" s="24" t="str" cm="1">
        <f t="array" ref="G482">+IFERROR(_xlfn.XLOOKUP(Cesion_credito[[#This Row],[Distribuidor_CNE]]&amp;"_"&amp;Cesion_credito[[#This Row],[Bloque_Contrato_CNE]],Contrato[[#All],[Id]],Contrato[[#All],[Suministrador_CNE]],,0),"")</f>
        <v>ENDESA</v>
      </c>
      <c r="H482" s="24" t="str" cm="1">
        <f t="array" ref="H482">+IFERROR(_xlfn.XLOOKUP(Cesion_credito[[#This Row],[Distribuidor_CNE]]&amp;"_"&amp;Cesion_credito[[#This Row],[Bloque_Contrato_CNE]],Contrato[[#All],[Id]],Contrato[[#All],[SUMINISTRADOR_ACTUAL]],,0),"")</f>
        <v>ENEL_GENERACION</v>
      </c>
      <c r="I482" s="24" t="str" cm="1">
        <f t="array" ref="I482">+IFERROR(_xlfn.XLOOKUP(Cesion_credito[[#This Row],[Distribuidor_CNE]]&amp;"_"&amp;Cesion_credito[[#This Row],[Bloque_Contrato_CNE]],Contrato[[#All],[Id]],Contrato[[#All],[DISTRIBUIDOR_ACTUAL]],,0),"")</f>
        <v>COOPREL</v>
      </c>
      <c r="J482" s="5" t="s">
        <v>1317</v>
      </c>
      <c r="K482" s="22" t="str" cm="1">
        <f t="array" ref="K4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2" s="8">
        <v>1</v>
      </c>
      <c r="N482" s="36">
        <f>+Cesion_credito[[#This Row],[Prorrata_Semestral (%)]]*SUMIFS(Contrato[Pago_Semestral_US$],Contrato[Distribuidor_CNE],Cesion_credito[[#This Row],[Distribuidor_CNE]],Contrato[Contrato],Cesion_credito[[#This Row],[Bloque_Contrato_CNE]])</f>
        <v>2668.4319999999998</v>
      </c>
      <c r="O482" s="28">
        <f t="shared" si="30"/>
        <v>1</v>
      </c>
      <c r="P482" t="str" cm="1">
        <f t="array" ref="P482">+IFERROR(_xlfn.XLOOKUP(Cesion_credito[[#This Row],[SUMINISTRADOR_ACTUAL]]&amp;Cesion_credito[[#This Row],[Razón Social Beneficiario del Pago]],Tabla_Facturas[[#All],[ID]],Tabla_Facturas[[#All],[BANCO]],,0),"")</f>
        <v>Banco de Chile</v>
      </c>
      <c r="Q482" t="str" cm="1">
        <f t="array" ref="Q48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2" cm="1">
        <f t="array" ref="R482">+IFERROR(_xlfn.XLOOKUP(Cesion_credito[[#This Row],[SUMINISTRADOR_ACTUAL]]&amp;Cesion_credito[[#This Row],[Razón Social Beneficiario del Pago]],Tabla_Facturas[[#All],[ID]],Tabla_Facturas[[#All],[NUMERO_CUENTA]],,0),"")</f>
        <v>1112650055</v>
      </c>
      <c r="S4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415346</v>
      </c>
      <c r="T482" t="str">
        <f>+_xlfn.XLOOKUP(Cesion_credito[[#This Row],[DISTRIBUIDOR_ACTUAL]],Distribuidor[DISTRIBUIDOR_ACTUAL],Distribuidor[RAZON_SOCIAL_DISTRIBUIDOR_ACTUAL],,0)</f>
        <v>Cooperativa Rural Eléctrica Río Bueno Ltda.</v>
      </c>
      <c r="U482" t="str">
        <f>+_xlfn.XLOOKUP(Cesion_credito[[#This Row],[DISTRIBUIDOR_ACTUAL]],Distribuidor[DISTRIBUIDOR_ACTUAL],Distribuidor[RUT_DISTRIBUIDOR_ACTUAL],,0)</f>
        <v>81.388.600-6</v>
      </c>
    </row>
    <row r="483" spans="1:21" x14ac:dyDescent="0.25">
      <c r="A483" s="22">
        <f t="shared" si="31"/>
        <v>2025</v>
      </c>
      <c r="B483" s="22">
        <f t="shared" si="28"/>
        <v>1</v>
      </c>
      <c r="C483" s="22">
        <f t="shared" si="29"/>
        <v>6</v>
      </c>
      <c r="D483" s="23" t="s">
        <v>1131</v>
      </c>
      <c r="E483" s="6" t="s">
        <v>1086</v>
      </c>
      <c r="F483" s="5" t="s">
        <v>414</v>
      </c>
      <c r="G483" s="24" t="str" cm="1">
        <f t="array" ref="G483">+IFERROR(_xlfn.XLOOKUP(Cesion_credito[[#This Row],[Distribuidor_CNE]]&amp;"_"&amp;Cesion_credito[[#This Row],[Bloque_Contrato_CNE]],Contrato[[#All],[Id]],Contrato[[#All],[Suministrador_CNE]],,0),"")</f>
        <v>ENDESA</v>
      </c>
      <c r="H483" s="24" t="str" cm="1">
        <f t="array" ref="H483">+IFERROR(_xlfn.XLOOKUP(Cesion_credito[[#This Row],[Distribuidor_CNE]]&amp;"_"&amp;Cesion_credito[[#This Row],[Bloque_Contrato_CNE]],Contrato[[#All],[Id]],Contrato[[#All],[SUMINISTRADOR_ACTUAL]],,0),"")</f>
        <v>ENEL_GENERACION</v>
      </c>
      <c r="I483" s="24" t="str" cm="1">
        <f t="array" ref="I483">+IFERROR(_xlfn.XLOOKUP(Cesion_credito[[#This Row],[Distribuidor_CNE]]&amp;"_"&amp;Cesion_credito[[#This Row],[Bloque_Contrato_CNE]],Contrato[[#All],[Id]],Contrato[[#All],[DISTRIBUIDOR_ACTUAL]],,0),"")</f>
        <v>COOPREL</v>
      </c>
      <c r="J483" s="5" t="s">
        <v>1317</v>
      </c>
      <c r="K483" s="22" t="str" cm="1">
        <f t="array" ref="K4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3" s="8">
        <v>1</v>
      </c>
      <c r="N483" s="36">
        <f>+Cesion_credito[[#This Row],[Prorrata_Semestral (%)]]*SUMIFS(Contrato[Pago_Semestral_US$],Contrato[Distribuidor_CNE],Cesion_credito[[#This Row],[Distribuidor_CNE]],Contrato[Contrato],Cesion_credito[[#This Row],[Bloque_Contrato_CNE]])</f>
        <v>26360.217000000001</v>
      </c>
      <c r="O483" s="28">
        <f t="shared" si="30"/>
        <v>1</v>
      </c>
      <c r="P483" t="str" cm="1">
        <f t="array" ref="P483">+IFERROR(_xlfn.XLOOKUP(Cesion_credito[[#This Row],[SUMINISTRADOR_ACTUAL]]&amp;Cesion_credito[[#This Row],[Razón Social Beneficiario del Pago]],Tabla_Facturas[[#All],[ID]],Tabla_Facturas[[#All],[BANCO]],,0),"")</f>
        <v>Banco de Chile</v>
      </c>
      <c r="Q483" t="str" cm="1">
        <f t="array" ref="Q48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3" cm="1">
        <f t="array" ref="R483">+IFERROR(_xlfn.XLOOKUP(Cesion_credito[[#This Row],[SUMINISTRADOR_ACTUAL]]&amp;Cesion_credito[[#This Row],[Razón Social Beneficiario del Pago]],Tabla_Facturas[[#All],[ID]],Tabla_Facturas[[#All],[NUMERO_CUENTA]],,0),"")</f>
        <v>1112650055</v>
      </c>
      <c r="S4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4103012</v>
      </c>
      <c r="T483" t="str">
        <f>+_xlfn.XLOOKUP(Cesion_credito[[#This Row],[DISTRIBUIDOR_ACTUAL]],Distribuidor[DISTRIBUIDOR_ACTUAL],Distribuidor[RAZON_SOCIAL_DISTRIBUIDOR_ACTUAL],,0)</f>
        <v>Cooperativa Rural Eléctrica Río Bueno Ltda.</v>
      </c>
      <c r="U483" t="str">
        <f>+_xlfn.XLOOKUP(Cesion_credito[[#This Row],[DISTRIBUIDOR_ACTUAL]],Distribuidor[DISTRIBUIDOR_ACTUAL],Distribuidor[RUT_DISTRIBUIDOR_ACTUAL],,0)</f>
        <v>81.388.600-6</v>
      </c>
    </row>
    <row r="484" spans="1:21" x14ac:dyDescent="0.25">
      <c r="A484" s="22">
        <f t="shared" si="31"/>
        <v>2025</v>
      </c>
      <c r="B484" s="22">
        <f t="shared" si="28"/>
        <v>1</v>
      </c>
      <c r="C484" s="22">
        <f t="shared" si="29"/>
        <v>6</v>
      </c>
      <c r="D484" s="23" t="s">
        <v>1131</v>
      </c>
      <c r="E484" s="6" t="s">
        <v>1086</v>
      </c>
      <c r="F484" s="5" t="s">
        <v>419</v>
      </c>
      <c r="G484" s="24" t="str" cm="1">
        <f t="array" ref="G484">+IFERROR(_xlfn.XLOOKUP(Cesion_credito[[#This Row],[Distribuidor_CNE]]&amp;"_"&amp;Cesion_credito[[#This Row],[Bloque_Contrato_CNE]],Contrato[[#All],[Id]],Contrato[[#All],[Suministrador_CNE]],,0),"")</f>
        <v>PANGUIPULLI</v>
      </c>
      <c r="H484" s="24" t="str" cm="1">
        <f t="array" ref="H484">+IFERROR(_xlfn.XLOOKUP(Cesion_credito[[#This Row],[Distribuidor_CNE]]&amp;"_"&amp;Cesion_credito[[#This Row],[Bloque_Contrato_CNE]],Contrato[[#All],[Id]],Contrato[[#All],[SUMINISTRADOR_ACTUAL]],,0),"")</f>
        <v>EGP_CHILE</v>
      </c>
      <c r="I484" s="24" t="str" cm="1">
        <f t="array" ref="I484">+IFERROR(_xlfn.XLOOKUP(Cesion_credito[[#This Row],[Distribuidor_CNE]]&amp;"_"&amp;Cesion_credito[[#This Row],[Bloque_Contrato_CNE]],Contrato[[#All],[Id]],Contrato[[#All],[DISTRIBUIDOR_ACTUAL]],,0),"")</f>
        <v>COOPREL</v>
      </c>
      <c r="J484" s="5" t="s">
        <v>1317</v>
      </c>
      <c r="K484" s="22" t="str" cm="1">
        <f t="array" ref="K48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4" s="8">
        <v>1</v>
      </c>
      <c r="N484" s="36">
        <f>+Cesion_credito[[#This Row],[Prorrata_Semestral (%)]]*SUMIFS(Contrato[Pago_Semestral_US$],Contrato[Distribuidor_CNE],Cesion_credito[[#This Row],[Distribuidor_CNE]],Contrato[Contrato],Cesion_credito[[#This Row],[Bloque_Contrato_CNE]])</f>
        <v>1123.7529999999999</v>
      </c>
      <c r="O484" s="28">
        <f t="shared" si="30"/>
        <v>1</v>
      </c>
      <c r="P484" t="str" cm="1">
        <f t="array" ref="P484">+IFERROR(_xlfn.XLOOKUP(Cesion_credito[[#This Row],[SUMINISTRADOR_ACTUAL]]&amp;Cesion_credito[[#This Row],[Razón Social Beneficiario del Pago]],Tabla_Facturas[[#All],[ID]],Tabla_Facturas[[#All],[BANCO]],,0),"")</f>
        <v>Banco de Chile</v>
      </c>
      <c r="Q484" t="str" cm="1">
        <f t="array" ref="Q48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4" cm="1">
        <f t="array" ref="R484">+IFERROR(_xlfn.XLOOKUP(Cesion_credito[[#This Row],[SUMINISTRADOR_ACTUAL]]&amp;Cesion_credito[[#This Row],[Razón Social Beneficiario del Pago]],Tabla_Facturas[[#All],[ID]],Tabla_Facturas[[#All],[NUMERO_CUENTA]],,0),"")</f>
        <v>1112650063</v>
      </c>
      <c r="S4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174914</v>
      </c>
      <c r="T484" t="str">
        <f>+_xlfn.XLOOKUP(Cesion_credito[[#This Row],[DISTRIBUIDOR_ACTUAL]],Distribuidor[DISTRIBUIDOR_ACTUAL],Distribuidor[RAZON_SOCIAL_DISTRIBUIDOR_ACTUAL],,0)</f>
        <v>Cooperativa Rural Eléctrica Río Bueno Ltda.</v>
      </c>
      <c r="U484" t="str">
        <f>+_xlfn.XLOOKUP(Cesion_credito[[#This Row],[DISTRIBUIDOR_ACTUAL]],Distribuidor[DISTRIBUIDOR_ACTUAL],Distribuidor[RUT_DISTRIBUIDOR_ACTUAL],,0)</f>
        <v>81.388.600-6</v>
      </c>
    </row>
    <row r="485" spans="1:21" x14ac:dyDescent="0.25">
      <c r="A485" s="22">
        <f t="shared" si="31"/>
        <v>2025</v>
      </c>
      <c r="B485" s="22">
        <f t="shared" si="28"/>
        <v>1</v>
      </c>
      <c r="C485" s="22">
        <f t="shared" si="29"/>
        <v>6</v>
      </c>
      <c r="D485" s="23" t="s">
        <v>1131</v>
      </c>
      <c r="E485" s="6" t="s">
        <v>1087</v>
      </c>
      <c r="F485" s="5" t="s">
        <v>447</v>
      </c>
      <c r="G485" s="24" t="str" cm="1">
        <f t="array" ref="G485">+IFERROR(_xlfn.XLOOKUP(Cesion_credito[[#This Row],[Distribuidor_CNE]]&amp;"_"&amp;Cesion_credito[[#This Row],[Bloque_Contrato_CNE]],Contrato[[#All],[Id]],Contrato[[#All],[Suministrador_CNE]],,0),"")</f>
        <v>ENDESA</v>
      </c>
      <c r="H485" s="24" t="str" cm="1">
        <f t="array" ref="H485">+IFERROR(_xlfn.XLOOKUP(Cesion_credito[[#This Row],[Distribuidor_CNE]]&amp;"_"&amp;Cesion_credito[[#This Row],[Bloque_Contrato_CNE]],Contrato[[#All],[Id]],Contrato[[#All],[SUMINISTRADOR_ACTUAL]],,0),"")</f>
        <v>ENEL_GENERACION</v>
      </c>
      <c r="I485" s="24" t="str" cm="1">
        <f t="array" ref="I485">+IFERROR(_xlfn.XLOOKUP(Cesion_credito[[#This Row],[Distribuidor_CNE]]&amp;"_"&amp;Cesion_credito[[#This Row],[Bloque_Contrato_CNE]],Contrato[[#All],[Id]],Contrato[[#All],[DISTRIBUIDOR_ACTUAL]],,0),"")</f>
        <v>COPELEC</v>
      </c>
      <c r="J485" s="5" t="s">
        <v>1317</v>
      </c>
      <c r="K485" s="22" t="str" cm="1">
        <f t="array" ref="K48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5" s="8">
        <v>1</v>
      </c>
      <c r="N485" s="36">
        <f>+Cesion_credito[[#This Row],[Prorrata_Semestral (%)]]*SUMIFS(Contrato[Pago_Semestral_US$],Contrato[Distribuidor_CNE],Cesion_credito[[#This Row],[Distribuidor_CNE]],Contrato[Contrato],Cesion_credito[[#This Row],[Bloque_Contrato_CNE]])</f>
        <v>112398.572</v>
      </c>
      <c r="O485" s="28">
        <f t="shared" si="30"/>
        <v>1</v>
      </c>
      <c r="P485" t="str" cm="1">
        <f t="array" ref="P485">+IFERROR(_xlfn.XLOOKUP(Cesion_credito[[#This Row],[SUMINISTRADOR_ACTUAL]]&amp;Cesion_credito[[#This Row],[Razón Social Beneficiario del Pago]],Tabla_Facturas[[#All],[ID]],Tabla_Facturas[[#All],[BANCO]],,0),"")</f>
        <v>Banco de Chile</v>
      </c>
      <c r="Q485" t="str" cm="1">
        <f t="array" ref="Q48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5" cm="1">
        <f t="array" ref="R485">+IFERROR(_xlfn.XLOOKUP(Cesion_credito[[#This Row],[SUMINISTRADOR_ACTUAL]]&amp;Cesion_credito[[#This Row],[Razón Social Beneficiario del Pago]],Tabla_Facturas[[#All],[ID]],Tabla_Facturas[[#All],[NUMERO_CUENTA]],,0),"")</f>
        <v>1112650055</v>
      </c>
      <c r="S4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17495025</v>
      </c>
      <c r="T485" t="str">
        <f>+_xlfn.XLOOKUP(Cesion_credito[[#This Row],[DISTRIBUIDOR_ACTUAL]],Distribuidor[DISTRIBUIDOR_ACTUAL],Distribuidor[RAZON_SOCIAL_DISTRIBUIDOR_ACTUAL],,0)</f>
        <v>Cooperativa de Consumo de Energía Eléctrica Chillán Ltda.</v>
      </c>
      <c r="U485" t="str">
        <f>+_xlfn.XLOOKUP(Cesion_credito[[#This Row],[DISTRIBUIDOR_ACTUAL]],Distribuidor[DISTRIBUIDOR_ACTUAL],Distribuidor[RUT_DISTRIBUIDOR_ACTUAL],,0)</f>
        <v>80.237.700-2</v>
      </c>
    </row>
    <row r="486" spans="1:21" x14ac:dyDescent="0.25">
      <c r="A486" s="22">
        <f t="shared" si="31"/>
        <v>2025</v>
      </c>
      <c r="B486" s="22">
        <f t="shared" si="28"/>
        <v>1</v>
      </c>
      <c r="C486" s="22">
        <f t="shared" si="29"/>
        <v>6</v>
      </c>
      <c r="D486" s="23" t="s">
        <v>1131</v>
      </c>
      <c r="E486" s="6" t="s">
        <v>1087</v>
      </c>
      <c r="F486" s="5" t="s">
        <v>449</v>
      </c>
      <c r="G486" s="24" t="str" cm="1">
        <f t="array" ref="G486">+IFERROR(_xlfn.XLOOKUP(Cesion_credito[[#This Row],[Distribuidor_CNE]]&amp;"_"&amp;Cesion_credito[[#This Row],[Bloque_Contrato_CNE]],Contrato[[#All],[Id]],Contrato[[#All],[Suministrador_CNE]],,0),"")</f>
        <v>ENDESA</v>
      </c>
      <c r="H486" s="24" t="str" cm="1">
        <f t="array" ref="H486">+IFERROR(_xlfn.XLOOKUP(Cesion_credito[[#This Row],[Distribuidor_CNE]]&amp;"_"&amp;Cesion_credito[[#This Row],[Bloque_Contrato_CNE]],Contrato[[#All],[Id]],Contrato[[#All],[SUMINISTRADOR_ACTUAL]],,0),"")</f>
        <v>ENEL_GENERACION</v>
      </c>
      <c r="I486" s="24" t="str" cm="1">
        <f t="array" ref="I486">+IFERROR(_xlfn.XLOOKUP(Cesion_credito[[#This Row],[Distribuidor_CNE]]&amp;"_"&amp;Cesion_credito[[#This Row],[Bloque_Contrato_CNE]],Contrato[[#All],[Id]],Contrato[[#All],[DISTRIBUIDOR_ACTUAL]],,0),"")</f>
        <v>COPELEC</v>
      </c>
      <c r="J486" s="5" t="s">
        <v>1317</v>
      </c>
      <c r="K486" s="22" t="str" cm="1">
        <f t="array" ref="K4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6" s="8">
        <v>1</v>
      </c>
      <c r="N486" s="36">
        <f>+Cesion_credito[[#This Row],[Prorrata_Semestral (%)]]*SUMIFS(Contrato[Pago_Semestral_US$],Contrato[Distribuidor_CNE],Cesion_credito[[#This Row],[Distribuidor_CNE]],Contrato[Contrato],Cesion_credito[[#This Row],[Bloque_Contrato_CNE]])</f>
        <v>26178.687999999998</v>
      </c>
      <c r="O486" s="28">
        <f t="shared" si="30"/>
        <v>1</v>
      </c>
      <c r="P486" t="str" cm="1">
        <f t="array" ref="P486">+IFERROR(_xlfn.XLOOKUP(Cesion_credito[[#This Row],[SUMINISTRADOR_ACTUAL]]&amp;Cesion_credito[[#This Row],[Razón Social Beneficiario del Pago]],Tabla_Facturas[[#All],[ID]],Tabla_Facturas[[#All],[BANCO]],,0),"")</f>
        <v>Banco de Chile</v>
      </c>
      <c r="Q486" t="str" cm="1">
        <f t="array" ref="Q48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6" cm="1">
        <f t="array" ref="R486">+IFERROR(_xlfn.XLOOKUP(Cesion_credito[[#This Row],[SUMINISTRADOR_ACTUAL]]&amp;Cesion_credito[[#This Row],[Razón Social Beneficiario del Pago]],Tabla_Facturas[[#All],[ID]],Tabla_Facturas[[#All],[NUMERO_CUENTA]],,0),"")</f>
        <v>1112650055</v>
      </c>
      <c r="S4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4074756</v>
      </c>
      <c r="T486" t="str">
        <f>+_xlfn.XLOOKUP(Cesion_credito[[#This Row],[DISTRIBUIDOR_ACTUAL]],Distribuidor[DISTRIBUIDOR_ACTUAL],Distribuidor[RAZON_SOCIAL_DISTRIBUIDOR_ACTUAL],,0)</f>
        <v>Cooperativa de Consumo de Energía Eléctrica Chillán Ltda.</v>
      </c>
      <c r="U486" t="str">
        <f>+_xlfn.XLOOKUP(Cesion_credito[[#This Row],[DISTRIBUIDOR_ACTUAL]],Distribuidor[DISTRIBUIDOR_ACTUAL],Distribuidor[RUT_DISTRIBUIDOR_ACTUAL],,0)</f>
        <v>80.237.700-2</v>
      </c>
    </row>
    <row r="487" spans="1:21" x14ac:dyDescent="0.25">
      <c r="A487" s="22">
        <f t="shared" si="31"/>
        <v>2025</v>
      </c>
      <c r="B487" s="22">
        <f t="shared" si="28"/>
        <v>1</v>
      </c>
      <c r="C487" s="22">
        <f t="shared" si="29"/>
        <v>6</v>
      </c>
      <c r="D487" s="23" t="s">
        <v>1131</v>
      </c>
      <c r="E487" s="6" t="s">
        <v>1087</v>
      </c>
      <c r="F487" s="5" t="s">
        <v>451</v>
      </c>
      <c r="G487" s="24" t="str" cm="1">
        <f t="array" ref="G487">+IFERROR(_xlfn.XLOOKUP(Cesion_credito[[#This Row],[Distribuidor_CNE]]&amp;"_"&amp;Cesion_credito[[#This Row],[Bloque_Contrato_CNE]],Contrato[[#All],[Id]],Contrato[[#All],[Suministrador_CNE]],,0),"")</f>
        <v>ENDESA</v>
      </c>
      <c r="H487" s="24" t="str" cm="1">
        <f t="array" ref="H487">+IFERROR(_xlfn.XLOOKUP(Cesion_credito[[#This Row],[Distribuidor_CNE]]&amp;"_"&amp;Cesion_credito[[#This Row],[Bloque_Contrato_CNE]],Contrato[[#All],[Id]],Contrato[[#All],[SUMINISTRADOR_ACTUAL]],,0),"")</f>
        <v>ENEL_GENERACION</v>
      </c>
      <c r="I487" s="24" t="str" cm="1">
        <f t="array" ref="I487">+IFERROR(_xlfn.XLOOKUP(Cesion_credito[[#This Row],[Distribuidor_CNE]]&amp;"_"&amp;Cesion_credito[[#This Row],[Bloque_Contrato_CNE]],Contrato[[#All],[Id]],Contrato[[#All],[DISTRIBUIDOR_ACTUAL]],,0),"")</f>
        <v>COPELEC</v>
      </c>
      <c r="J487" s="5" t="s">
        <v>1317</v>
      </c>
      <c r="K487" s="22" t="str" cm="1">
        <f t="array" ref="K4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7" s="8">
        <v>1</v>
      </c>
      <c r="N487" s="36">
        <f>+Cesion_credito[[#This Row],[Prorrata_Semestral (%)]]*SUMIFS(Contrato[Pago_Semestral_US$],Contrato[Distribuidor_CNE],Cesion_credito[[#This Row],[Distribuidor_CNE]],Contrato[Contrato],Cesion_credito[[#This Row],[Bloque_Contrato_CNE]])</f>
        <v>100093.36599999999</v>
      </c>
      <c r="O487" s="28">
        <f t="shared" si="30"/>
        <v>1</v>
      </c>
      <c r="P487" t="str" cm="1">
        <f t="array" ref="P487">+IFERROR(_xlfn.XLOOKUP(Cesion_credito[[#This Row],[SUMINISTRADOR_ACTUAL]]&amp;Cesion_credito[[#This Row],[Razón Social Beneficiario del Pago]],Tabla_Facturas[[#All],[ID]],Tabla_Facturas[[#All],[BANCO]],,0),"")</f>
        <v>Banco de Chile</v>
      </c>
      <c r="Q487" t="str" cm="1">
        <f t="array" ref="Q48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7" cm="1">
        <f t="array" ref="R487">+IFERROR(_xlfn.XLOOKUP(Cesion_credito[[#This Row],[SUMINISTRADOR_ACTUAL]]&amp;Cesion_credito[[#This Row],[Razón Social Beneficiario del Pago]],Tabla_Facturas[[#All],[ID]],Tabla_Facturas[[#All],[NUMERO_CUENTA]],,0),"")</f>
        <v>1112650055</v>
      </c>
      <c r="S4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15579699</v>
      </c>
      <c r="T487" t="str">
        <f>+_xlfn.XLOOKUP(Cesion_credito[[#This Row],[DISTRIBUIDOR_ACTUAL]],Distribuidor[DISTRIBUIDOR_ACTUAL],Distribuidor[RAZON_SOCIAL_DISTRIBUIDOR_ACTUAL],,0)</f>
        <v>Cooperativa de Consumo de Energía Eléctrica Chillán Ltda.</v>
      </c>
      <c r="U487" t="str">
        <f>+_xlfn.XLOOKUP(Cesion_credito[[#This Row],[DISTRIBUIDOR_ACTUAL]],Distribuidor[DISTRIBUIDOR_ACTUAL],Distribuidor[RUT_DISTRIBUIDOR_ACTUAL],,0)</f>
        <v>80.237.700-2</v>
      </c>
    </row>
    <row r="488" spans="1:21" x14ac:dyDescent="0.25">
      <c r="A488" s="22">
        <f t="shared" si="31"/>
        <v>2025</v>
      </c>
      <c r="B488" s="22">
        <f t="shared" si="28"/>
        <v>1</v>
      </c>
      <c r="C488" s="22">
        <f t="shared" si="29"/>
        <v>6</v>
      </c>
      <c r="D488" s="23" t="s">
        <v>1131</v>
      </c>
      <c r="E488" s="6" t="s">
        <v>1087</v>
      </c>
      <c r="F488" s="5" t="s">
        <v>456</v>
      </c>
      <c r="G488" s="24" t="str" cm="1">
        <f t="array" ref="G488">+IFERROR(_xlfn.XLOOKUP(Cesion_credito[[#This Row],[Distribuidor_CNE]]&amp;"_"&amp;Cesion_credito[[#This Row],[Bloque_Contrato_CNE]],Contrato[[#All],[Id]],Contrato[[#All],[Suministrador_CNE]],,0),"")</f>
        <v>PANGUIPULLI</v>
      </c>
      <c r="H488" s="24" t="str" cm="1">
        <f t="array" ref="H488">+IFERROR(_xlfn.XLOOKUP(Cesion_credito[[#This Row],[Distribuidor_CNE]]&amp;"_"&amp;Cesion_credito[[#This Row],[Bloque_Contrato_CNE]],Contrato[[#All],[Id]],Contrato[[#All],[SUMINISTRADOR_ACTUAL]],,0),"")</f>
        <v>EGP_CHILE</v>
      </c>
      <c r="I488" s="24" t="str" cm="1">
        <f t="array" ref="I488">+IFERROR(_xlfn.XLOOKUP(Cesion_credito[[#This Row],[Distribuidor_CNE]]&amp;"_"&amp;Cesion_credito[[#This Row],[Bloque_Contrato_CNE]],Contrato[[#All],[Id]],Contrato[[#All],[DISTRIBUIDOR_ACTUAL]],,0),"")</f>
        <v>COPELEC</v>
      </c>
      <c r="J488" s="5" t="s">
        <v>1317</v>
      </c>
      <c r="K488" s="22" t="str" cm="1">
        <f t="array" ref="K4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8" s="8">
        <v>1</v>
      </c>
      <c r="N488" s="36">
        <f>+Cesion_credito[[#This Row],[Prorrata_Semestral (%)]]*SUMIFS(Contrato[Pago_Semestral_US$],Contrato[Distribuidor_CNE],Cesion_credito[[#This Row],[Distribuidor_CNE]],Contrato[Contrato],Cesion_credito[[#This Row],[Bloque_Contrato_CNE]])</f>
        <v>13605.382</v>
      </c>
      <c r="O488" s="28">
        <f t="shared" si="30"/>
        <v>1</v>
      </c>
      <c r="P488" t="str" cm="1">
        <f t="array" ref="P488">+IFERROR(_xlfn.XLOOKUP(Cesion_credito[[#This Row],[SUMINISTRADOR_ACTUAL]]&amp;Cesion_credito[[#This Row],[Razón Social Beneficiario del Pago]],Tabla_Facturas[[#All],[ID]],Tabla_Facturas[[#All],[BANCO]],,0),"")</f>
        <v>Banco de Chile</v>
      </c>
      <c r="Q488" t="str" cm="1">
        <f t="array" ref="Q48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8" cm="1">
        <f t="array" ref="R488">+IFERROR(_xlfn.XLOOKUP(Cesion_credito[[#This Row],[SUMINISTRADOR_ACTUAL]]&amp;Cesion_credito[[#This Row],[Razón Social Beneficiario del Pago]],Tabla_Facturas[[#All],[ID]],Tabla_Facturas[[#All],[NUMERO_CUENTA]],,0),"")</f>
        <v>1112650063</v>
      </c>
      <c r="S4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2117700</v>
      </c>
      <c r="T488" t="str">
        <f>+_xlfn.XLOOKUP(Cesion_credito[[#This Row],[DISTRIBUIDOR_ACTUAL]],Distribuidor[DISTRIBUIDOR_ACTUAL],Distribuidor[RAZON_SOCIAL_DISTRIBUIDOR_ACTUAL],,0)</f>
        <v>Cooperativa de Consumo de Energía Eléctrica Chillán Ltda.</v>
      </c>
      <c r="U488" t="str">
        <f>+_xlfn.XLOOKUP(Cesion_credito[[#This Row],[DISTRIBUIDOR_ACTUAL]],Distribuidor[DISTRIBUIDOR_ACTUAL],Distribuidor[RUT_DISTRIBUIDOR_ACTUAL],,0)</f>
        <v>80.237.700-2</v>
      </c>
    </row>
    <row r="489" spans="1:21" x14ac:dyDescent="0.25">
      <c r="A489" s="22">
        <f t="shared" si="31"/>
        <v>2025</v>
      </c>
      <c r="B489" s="22">
        <f t="shared" si="28"/>
        <v>1</v>
      </c>
      <c r="C489" s="22">
        <f t="shared" si="29"/>
        <v>6</v>
      </c>
      <c r="D489" s="23" t="s">
        <v>1131</v>
      </c>
      <c r="E489" s="6" t="s">
        <v>1088</v>
      </c>
      <c r="F489" s="5" t="s">
        <v>485</v>
      </c>
      <c r="G489" s="24" t="str" cm="1">
        <f t="array" ref="G489">+IFERROR(_xlfn.XLOOKUP(Cesion_credito[[#This Row],[Distribuidor_CNE]]&amp;"_"&amp;Cesion_credito[[#This Row],[Bloque_Contrato_CNE]],Contrato[[#All],[Id]],Contrato[[#All],[Suministrador_CNE]],,0),"")</f>
        <v>ENDESA</v>
      </c>
      <c r="H489" s="24" t="str" cm="1">
        <f t="array" ref="H489">+IFERROR(_xlfn.XLOOKUP(Cesion_credito[[#This Row],[Distribuidor_CNE]]&amp;"_"&amp;Cesion_credito[[#This Row],[Bloque_Contrato_CNE]],Contrato[[#All],[Id]],Contrato[[#All],[SUMINISTRADOR_ACTUAL]],,0),"")</f>
        <v>ENEL_GENERACION</v>
      </c>
      <c r="I489" s="24" t="str" cm="1">
        <f t="array" ref="I489">+IFERROR(_xlfn.XLOOKUP(Cesion_credito[[#This Row],[Distribuidor_CNE]]&amp;"_"&amp;Cesion_credito[[#This Row],[Bloque_Contrato_CNE]],Contrato[[#All],[Id]],Contrato[[#All],[DISTRIBUIDOR_ACTUAL]],,0),"")</f>
        <v>CRELL</v>
      </c>
      <c r="J489" s="5" t="s">
        <v>1317</v>
      </c>
      <c r="K489" s="22" t="str" cm="1">
        <f t="array" ref="K4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89" s="8">
        <v>1</v>
      </c>
      <c r="N489" s="36">
        <f>+Cesion_credito[[#This Row],[Prorrata_Semestral (%)]]*SUMIFS(Contrato[Pago_Semestral_US$],Contrato[Distribuidor_CNE],Cesion_credito[[#This Row],[Distribuidor_CNE]],Contrato[Contrato],Cesion_credito[[#This Row],[Bloque_Contrato_CNE]])</f>
        <v>23296.769</v>
      </c>
      <c r="O489" s="28">
        <f t="shared" si="30"/>
        <v>1</v>
      </c>
      <c r="P489" t="str" cm="1">
        <f t="array" ref="P489">+IFERROR(_xlfn.XLOOKUP(Cesion_credito[[#This Row],[SUMINISTRADOR_ACTUAL]]&amp;Cesion_credito[[#This Row],[Razón Social Beneficiario del Pago]],Tabla_Facturas[[#All],[ID]],Tabla_Facturas[[#All],[BANCO]],,0),"")</f>
        <v>Banco de Chile</v>
      </c>
      <c r="Q489" t="str" cm="1">
        <f t="array" ref="Q48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89" cm="1">
        <f t="array" ref="R489">+IFERROR(_xlfn.XLOOKUP(Cesion_credito[[#This Row],[SUMINISTRADOR_ACTUAL]]&amp;Cesion_credito[[#This Row],[Razón Social Beneficiario del Pago]],Tabla_Facturas[[#All],[ID]],Tabla_Facturas[[#All],[NUMERO_CUENTA]],,0),"")</f>
        <v>1112650055</v>
      </c>
      <c r="S4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3626181</v>
      </c>
      <c r="T489" t="str">
        <f>+_xlfn.XLOOKUP(Cesion_credito[[#This Row],[DISTRIBUIDOR_ACTUAL]],Distribuidor[DISTRIBUIDOR_ACTUAL],Distribuidor[RAZON_SOCIAL_DISTRIBUIDOR_ACTUAL],,0)</f>
        <v>Cooperativa Regional Eléctrica Llanquihue Ltda</v>
      </c>
      <c r="U489" t="str">
        <f>+_xlfn.XLOOKUP(Cesion_credito[[#This Row],[DISTRIBUIDOR_ACTUAL]],Distribuidor[DISTRIBUIDOR_ACTUAL],Distribuidor[RUT_DISTRIBUIDOR_ACTUAL],,0)</f>
        <v>81.106.900-0</v>
      </c>
    </row>
    <row r="490" spans="1:21" x14ac:dyDescent="0.25">
      <c r="A490" s="22">
        <f t="shared" si="31"/>
        <v>2025</v>
      </c>
      <c r="B490" s="22">
        <f t="shared" si="28"/>
        <v>1</v>
      </c>
      <c r="C490" s="22">
        <f t="shared" si="29"/>
        <v>6</v>
      </c>
      <c r="D490" s="23" t="s">
        <v>1131</v>
      </c>
      <c r="E490" s="6" t="s">
        <v>1088</v>
      </c>
      <c r="F490" s="5" t="s">
        <v>486</v>
      </c>
      <c r="G490" s="24" t="str" cm="1">
        <f t="array" ref="G490">+IFERROR(_xlfn.XLOOKUP(Cesion_credito[[#This Row],[Distribuidor_CNE]]&amp;"_"&amp;Cesion_credito[[#This Row],[Bloque_Contrato_CNE]],Contrato[[#All],[Id]],Contrato[[#All],[Suministrador_CNE]],,0),"")</f>
        <v>ENDESA</v>
      </c>
      <c r="H490" s="24" t="str" cm="1">
        <f t="array" ref="H490">+IFERROR(_xlfn.XLOOKUP(Cesion_credito[[#This Row],[Distribuidor_CNE]]&amp;"_"&amp;Cesion_credito[[#This Row],[Bloque_Contrato_CNE]],Contrato[[#All],[Id]],Contrato[[#All],[SUMINISTRADOR_ACTUAL]],,0),"")</f>
        <v>ENEL_GENERACION</v>
      </c>
      <c r="I490" s="24" t="str" cm="1">
        <f t="array" ref="I490">+IFERROR(_xlfn.XLOOKUP(Cesion_credito[[#This Row],[Distribuidor_CNE]]&amp;"_"&amp;Cesion_credito[[#This Row],[Bloque_Contrato_CNE]],Contrato[[#All],[Id]],Contrato[[#All],[DISTRIBUIDOR_ACTUAL]],,0),"")</f>
        <v>CRELL</v>
      </c>
      <c r="J490" s="5" t="s">
        <v>1317</v>
      </c>
      <c r="K490" s="22" t="str" cm="1">
        <f t="array" ref="K4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0" s="8">
        <v>1</v>
      </c>
      <c r="N490" s="36">
        <f>+Cesion_credito[[#This Row],[Prorrata_Semestral (%)]]*SUMIFS(Contrato[Pago_Semestral_US$],Contrato[Distribuidor_CNE],Cesion_credito[[#This Row],[Distribuidor_CNE]],Contrato[Contrato],Cesion_credito[[#This Row],[Bloque_Contrato_CNE]])</f>
        <v>8735.9449999999997</v>
      </c>
      <c r="O490" s="28">
        <f t="shared" si="30"/>
        <v>1</v>
      </c>
      <c r="P490" t="str" cm="1">
        <f t="array" ref="P490">+IFERROR(_xlfn.XLOOKUP(Cesion_credito[[#This Row],[SUMINISTRADOR_ACTUAL]]&amp;Cesion_credito[[#This Row],[Razón Social Beneficiario del Pago]],Tabla_Facturas[[#All],[ID]],Tabla_Facturas[[#All],[BANCO]],,0),"")</f>
        <v>Banco de Chile</v>
      </c>
      <c r="Q490" t="str" cm="1">
        <f t="array" ref="Q49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0" cm="1">
        <f t="array" ref="R490">+IFERROR(_xlfn.XLOOKUP(Cesion_credito[[#This Row],[SUMINISTRADOR_ACTUAL]]&amp;Cesion_credito[[#This Row],[Razón Social Beneficiario del Pago]],Tabla_Facturas[[#All],[ID]],Tabla_Facturas[[#All],[NUMERO_CUENTA]],,0),"")</f>
        <v>1112650055</v>
      </c>
      <c r="S4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1359764</v>
      </c>
      <c r="T490" t="str">
        <f>+_xlfn.XLOOKUP(Cesion_credito[[#This Row],[DISTRIBUIDOR_ACTUAL]],Distribuidor[DISTRIBUIDOR_ACTUAL],Distribuidor[RAZON_SOCIAL_DISTRIBUIDOR_ACTUAL],,0)</f>
        <v>Cooperativa Regional Eléctrica Llanquihue Ltda</v>
      </c>
      <c r="U490" t="str">
        <f>+_xlfn.XLOOKUP(Cesion_credito[[#This Row],[DISTRIBUIDOR_ACTUAL]],Distribuidor[DISTRIBUIDOR_ACTUAL],Distribuidor[RUT_DISTRIBUIDOR_ACTUAL],,0)</f>
        <v>81.106.900-0</v>
      </c>
    </row>
    <row r="491" spans="1:21" x14ac:dyDescent="0.25">
      <c r="A491" s="22">
        <f t="shared" si="31"/>
        <v>2025</v>
      </c>
      <c r="B491" s="22">
        <f t="shared" si="28"/>
        <v>1</v>
      </c>
      <c r="C491" s="22">
        <f t="shared" si="29"/>
        <v>6</v>
      </c>
      <c r="D491" s="23" t="s">
        <v>1131</v>
      </c>
      <c r="E491" s="6" t="s">
        <v>1088</v>
      </c>
      <c r="F491" s="5" t="s">
        <v>487</v>
      </c>
      <c r="G491" s="24" t="str" cm="1">
        <f t="array" ref="G491">+IFERROR(_xlfn.XLOOKUP(Cesion_credito[[#This Row],[Distribuidor_CNE]]&amp;"_"&amp;Cesion_credito[[#This Row],[Bloque_Contrato_CNE]],Contrato[[#All],[Id]],Contrato[[#All],[Suministrador_CNE]],,0),"")</f>
        <v>ENDESA</v>
      </c>
      <c r="H491" s="24" t="str" cm="1">
        <f t="array" ref="H491">+IFERROR(_xlfn.XLOOKUP(Cesion_credito[[#This Row],[Distribuidor_CNE]]&amp;"_"&amp;Cesion_credito[[#This Row],[Bloque_Contrato_CNE]],Contrato[[#All],[Id]],Contrato[[#All],[SUMINISTRADOR_ACTUAL]],,0),"")</f>
        <v>ENEL_GENERACION</v>
      </c>
      <c r="I491" s="24" t="str" cm="1">
        <f t="array" ref="I491">+IFERROR(_xlfn.XLOOKUP(Cesion_credito[[#This Row],[Distribuidor_CNE]]&amp;"_"&amp;Cesion_credito[[#This Row],[Bloque_Contrato_CNE]],Contrato[[#All],[Id]],Contrato[[#All],[DISTRIBUIDOR_ACTUAL]],,0),"")</f>
        <v>CRELL</v>
      </c>
      <c r="J491" s="5" t="s">
        <v>1317</v>
      </c>
      <c r="K491" s="22" t="str" cm="1">
        <f t="array" ref="K4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1" s="8">
        <v>1</v>
      </c>
      <c r="N491" s="36">
        <f>+Cesion_credito[[#This Row],[Prorrata_Semestral (%)]]*SUMIFS(Contrato[Pago_Semestral_US$],Contrato[Distribuidor_CNE],Cesion_credito[[#This Row],[Distribuidor_CNE]],Contrato[Contrato],Cesion_credito[[#This Row],[Bloque_Contrato_CNE]])</f>
        <v>2210.0230000000001</v>
      </c>
      <c r="O491" s="28">
        <f t="shared" si="30"/>
        <v>1</v>
      </c>
      <c r="P491" t="str" cm="1">
        <f t="array" ref="P491">+IFERROR(_xlfn.XLOOKUP(Cesion_credito[[#This Row],[SUMINISTRADOR_ACTUAL]]&amp;Cesion_credito[[#This Row],[Razón Social Beneficiario del Pago]],Tabla_Facturas[[#All],[ID]],Tabla_Facturas[[#All],[BANCO]],,0),"")</f>
        <v>Banco de Chile</v>
      </c>
      <c r="Q491" t="str" cm="1">
        <f t="array" ref="Q49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1" cm="1">
        <f t="array" ref="R491">+IFERROR(_xlfn.XLOOKUP(Cesion_credito[[#This Row],[SUMINISTRADOR_ACTUAL]]&amp;Cesion_credito[[#This Row],[Razón Social Beneficiario del Pago]],Tabla_Facturas[[#All],[ID]],Tabla_Facturas[[#All],[NUMERO_CUENTA]],,0),"")</f>
        <v>1112650055</v>
      </c>
      <c r="S4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343994</v>
      </c>
      <c r="T491" t="str">
        <f>+_xlfn.XLOOKUP(Cesion_credito[[#This Row],[DISTRIBUIDOR_ACTUAL]],Distribuidor[DISTRIBUIDOR_ACTUAL],Distribuidor[RAZON_SOCIAL_DISTRIBUIDOR_ACTUAL],,0)</f>
        <v>Cooperativa Regional Eléctrica Llanquihue Ltda</v>
      </c>
      <c r="U491" t="str">
        <f>+_xlfn.XLOOKUP(Cesion_credito[[#This Row],[DISTRIBUIDOR_ACTUAL]],Distribuidor[DISTRIBUIDOR_ACTUAL],Distribuidor[RUT_DISTRIBUIDOR_ACTUAL],,0)</f>
        <v>81.106.900-0</v>
      </c>
    </row>
    <row r="492" spans="1:21" x14ac:dyDescent="0.25">
      <c r="A492" s="22">
        <f t="shared" si="31"/>
        <v>2025</v>
      </c>
      <c r="B492" s="22">
        <f t="shared" si="28"/>
        <v>1</v>
      </c>
      <c r="C492" s="22">
        <f t="shared" si="29"/>
        <v>6</v>
      </c>
      <c r="D492" s="23" t="s">
        <v>1131</v>
      </c>
      <c r="E492" s="6" t="s">
        <v>1088</v>
      </c>
      <c r="F492" s="5" t="s">
        <v>492</v>
      </c>
      <c r="G492" s="24" t="str" cm="1">
        <f t="array" ref="G492">+IFERROR(_xlfn.XLOOKUP(Cesion_credito[[#This Row],[Distribuidor_CNE]]&amp;"_"&amp;Cesion_credito[[#This Row],[Bloque_Contrato_CNE]],Contrato[[#All],[Id]],Contrato[[#All],[Suministrador_CNE]],,0),"")</f>
        <v>PANGUIPULLI</v>
      </c>
      <c r="H492" s="24" t="str" cm="1">
        <f t="array" ref="H492">+IFERROR(_xlfn.XLOOKUP(Cesion_credito[[#This Row],[Distribuidor_CNE]]&amp;"_"&amp;Cesion_credito[[#This Row],[Bloque_Contrato_CNE]],Contrato[[#All],[Id]],Contrato[[#All],[SUMINISTRADOR_ACTUAL]],,0),"")</f>
        <v>EGP_CHILE</v>
      </c>
      <c r="I492" s="24" t="str" cm="1">
        <f t="array" ref="I492">+IFERROR(_xlfn.XLOOKUP(Cesion_credito[[#This Row],[Distribuidor_CNE]]&amp;"_"&amp;Cesion_credito[[#This Row],[Bloque_Contrato_CNE]],Contrato[[#All],[Id]],Contrato[[#All],[DISTRIBUIDOR_ACTUAL]],,0),"")</f>
        <v>CRELL</v>
      </c>
      <c r="J492" s="5" t="s">
        <v>1317</v>
      </c>
      <c r="K492" s="22" t="str" cm="1">
        <f t="array" ref="K4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2" s="8">
        <v>1</v>
      </c>
      <c r="N492" s="36">
        <f>+Cesion_credito[[#This Row],[Prorrata_Semestral (%)]]*SUMIFS(Contrato[Pago_Semestral_US$],Contrato[Distribuidor_CNE],Cesion_credito[[#This Row],[Distribuidor_CNE]],Contrato[Contrato],Cesion_credito[[#This Row],[Bloque_Contrato_CNE]])</f>
        <v>6474.2889999999998</v>
      </c>
      <c r="O492" s="28">
        <f t="shared" si="30"/>
        <v>1</v>
      </c>
      <c r="P492" t="str" cm="1">
        <f t="array" ref="P492">+IFERROR(_xlfn.XLOOKUP(Cesion_credito[[#This Row],[SUMINISTRADOR_ACTUAL]]&amp;Cesion_credito[[#This Row],[Razón Social Beneficiario del Pago]],Tabla_Facturas[[#All],[ID]],Tabla_Facturas[[#All],[BANCO]],,0),"")</f>
        <v>Banco de Chile</v>
      </c>
      <c r="Q492" t="str" cm="1">
        <f t="array" ref="Q49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2" cm="1">
        <f t="array" ref="R492">+IFERROR(_xlfn.XLOOKUP(Cesion_credito[[#This Row],[SUMINISTRADOR_ACTUAL]]&amp;Cesion_credito[[#This Row],[Razón Social Beneficiario del Pago]],Tabla_Facturas[[#All],[ID]],Tabla_Facturas[[#All],[NUMERO_CUENTA]],,0),"")</f>
        <v>1112650063</v>
      </c>
      <c r="S4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1007734</v>
      </c>
      <c r="T492" t="str">
        <f>+_xlfn.XLOOKUP(Cesion_credito[[#This Row],[DISTRIBUIDOR_ACTUAL]],Distribuidor[DISTRIBUIDOR_ACTUAL],Distribuidor[RAZON_SOCIAL_DISTRIBUIDOR_ACTUAL],,0)</f>
        <v>Cooperativa Regional Eléctrica Llanquihue Ltda</v>
      </c>
      <c r="U492" t="str">
        <f>+_xlfn.XLOOKUP(Cesion_credito[[#This Row],[DISTRIBUIDOR_ACTUAL]],Distribuidor[DISTRIBUIDOR_ACTUAL],Distribuidor[RUT_DISTRIBUIDOR_ACTUAL],,0)</f>
        <v>81.106.900-0</v>
      </c>
    </row>
    <row r="493" spans="1:21" x14ac:dyDescent="0.25">
      <c r="A493" s="22">
        <f t="shared" si="31"/>
        <v>2025</v>
      </c>
      <c r="B493" s="22">
        <f t="shared" si="28"/>
        <v>1</v>
      </c>
      <c r="C493" s="22">
        <f t="shared" si="29"/>
        <v>6</v>
      </c>
      <c r="D493" s="23" t="s">
        <v>1131</v>
      </c>
      <c r="E493" s="6" t="s">
        <v>1089</v>
      </c>
      <c r="F493" s="5" t="s">
        <v>514</v>
      </c>
      <c r="G493" s="24" t="str" cm="1">
        <f t="array" ref="G493">+IFERROR(_xlfn.XLOOKUP(Cesion_credito[[#This Row],[Distribuidor_CNE]]&amp;"_"&amp;Cesion_credito[[#This Row],[Bloque_Contrato_CNE]],Contrato[[#All],[Id]],Contrato[[#All],[Suministrador_CNE]],,0),"")</f>
        <v>ENDESA</v>
      </c>
      <c r="H493" s="24" t="str" cm="1">
        <f t="array" ref="H493">+IFERROR(_xlfn.XLOOKUP(Cesion_credito[[#This Row],[Distribuidor_CNE]]&amp;"_"&amp;Cesion_credito[[#This Row],[Bloque_Contrato_CNE]],Contrato[[#All],[Id]],Contrato[[#All],[SUMINISTRADOR_ACTUAL]],,0),"")</f>
        <v>ENEL_GENERACION</v>
      </c>
      <c r="I493" s="24" t="str" cm="1">
        <f t="array" ref="I493">+IFERROR(_xlfn.XLOOKUP(Cesion_credito[[#This Row],[Distribuidor_CNE]]&amp;"_"&amp;Cesion_credito[[#This Row],[Bloque_Contrato_CNE]],Contrato[[#All],[Id]],Contrato[[#All],[DISTRIBUIDOR_ACTUAL]],,0),"")</f>
        <v>EDECSA</v>
      </c>
      <c r="J493" s="5" t="s">
        <v>1317</v>
      </c>
      <c r="K493" s="22" t="str" cm="1">
        <f t="array" ref="K4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3" s="8">
        <v>1</v>
      </c>
      <c r="N493" s="36">
        <f>+Cesion_credito[[#This Row],[Prorrata_Semestral (%)]]*SUMIFS(Contrato[Pago_Semestral_US$],Contrato[Distribuidor_CNE],Cesion_credito[[#This Row],[Distribuidor_CNE]],Contrato[Contrato],Cesion_credito[[#This Row],[Bloque_Contrato_CNE]])</f>
        <v>2952.471</v>
      </c>
      <c r="O493" s="28">
        <f t="shared" si="30"/>
        <v>1</v>
      </c>
      <c r="P493" t="str" cm="1">
        <f t="array" ref="P493">+IFERROR(_xlfn.XLOOKUP(Cesion_credito[[#This Row],[SUMINISTRADOR_ACTUAL]]&amp;Cesion_credito[[#This Row],[Razón Social Beneficiario del Pago]],Tabla_Facturas[[#All],[ID]],Tabla_Facturas[[#All],[BANCO]],,0),"")</f>
        <v>Banco de Chile</v>
      </c>
      <c r="Q493" t="str" cm="1">
        <f t="array" ref="Q49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3" cm="1">
        <f t="array" ref="R493">+IFERROR(_xlfn.XLOOKUP(Cesion_credito[[#This Row],[SUMINISTRADOR_ACTUAL]]&amp;Cesion_credito[[#This Row],[Razón Social Beneficiario del Pago]],Tabla_Facturas[[#All],[ID]],Tabla_Facturas[[#All],[NUMERO_CUENTA]],,0),"")</f>
        <v>1112650055</v>
      </c>
      <c r="S4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459557</v>
      </c>
      <c r="T493" t="str">
        <f>+_xlfn.XLOOKUP(Cesion_credito[[#This Row],[DISTRIBUIDOR_ACTUAL]],Distribuidor[DISTRIBUIDOR_ACTUAL],Distribuidor[RAZON_SOCIAL_DISTRIBUIDOR_ACTUAL],,0)</f>
        <v>Energía de Casablanca S.A.</v>
      </c>
      <c r="U493" t="str">
        <f>+_xlfn.XLOOKUP(Cesion_credito[[#This Row],[DISTRIBUIDOR_ACTUAL]],Distribuidor[DISTRIBUIDOR_ACTUAL],Distribuidor[RUT_DISTRIBUIDOR_ACTUAL],,0)</f>
        <v>96.766.110-4</v>
      </c>
    </row>
    <row r="494" spans="1:21" x14ac:dyDescent="0.25">
      <c r="A494" s="22">
        <f t="shared" si="31"/>
        <v>2025</v>
      </c>
      <c r="B494" s="22">
        <f t="shared" si="28"/>
        <v>1</v>
      </c>
      <c r="C494" s="22">
        <f t="shared" si="29"/>
        <v>6</v>
      </c>
      <c r="D494" s="23" t="s">
        <v>1131</v>
      </c>
      <c r="E494" s="6" t="s">
        <v>1089</v>
      </c>
      <c r="F494" s="5" t="s">
        <v>515</v>
      </c>
      <c r="G494" s="24" t="str" cm="1">
        <f t="array" ref="G494">+IFERROR(_xlfn.XLOOKUP(Cesion_credito[[#This Row],[Distribuidor_CNE]]&amp;"_"&amp;Cesion_credito[[#This Row],[Bloque_Contrato_CNE]],Contrato[[#All],[Id]],Contrato[[#All],[Suministrador_CNE]],,0),"")</f>
        <v>ENDESA</v>
      </c>
      <c r="H494" s="24" t="str" cm="1">
        <f t="array" ref="H494">+IFERROR(_xlfn.XLOOKUP(Cesion_credito[[#This Row],[Distribuidor_CNE]]&amp;"_"&amp;Cesion_credito[[#This Row],[Bloque_Contrato_CNE]],Contrato[[#All],[Id]],Contrato[[#All],[SUMINISTRADOR_ACTUAL]],,0),"")</f>
        <v>ENEL_GENERACION</v>
      </c>
      <c r="I494" s="24" t="str" cm="1">
        <f t="array" ref="I494">+IFERROR(_xlfn.XLOOKUP(Cesion_credito[[#This Row],[Distribuidor_CNE]]&amp;"_"&amp;Cesion_credito[[#This Row],[Bloque_Contrato_CNE]],Contrato[[#All],[Id]],Contrato[[#All],[DISTRIBUIDOR_ACTUAL]],,0),"")</f>
        <v>EDECSA</v>
      </c>
      <c r="J494" s="5" t="s">
        <v>1317</v>
      </c>
      <c r="K494" s="22" t="str" cm="1">
        <f t="array" ref="K49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4" s="8">
        <v>1</v>
      </c>
      <c r="N494" s="36">
        <f>+Cesion_credito[[#This Row],[Prorrata_Semestral (%)]]*SUMIFS(Contrato[Pago_Semestral_US$],Contrato[Distribuidor_CNE],Cesion_credito[[#This Row],[Distribuidor_CNE]],Contrato[Contrato],Cesion_credito[[#This Row],[Bloque_Contrato_CNE]])</f>
        <v>6634.7790000000005</v>
      </c>
      <c r="O494" s="28">
        <f t="shared" si="30"/>
        <v>1</v>
      </c>
      <c r="P494" t="str" cm="1">
        <f t="array" ref="P494">+IFERROR(_xlfn.XLOOKUP(Cesion_credito[[#This Row],[SUMINISTRADOR_ACTUAL]]&amp;Cesion_credito[[#This Row],[Razón Social Beneficiario del Pago]],Tabla_Facturas[[#All],[ID]],Tabla_Facturas[[#All],[BANCO]],,0),"")</f>
        <v>Banco de Chile</v>
      </c>
      <c r="Q494" t="str" cm="1">
        <f t="array" ref="Q49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4" cm="1">
        <f t="array" ref="R494">+IFERROR(_xlfn.XLOOKUP(Cesion_credito[[#This Row],[SUMINISTRADOR_ACTUAL]]&amp;Cesion_credito[[#This Row],[Razón Social Beneficiario del Pago]],Tabla_Facturas[[#All],[ID]],Tabla_Facturas[[#All],[NUMERO_CUENTA]],,0),"")</f>
        <v>1112650055</v>
      </c>
      <c r="S4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1032714</v>
      </c>
      <c r="T494" t="str">
        <f>+_xlfn.XLOOKUP(Cesion_credito[[#This Row],[DISTRIBUIDOR_ACTUAL]],Distribuidor[DISTRIBUIDOR_ACTUAL],Distribuidor[RAZON_SOCIAL_DISTRIBUIDOR_ACTUAL],,0)</f>
        <v>Energía de Casablanca S.A.</v>
      </c>
      <c r="U494" t="str">
        <f>+_xlfn.XLOOKUP(Cesion_credito[[#This Row],[DISTRIBUIDOR_ACTUAL]],Distribuidor[DISTRIBUIDOR_ACTUAL],Distribuidor[RUT_DISTRIBUIDOR_ACTUAL],,0)</f>
        <v>96.766.110-4</v>
      </c>
    </row>
    <row r="495" spans="1:21" x14ac:dyDescent="0.25">
      <c r="A495" s="22">
        <f t="shared" si="31"/>
        <v>2025</v>
      </c>
      <c r="B495" s="22">
        <f t="shared" si="28"/>
        <v>1</v>
      </c>
      <c r="C495" s="22">
        <f t="shared" si="29"/>
        <v>6</v>
      </c>
      <c r="D495" s="23" t="s">
        <v>1131</v>
      </c>
      <c r="E495" s="6" t="s">
        <v>1089</v>
      </c>
      <c r="F495" s="5" t="s">
        <v>516</v>
      </c>
      <c r="G495" s="24" t="str" cm="1">
        <f t="array" ref="G495">+IFERROR(_xlfn.XLOOKUP(Cesion_credito[[#This Row],[Distribuidor_CNE]]&amp;"_"&amp;Cesion_credito[[#This Row],[Bloque_Contrato_CNE]],Contrato[[#All],[Id]],Contrato[[#All],[Suministrador_CNE]],,0),"")</f>
        <v>ENDESA</v>
      </c>
      <c r="H495" s="24" t="str" cm="1">
        <f t="array" ref="H495">+IFERROR(_xlfn.XLOOKUP(Cesion_credito[[#This Row],[Distribuidor_CNE]]&amp;"_"&amp;Cesion_credito[[#This Row],[Bloque_Contrato_CNE]],Contrato[[#All],[Id]],Contrato[[#All],[SUMINISTRADOR_ACTUAL]],,0),"")</f>
        <v>ENEL_GENERACION</v>
      </c>
      <c r="I495" s="24" t="str" cm="1">
        <f t="array" ref="I495">+IFERROR(_xlfn.XLOOKUP(Cesion_credito[[#This Row],[Distribuidor_CNE]]&amp;"_"&amp;Cesion_credito[[#This Row],[Bloque_Contrato_CNE]],Contrato[[#All],[Id]],Contrato[[#All],[DISTRIBUIDOR_ACTUAL]],,0),"")</f>
        <v>EDECSA</v>
      </c>
      <c r="J495" s="5" t="s">
        <v>1317</v>
      </c>
      <c r="K495" s="22" t="str" cm="1">
        <f t="array" ref="K4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5" s="8">
        <v>1</v>
      </c>
      <c r="N495" s="36">
        <f>+Cesion_credito[[#This Row],[Prorrata_Semestral (%)]]*SUMIFS(Contrato[Pago_Semestral_US$],Contrato[Distribuidor_CNE],Cesion_credito[[#This Row],[Distribuidor_CNE]],Contrato[Contrato],Cesion_credito[[#This Row],[Bloque_Contrato_CNE]])</f>
        <v>57427.66</v>
      </c>
      <c r="O495" s="28">
        <f t="shared" si="30"/>
        <v>1</v>
      </c>
      <c r="P495" t="str" cm="1">
        <f t="array" ref="P495">+IFERROR(_xlfn.XLOOKUP(Cesion_credito[[#This Row],[SUMINISTRADOR_ACTUAL]]&amp;Cesion_credito[[#This Row],[Razón Social Beneficiario del Pago]],Tabla_Facturas[[#All],[ID]],Tabla_Facturas[[#All],[BANCO]],,0),"")</f>
        <v>Banco de Chile</v>
      </c>
      <c r="Q495" t="str" cm="1">
        <f t="array" ref="Q49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5" cm="1">
        <f t="array" ref="R495">+IFERROR(_xlfn.XLOOKUP(Cesion_credito[[#This Row],[SUMINISTRADOR_ACTUAL]]&amp;Cesion_credito[[#This Row],[Razón Social Beneficiario del Pago]],Tabla_Facturas[[#All],[ID]],Tabla_Facturas[[#All],[NUMERO_CUENTA]],,0),"")</f>
        <v>1112650055</v>
      </c>
      <c r="S4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8938711</v>
      </c>
      <c r="T495" t="str">
        <f>+_xlfn.XLOOKUP(Cesion_credito[[#This Row],[DISTRIBUIDOR_ACTUAL]],Distribuidor[DISTRIBUIDOR_ACTUAL],Distribuidor[RAZON_SOCIAL_DISTRIBUIDOR_ACTUAL],,0)</f>
        <v>Energía de Casablanca S.A.</v>
      </c>
      <c r="U495" t="str">
        <f>+_xlfn.XLOOKUP(Cesion_credito[[#This Row],[DISTRIBUIDOR_ACTUAL]],Distribuidor[DISTRIBUIDOR_ACTUAL],Distribuidor[RUT_DISTRIBUIDOR_ACTUAL],,0)</f>
        <v>96.766.110-4</v>
      </c>
    </row>
    <row r="496" spans="1:21" x14ac:dyDescent="0.25">
      <c r="A496" s="22">
        <f t="shared" si="31"/>
        <v>2025</v>
      </c>
      <c r="B496" s="22">
        <f t="shared" si="28"/>
        <v>1</v>
      </c>
      <c r="C496" s="22">
        <f t="shared" si="29"/>
        <v>6</v>
      </c>
      <c r="D496" s="23" t="s">
        <v>1131</v>
      </c>
      <c r="E496" s="6" t="s">
        <v>1089</v>
      </c>
      <c r="F496" s="5" t="s">
        <v>517</v>
      </c>
      <c r="G496" s="24" t="str" cm="1">
        <f t="array" ref="G496">+IFERROR(_xlfn.XLOOKUP(Cesion_credito[[#This Row],[Distribuidor_CNE]]&amp;"_"&amp;Cesion_credito[[#This Row],[Bloque_Contrato_CNE]],Contrato[[#All],[Id]],Contrato[[#All],[Suministrador_CNE]],,0),"")</f>
        <v>ENDESA</v>
      </c>
      <c r="H496" s="24" t="str" cm="1">
        <f t="array" ref="H496">+IFERROR(_xlfn.XLOOKUP(Cesion_credito[[#This Row],[Distribuidor_CNE]]&amp;"_"&amp;Cesion_credito[[#This Row],[Bloque_Contrato_CNE]],Contrato[[#All],[Id]],Contrato[[#All],[SUMINISTRADOR_ACTUAL]],,0),"")</f>
        <v>ENEL_GENERACION</v>
      </c>
      <c r="I496" s="24" t="str" cm="1">
        <f t="array" ref="I496">+IFERROR(_xlfn.XLOOKUP(Cesion_credito[[#This Row],[Distribuidor_CNE]]&amp;"_"&amp;Cesion_credito[[#This Row],[Bloque_Contrato_CNE]],Contrato[[#All],[Id]],Contrato[[#All],[DISTRIBUIDOR_ACTUAL]],,0),"")</f>
        <v>EDECSA</v>
      </c>
      <c r="J496" s="5" t="s">
        <v>1317</v>
      </c>
      <c r="K496" s="22" t="str" cm="1">
        <f t="array" ref="K4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6" s="8">
        <v>1</v>
      </c>
      <c r="N496" s="36">
        <f>+Cesion_credito[[#This Row],[Prorrata_Semestral (%)]]*SUMIFS(Contrato[Pago_Semestral_US$],Contrato[Distribuidor_CNE],Cesion_credito[[#This Row],[Distribuidor_CNE]],Contrato[Contrato],Cesion_credito[[#This Row],[Bloque_Contrato_CNE]])</f>
        <v>9971.1299999999992</v>
      </c>
      <c r="O496" s="28">
        <f t="shared" si="30"/>
        <v>1</v>
      </c>
      <c r="P496" t="str" cm="1">
        <f t="array" ref="P496">+IFERROR(_xlfn.XLOOKUP(Cesion_credito[[#This Row],[SUMINISTRADOR_ACTUAL]]&amp;Cesion_credito[[#This Row],[Razón Social Beneficiario del Pago]],Tabla_Facturas[[#All],[ID]],Tabla_Facturas[[#All],[BANCO]],,0),"")</f>
        <v>Banco de Chile</v>
      </c>
      <c r="Q496" t="str" cm="1">
        <f t="array" ref="Q49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6" cm="1">
        <f t="array" ref="R496">+IFERROR(_xlfn.XLOOKUP(Cesion_credito[[#This Row],[SUMINISTRADOR_ACTUAL]]&amp;Cesion_credito[[#This Row],[Razón Social Beneficiario del Pago]],Tabla_Facturas[[#All],[ID]],Tabla_Facturas[[#All],[NUMERO_CUENTA]],,0),"")</f>
        <v>1112650055</v>
      </c>
      <c r="S4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1552023</v>
      </c>
      <c r="T496" t="str">
        <f>+_xlfn.XLOOKUP(Cesion_credito[[#This Row],[DISTRIBUIDOR_ACTUAL]],Distribuidor[DISTRIBUIDOR_ACTUAL],Distribuidor[RAZON_SOCIAL_DISTRIBUIDOR_ACTUAL],,0)</f>
        <v>Energía de Casablanca S.A.</v>
      </c>
      <c r="U496" t="str">
        <f>+_xlfn.XLOOKUP(Cesion_credito[[#This Row],[DISTRIBUIDOR_ACTUAL]],Distribuidor[DISTRIBUIDOR_ACTUAL],Distribuidor[RUT_DISTRIBUIDOR_ACTUAL],,0)</f>
        <v>96.766.110-4</v>
      </c>
    </row>
    <row r="497" spans="1:21" x14ac:dyDescent="0.25">
      <c r="A497" s="22">
        <f t="shared" si="31"/>
        <v>2025</v>
      </c>
      <c r="B497" s="22">
        <f t="shared" si="28"/>
        <v>1</v>
      </c>
      <c r="C497" s="22">
        <f t="shared" si="29"/>
        <v>6</v>
      </c>
      <c r="D497" s="23" t="s">
        <v>1131</v>
      </c>
      <c r="E497" s="6" t="s">
        <v>1089</v>
      </c>
      <c r="F497" s="5" t="s">
        <v>518</v>
      </c>
      <c r="G497" s="24" t="str" cm="1">
        <f t="array" ref="G497">+IFERROR(_xlfn.XLOOKUP(Cesion_credito[[#This Row],[Distribuidor_CNE]]&amp;"_"&amp;Cesion_credito[[#This Row],[Bloque_Contrato_CNE]],Contrato[[#All],[Id]],Contrato[[#All],[Suministrador_CNE]],,0),"")</f>
        <v>ENDESA</v>
      </c>
      <c r="H497" s="24" t="str" cm="1">
        <f t="array" ref="H497">+IFERROR(_xlfn.XLOOKUP(Cesion_credito[[#This Row],[Distribuidor_CNE]]&amp;"_"&amp;Cesion_credito[[#This Row],[Bloque_Contrato_CNE]],Contrato[[#All],[Id]],Contrato[[#All],[SUMINISTRADOR_ACTUAL]],,0),"")</f>
        <v>ENEL_GENERACION</v>
      </c>
      <c r="I497" s="24" t="str" cm="1">
        <f t="array" ref="I497">+IFERROR(_xlfn.XLOOKUP(Cesion_credito[[#This Row],[Distribuidor_CNE]]&amp;"_"&amp;Cesion_credito[[#This Row],[Bloque_Contrato_CNE]],Contrato[[#All],[Id]],Contrato[[#All],[DISTRIBUIDOR_ACTUAL]],,0),"")</f>
        <v>EDECSA</v>
      </c>
      <c r="J497" s="5" t="s">
        <v>1317</v>
      </c>
      <c r="K497" s="22" t="str" cm="1">
        <f t="array" ref="K4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7" s="8">
        <v>1</v>
      </c>
      <c r="N497" s="36">
        <f>+Cesion_credito[[#This Row],[Prorrata_Semestral (%)]]*SUMIFS(Contrato[Pago_Semestral_US$],Contrato[Distribuidor_CNE],Cesion_credito[[#This Row],[Distribuidor_CNE]],Contrato[Contrato],Cesion_credito[[#This Row],[Bloque_Contrato_CNE]])</f>
        <v>1713.05</v>
      </c>
      <c r="O497" s="28">
        <f t="shared" si="30"/>
        <v>1</v>
      </c>
      <c r="P497" t="str" cm="1">
        <f t="array" ref="P497">+IFERROR(_xlfn.XLOOKUP(Cesion_credito[[#This Row],[SUMINISTRADOR_ACTUAL]]&amp;Cesion_credito[[#This Row],[Razón Social Beneficiario del Pago]],Tabla_Facturas[[#All],[ID]],Tabla_Facturas[[#All],[BANCO]],,0),"")</f>
        <v>Banco de Chile</v>
      </c>
      <c r="Q497" t="str" cm="1">
        <f t="array" ref="Q49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7" cm="1">
        <f t="array" ref="R497">+IFERROR(_xlfn.XLOOKUP(Cesion_credito[[#This Row],[SUMINISTRADOR_ACTUAL]]&amp;Cesion_credito[[#This Row],[Razón Social Beneficiario del Pago]],Tabla_Facturas[[#All],[ID]],Tabla_Facturas[[#All],[NUMERO_CUENTA]],,0),"")</f>
        <v>1112650055</v>
      </c>
      <c r="S4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266639</v>
      </c>
      <c r="T497" t="str">
        <f>+_xlfn.XLOOKUP(Cesion_credito[[#This Row],[DISTRIBUIDOR_ACTUAL]],Distribuidor[DISTRIBUIDOR_ACTUAL],Distribuidor[RAZON_SOCIAL_DISTRIBUIDOR_ACTUAL],,0)</f>
        <v>Energía de Casablanca S.A.</v>
      </c>
      <c r="U497" t="str">
        <f>+_xlfn.XLOOKUP(Cesion_credito[[#This Row],[DISTRIBUIDOR_ACTUAL]],Distribuidor[DISTRIBUIDOR_ACTUAL],Distribuidor[RUT_DISTRIBUIDOR_ACTUAL],,0)</f>
        <v>96.766.110-4</v>
      </c>
    </row>
    <row r="498" spans="1:21" x14ac:dyDescent="0.25">
      <c r="A498" s="22">
        <f t="shared" si="31"/>
        <v>2025</v>
      </c>
      <c r="B498" s="22">
        <f t="shared" si="28"/>
        <v>1</v>
      </c>
      <c r="C498" s="22">
        <f t="shared" si="29"/>
        <v>6</v>
      </c>
      <c r="D498" s="23" t="s">
        <v>1131</v>
      </c>
      <c r="E498" s="6" t="s">
        <v>1089</v>
      </c>
      <c r="F498" s="5" t="s">
        <v>521</v>
      </c>
      <c r="G498" s="24" t="str" cm="1">
        <f t="array" ref="G498">+IFERROR(_xlfn.XLOOKUP(Cesion_credito[[#This Row],[Distribuidor_CNE]]&amp;"_"&amp;Cesion_credito[[#This Row],[Bloque_Contrato_CNE]],Contrato[[#All],[Id]],Contrato[[#All],[Suministrador_CNE]],,0),"")</f>
        <v>PANGUIPULLI</v>
      </c>
      <c r="H498" s="24" t="str" cm="1">
        <f t="array" ref="H498">+IFERROR(_xlfn.XLOOKUP(Cesion_credito[[#This Row],[Distribuidor_CNE]]&amp;"_"&amp;Cesion_credito[[#This Row],[Bloque_Contrato_CNE]],Contrato[[#All],[Id]],Contrato[[#All],[SUMINISTRADOR_ACTUAL]],,0),"")</f>
        <v>EGP_CHILE</v>
      </c>
      <c r="I498" s="24" t="str" cm="1">
        <f t="array" ref="I498">+IFERROR(_xlfn.XLOOKUP(Cesion_credito[[#This Row],[Distribuidor_CNE]]&amp;"_"&amp;Cesion_credito[[#This Row],[Bloque_Contrato_CNE]],Contrato[[#All],[Id]],Contrato[[#All],[DISTRIBUIDOR_ACTUAL]],,0),"")</f>
        <v>EDECSA</v>
      </c>
      <c r="J498" s="5" t="s">
        <v>1317</v>
      </c>
      <c r="K498" s="22" t="str" cm="1">
        <f t="array" ref="K49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8" s="8">
        <v>1</v>
      </c>
      <c r="N498" s="36">
        <f>+Cesion_credito[[#This Row],[Prorrata_Semestral (%)]]*SUMIFS(Contrato[Pago_Semestral_US$],Contrato[Distribuidor_CNE],Cesion_credito[[#This Row],[Distribuidor_CNE]],Contrato[Contrato],Cesion_credito[[#This Row],[Bloque_Contrato_CNE]])</f>
        <v>1247.0930000000001</v>
      </c>
      <c r="O498" s="28">
        <f t="shared" si="30"/>
        <v>1</v>
      </c>
      <c r="P498" t="str" cm="1">
        <f t="array" ref="P498">+IFERROR(_xlfn.XLOOKUP(Cesion_credito[[#This Row],[SUMINISTRADOR_ACTUAL]]&amp;Cesion_credito[[#This Row],[Razón Social Beneficiario del Pago]],Tabla_Facturas[[#All],[ID]],Tabla_Facturas[[#All],[BANCO]],,0),"")</f>
        <v>Banco de Chile</v>
      </c>
      <c r="Q498" t="str" cm="1">
        <f t="array" ref="Q49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8" cm="1">
        <f t="array" ref="R498">+IFERROR(_xlfn.XLOOKUP(Cesion_credito[[#This Row],[SUMINISTRADOR_ACTUAL]]&amp;Cesion_credito[[#This Row],[Razón Social Beneficiario del Pago]],Tabla_Facturas[[#All],[ID]],Tabla_Facturas[[#All],[NUMERO_CUENTA]],,0),"")</f>
        <v>1112650063</v>
      </c>
      <c r="S4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194112</v>
      </c>
      <c r="T498" t="str">
        <f>+_xlfn.XLOOKUP(Cesion_credito[[#This Row],[DISTRIBUIDOR_ACTUAL]],Distribuidor[DISTRIBUIDOR_ACTUAL],Distribuidor[RAZON_SOCIAL_DISTRIBUIDOR_ACTUAL],,0)</f>
        <v>Energía de Casablanca S.A.</v>
      </c>
      <c r="U498" t="str">
        <f>+_xlfn.XLOOKUP(Cesion_credito[[#This Row],[DISTRIBUIDOR_ACTUAL]],Distribuidor[DISTRIBUIDOR_ACTUAL],Distribuidor[RUT_DISTRIBUIDOR_ACTUAL],,0)</f>
        <v>96.766.110-4</v>
      </c>
    </row>
    <row r="499" spans="1:21" x14ac:dyDescent="0.25">
      <c r="A499" s="22">
        <f t="shared" si="31"/>
        <v>2025</v>
      </c>
      <c r="B499" s="22">
        <f t="shared" si="28"/>
        <v>1</v>
      </c>
      <c r="C499" s="22">
        <f t="shared" si="29"/>
        <v>6</v>
      </c>
      <c r="D499" s="23" t="s">
        <v>1131</v>
      </c>
      <c r="E499" s="6" t="s">
        <v>32</v>
      </c>
      <c r="F499" s="5" t="s">
        <v>598</v>
      </c>
      <c r="G499" s="24" t="str" cm="1">
        <f t="array" ref="G499">+IFERROR(_xlfn.XLOOKUP(Cesion_credito[[#This Row],[Distribuidor_CNE]]&amp;"_"&amp;Cesion_credito[[#This Row],[Bloque_Contrato_CNE]],Contrato[[#All],[Id]],Contrato[[#All],[Suministrador_CNE]],,0),"")</f>
        <v>ENDESA</v>
      </c>
      <c r="H499" s="24" t="str" cm="1">
        <f t="array" ref="H499">+IFERROR(_xlfn.XLOOKUP(Cesion_credito[[#This Row],[Distribuidor_CNE]]&amp;"_"&amp;Cesion_credito[[#This Row],[Bloque_Contrato_CNE]],Contrato[[#All],[Id]],Contrato[[#All],[SUMINISTRADOR_ACTUAL]],,0),"")</f>
        <v>ENEL_GENERACION</v>
      </c>
      <c r="I499" s="24" t="str" cm="1">
        <f t="array" ref="I499">+IFERROR(_xlfn.XLOOKUP(Cesion_credito[[#This Row],[Distribuidor_CNE]]&amp;"_"&amp;Cesion_credito[[#This Row],[Bloque_Contrato_CNE]],Contrato[[#All],[Id]],Contrato[[#All],[DISTRIBUIDOR_ACTUAL]],,0),"")</f>
        <v>EEPA</v>
      </c>
      <c r="J499" s="5" t="s">
        <v>1317</v>
      </c>
      <c r="K499" s="22" t="str" cm="1">
        <f t="array" ref="K4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4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499" s="8">
        <v>1</v>
      </c>
      <c r="N499" s="36">
        <f>+Cesion_credito[[#This Row],[Prorrata_Semestral (%)]]*SUMIFS(Contrato[Pago_Semestral_US$],Contrato[Distribuidor_CNE],Cesion_credito[[#This Row],[Distribuidor_CNE]],Contrato[Contrato],Cesion_credito[[#This Row],[Bloque_Contrato_CNE]])</f>
        <v>60594.999000000003</v>
      </c>
      <c r="O499" s="28">
        <f t="shared" si="30"/>
        <v>1</v>
      </c>
      <c r="P499" t="str" cm="1">
        <f t="array" ref="P499">+IFERROR(_xlfn.XLOOKUP(Cesion_credito[[#This Row],[SUMINISTRADOR_ACTUAL]]&amp;Cesion_credito[[#This Row],[Razón Social Beneficiario del Pago]],Tabla_Facturas[[#All],[ID]],Tabla_Facturas[[#All],[BANCO]],,0),"")</f>
        <v>Banco de Chile</v>
      </c>
      <c r="Q499" t="str" cm="1">
        <f t="array" ref="Q49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499" cm="1">
        <f t="array" ref="R499">+IFERROR(_xlfn.XLOOKUP(Cesion_credito[[#This Row],[SUMINISTRADOR_ACTUAL]]&amp;Cesion_credito[[#This Row],[Razón Social Beneficiario del Pago]],Tabla_Facturas[[#All],[ID]],Tabla_Facturas[[#All],[NUMERO_CUENTA]],,0),"")</f>
        <v>1112650055</v>
      </c>
      <c r="S4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9431713</v>
      </c>
      <c r="T499" t="str">
        <f>+_xlfn.XLOOKUP(Cesion_credito[[#This Row],[DISTRIBUIDOR_ACTUAL]],Distribuidor[DISTRIBUIDOR_ACTUAL],Distribuidor[RAZON_SOCIAL_DISTRIBUIDOR_ACTUAL],,0)</f>
        <v>Empresa Eléctrica Puente Alto S.A.</v>
      </c>
      <c r="U499" t="str">
        <f>+_xlfn.XLOOKUP(Cesion_credito[[#This Row],[DISTRIBUIDOR_ACTUAL]],Distribuidor[DISTRIBUIDOR_ACTUAL],Distribuidor[RUT_DISTRIBUIDOR_ACTUAL],,0)</f>
        <v>80.313.300-k</v>
      </c>
    </row>
    <row r="500" spans="1:21" x14ac:dyDescent="0.25">
      <c r="A500" s="22">
        <f t="shared" si="31"/>
        <v>2025</v>
      </c>
      <c r="B500" s="22">
        <f t="shared" si="28"/>
        <v>1</v>
      </c>
      <c r="C500" s="22">
        <f t="shared" si="29"/>
        <v>6</v>
      </c>
      <c r="D500" s="23" t="s">
        <v>1131</v>
      </c>
      <c r="E500" s="6" t="s">
        <v>32</v>
      </c>
      <c r="F500" s="5" t="s">
        <v>599</v>
      </c>
      <c r="G500" s="24" t="str" cm="1">
        <f t="array" ref="G500">+IFERROR(_xlfn.XLOOKUP(Cesion_credito[[#This Row],[Distribuidor_CNE]]&amp;"_"&amp;Cesion_credito[[#This Row],[Bloque_Contrato_CNE]],Contrato[[#All],[Id]],Contrato[[#All],[Suministrador_CNE]],,0),"")</f>
        <v>ENDESA</v>
      </c>
      <c r="H500" s="24" t="str" cm="1">
        <f t="array" ref="H500">+IFERROR(_xlfn.XLOOKUP(Cesion_credito[[#This Row],[Distribuidor_CNE]]&amp;"_"&amp;Cesion_credito[[#This Row],[Bloque_Contrato_CNE]],Contrato[[#All],[Id]],Contrato[[#All],[SUMINISTRADOR_ACTUAL]],,0),"")</f>
        <v>ENEL_GENERACION</v>
      </c>
      <c r="I500" s="24" t="str" cm="1">
        <f t="array" ref="I500">+IFERROR(_xlfn.XLOOKUP(Cesion_credito[[#This Row],[Distribuidor_CNE]]&amp;"_"&amp;Cesion_credito[[#This Row],[Bloque_Contrato_CNE]],Contrato[[#All],[Id]],Contrato[[#All],[DISTRIBUIDOR_ACTUAL]],,0),"")</f>
        <v>EEPA</v>
      </c>
      <c r="J500" s="5" t="s">
        <v>1317</v>
      </c>
      <c r="K500" s="22" t="str" cm="1">
        <f t="array" ref="K5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0" s="8">
        <v>1</v>
      </c>
      <c r="N500" s="36">
        <f>+Cesion_credito[[#This Row],[Prorrata_Semestral (%)]]*SUMIFS(Contrato[Pago_Semestral_US$],Contrato[Distribuidor_CNE],Cesion_credito[[#This Row],[Distribuidor_CNE]],Contrato[Contrato],Cesion_credito[[#This Row],[Bloque_Contrato_CNE]])</f>
        <v>78301.849000000002</v>
      </c>
      <c r="O500" s="28">
        <f t="shared" si="30"/>
        <v>1</v>
      </c>
      <c r="P500" t="str" cm="1">
        <f t="array" ref="P500">+IFERROR(_xlfn.XLOOKUP(Cesion_credito[[#This Row],[SUMINISTRADOR_ACTUAL]]&amp;Cesion_credito[[#This Row],[Razón Social Beneficiario del Pago]],Tabla_Facturas[[#All],[ID]],Tabla_Facturas[[#All],[BANCO]],,0),"")</f>
        <v>Banco de Chile</v>
      </c>
      <c r="Q500" t="str" cm="1">
        <f t="array" ref="Q50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0" cm="1">
        <f t="array" ref="R500">+IFERROR(_xlfn.XLOOKUP(Cesion_credito[[#This Row],[SUMINISTRADOR_ACTUAL]]&amp;Cesion_credito[[#This Row],[Razón Social Beneficiario del Pago]],Tabla_Facturas[[#All],[ID]],Tabla_Facturas[[#All],[NUMERO_CUENTA]],,0),"")</f>
        <v>1112650055</v>
      </c>
      <c r="S5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12187813</v>
      </c>
      <c r="T500" t="str">
        <f>+_xlfn.XLOOKUP(Cesion_credito[[#This Row],[DISTRIBUIDOR_ACTUAL]],Distribuidor[DISTRIBUIDOR_ACTUAL],Distribuidor[RAZON_SOCIAL_DISTRIBUIDOR_ACTUAL],,0)</f>
        <v>Empresa Eléctrica Puente Alto S.A.</v>
      </c>
      <c r="U500" t="str">
        <f>+_xlfn.XLOOKUP(Cesion_credito[[#This Row],[DISTRIBUIDOR_ACTUAL]],Distribuidor[DISTRIBUIDOR_ACTUAL],Distribuidor[RUT_DISTRIBUIDOR_ACTUAL],,0)</f>
        <v>80.313.300-k</v>
      </c>
    </row>
    <row r="501" spans="1:21" x14ac:dyDescent="0.25">
      <c r="A501" s="22">
        <f t="shared" si="31"/>
        <v>2025</v>
      </c>
      <c r="B501" s="22">
        <f t="shared" si="28"/>
        <v>1</v>
      </c>
      <c r="C501" s="22">
        <f t="shared" si="29"/>
        <v>6</v>
      </c>
      <c r="D501" s="23" t="s">
        <v>1131</v>
      </c>
      <c r="E501" s="6" t="s">
        <v>32</v>
      </c>
      <c r="F501" s="5" t="s">
        <v>600</v>
      </c>
      <c r="G501" s="24" t="str" cm="1">
        <f t="array" ref="G501">+IFERROR(_xlfn.XLOOKUP(Cesion_credito[[#This Row],[Distribuidor_CNE]]&amp;"_"&amp;Cesion_credito[[#This Row],[Bloque_Contrato_CNE]],Contrato[[#All],[Id]],Contrato[[#All],[Suministrador_CNE]],,0),"")</f>
        <v>ENDESA</v>
      </c>
      <c r="H501" s="24" t="str" cm="1">
        <f t="array" ref="H501">+IFERROR(_xlfn.XLOOKUP(Cesion_credito[[#This Row],[Distribuidor_CNE]]&amp;"_"&amp;Cesion_credito[[#This Row],[Bloque_Contrato_CNE]],Contrato[[#All],[Id]],Contrato[[#All],[SUMINISTRADOR_ACTUAL]],,0),"")</f>
        <v>ENEL_GENERACION</v>
      </c>
      <c r="I501" s="24" t="str" cm="1">
        <f t="array" ref="I501">+IFERROR(_xlfn.XLOOKUP(Cesion_credito[[#This Row],[Distribuidor_CNE]]&amp;"_"&amp;Cesion_credito[[#This Row],[Bloque_Contrato_CNE]],Contrato[[#All],[Id]],Contrato[[#All],[DISTRIBUIDOR_ACTUAL]],,0),"")</f>
        <v>EEPA</v>
      </c>
      <c r="J501" s="5" t="s">
        <v>1317</v>
      </c>
      <c r="K501" s="22" t="str" cm="1">
        <f t="array" ref="K5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1" s="8">
        <v>1</v>
      </c>
      <c r="N501" s="36">
        <f>+Cesion_credito[[#This Row],[Prorrata_Semestral (%)]]*SUMIFS(Contrato[Pago_Semestral_US$],Contrato[Distribuidor_CNE],Cesion_credito[[#This Row],[Distribuidor_CNE]],Contrato[Contrato],Cesion_credito[[#This Row],[Bloque_Contrato_CNE]])</f>
        <v>27740.058000000001</v>
      </c>
      <c r="O501" s="28">
        <f t="shared" si="30"/>
        <v>1</v>
      </c>
      <c r="P501" t="str" cm="1">
        <f t="array" ref="P501">+IFERROR(_xlfn.XLOOKUP(Cesion_credito[[#This Row],[SUMINISTRADOR_ACTUAL]]&amp;Cesion_credito[[#This Row],[Razón Social Beneficiario del Pago]],Tabla_Facturas[[#All],[ID]],Tabla_Facturas[[#All],[BANCO]],,0),"")</f>
        <v>Banco de Chile</v>
      </c>
      <c r="Q501" t="str" cm="1">
        <f t="array" ref="Q50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1" cm="1">
        <f t="array" ref="R501">+IFERROR(_xlfn.XLOOKUP(Cesion_credito[[#This Row],[SUMINISTRADOR_ACTUAL]]&amp;Cesion_credito[[#This Row],[Razón Social Beneficiario del Pago]],Tabla_Facturas[[#All],[ID]],Tabla_Facturas[[#All],[NUMERO_CUENTA]],,0),"")</f>
        <v>1112650055</v>
      </c>
      <c r="S5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4317786</v>
      </c>
      <c r="T501" t="str">
        <f>+_xlfn.XLOOKUP(Cesion_credito[[#This Row],[DISTRIBUIDOR_ACTUAL]],Distribuidor[DISTRIBUIDOR_ACTUAL],Distribuidor[RAZON_SOCIAL_DISTRIBUIDOR_ACTUAL],,0)</f>
        <v>Empresa Eléctrica Puente Alto S.A.</v>
      </c>
      <c r="U501" t="str">
        <f>+_xlfn.XLOOKUP(Cesion_credito[[#This Row],[DISTRIBUIDOR_ACTUAL]],Distribuidor[DISTRIBUIDOR_ACTUAL],Distribuidor[RUT_DISTRIBUIDOR_ACTUAL],,0)</f>
        <v>80.313.300-k</v>
      </c>
    </row>
    <row r="502" spans="1:21" x14ac:dyDescent="0.25">
      <c r="A502" s="22">
        <f t="shared" si="31"/>
        <v>2025</v>
      </c>
      <c r="B502" s="22">
        <f t="shared" si="28"/>
        <v>1</v>
      </c>
      <c r="C502" s="22">
        <f t="shared" si="29"/>
        <v>6</v>
      </c>
      <c r="D502" s="23" t="s">
        <v>1131</v>
      </c>
      <c r="E502" s="6" t="s">
        <v>32</v>
      </c>
      <c r="F502" s="5" t="s">
        <v>601</v>
      </c>
      <c r="G502" s="24" t="str" cm="1">
        <f t="array" ref="G502">+IFERROR(_xlfn.XLOOKUP(Cesion_credito[[#This Row],[Distribuidor_CNE]]&amp;"_"&amp;Cesion_credito[[#This Row],[Bloque_Contrato_CNE]],Contrato[[#All],[Id]],Contrato[[#All],[Suministrador_CNE]],,0),"")</f>
        <v>ENDESA</v>
      </c>
      <c r="H502" s="24" t="str" cm="1">
        <f t="array" ref="H502">+IFERROR(_xlfn.XLOOKUP(Cesion_credito[[#This Row],[Distribuidor_CNE]]&amp;"_"&amp;Cesion_credito[[#This Row],[Bloque_Contrato_CNE]],Contrato[[#All],[Id]],Contrato[[#All],[SUMINISTRADOR_ACTUAL]],,0),"")</f>
        <v>ENEL_GENERACION</v>
      </c>
      <c r="I502" s="24" t="str" cm="1">
        <f t="array" ref="I502">+IFERROR(_xlfn.XLOOKUP(Cesion_credito[[#This Row],[Distribuidor_CNE]]&amp;"_"&amp;Cesion_credito[[#This Row],[Bloque_Contrato_CNE]],Contrato[[#All],[Id]],Contrato[[#All],[DISTRIBUIDOR_ACTUAL]],,0),"")</f>
        <v>EEPA</v>
      </c>
      <c r="J502" s="5" t="s">
        <v>1317</v>
      </c>
      <c r="K502" s="22" t="str" cm="1">
        <f t="array" ref="K50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2" s="8">
        <v>1</v>
      </c>
      <c r="N502" s="36">
        <f>+Cesion_credito[[#This Row],[Prorrata_Semestral (%)]]*SUMIFS(Contrato[Pago_Semestral_US$],Contrato[Distribuidor_CNE],Cesion_credito[[#This Row],[Distribuidor_CNE]],Contrato[Contrato],Cesion_credito[[#This Row],[Bloque_Contrato_CNE]])</f>
        <v>24475.956999999999</v>
      </c>
      <c r="O502" s="28">
        <f t="shared" si="30"/>
        <v>1</v>
      </c>
      <c r="P502" t="str" cm="1">
        <f t="array" ref="P502">+IFERROR(_xlfn.XLOOKUP(Cesion_credito[[#This Row],[SUMINISTRADOR_ACTUAL]]&amp;Cesion_credito[[#This Row],[Razón Social Beneficiario del Pago]],Tabla_Facturas[[#All],[ID]],Tabla_Facturas[[#All],[BANCO]],,0),"")</f>
        <v>Banco de Chile</v>
      </c>
      <c r="Q502" t="str" cm="1">
        <f t="array" ref="Q50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2" cm="1">
        <f t="array" ref="R502">+IFERROR(_xlfn.XLOOKUP(Cesion_credito[[#This Row],[SUMINISTRADOR_ACTUAL]]&amp;Cesion_credito[[#This Row],[Razón Social Beneficiario del Pago]],Tabla_Facturas[[#All],[ID]],Tabla_Facturas[[#All],[NUMERO_CUENTA]],,0),"")</f>
        <v>1112650055</v>
      </c>
      <c r="S5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3809724</v>
      </c>
      <c r="T502" t="str">
        <f>+_xlfn.XLOOKUP(Cesion_credito[[#This Row],[DISTRIBUIDOR_ACTUAL]],Distribuidor[DISTRIBUIDOR_ACTUAL],Distribuidor[RAZON_SOCIAL_DISTRIBUIDOR_ACTUAL],,0)</f>
        <v>Empresa Eléctrica Puente Alto S.A.</v>
      </c>
      <c r="U502" t="str">
        <f>+_xlfn.XLOOKUP(Cesion_credito[[#This Row],[DISTRIBUIDOR_ACTUAL]],Distribuidor[DISTRIBUIDOR_ACTUAL],Distribuidor[RUT_DISTRIBUIDOR_ACTUAL],,0)</f>
        <v>80.313.300-k</v>
      </c>
    </row>
    <row r="503" spans="1:21" x14ac:dyDescent="0.25">
      <c r="A503" s="22">
        <f t="shared" si="31"/>
        <v>2025</v>
      </c>
      <c r="B503" s="22">
        <f t="shared" si="28"/>
        <v>1</v>
      </c>
      <c r="C503" s="22">
        <f t="shared" si="29"/>
        <v>6</v>
      </c>
      <c r="D503" s="23" t="s">
        <v>1131</v>
      </c>
      <c r="E503" s="6" t="s">
        <v>32</v>
      </c>
      <c r="F503" s="5" t="s">
        <v>602</v>
      </c>
      <c r="G503" s="24" t="str" cm="1">
        <f t="array" ref="G503">+IFERROR(_xlfn.XLOOKUP(Cesion_credito[[#This Row],[Distribuidor_CNE]]&amp;"_"&amp;Cesion_credito[[#This Row],[Bloque_Contrato_CNE]],Contrato[[#All],[Id]],Contrato[[#All],[Suministrador_CNE]],,0),"")</f>
        <v>ENDESA</v>
      </c>
      <c r="H503" s="24" t="str" cm="1">
        <f t="array" ref="H503">+IFERROR(_xlfn.XLOOKUP(Cesion_credito[[#This Row],[Distribuidor_CNE]]&amp;"_"&amp;Cesion_credito[[#This Row],[Bloque_Contrato_CNE]],Contrato[[#All],[Id]],Contrato[[#All],[SUMINISTRADOR_ACTUAL]],,0),"")</f>
        <v>ENEL_GENERACION</v>
      </c>
      <c r="I503" s="24" t="str" cm="1">
        <f t="array" ref="I503">+IFERROR(_xlfn.XLOOKUP(Cesion_credito[[#This Row],[Distribuidor_CNE]]&amp;"_"&amp;Cesion_credito[[#This Row],[Bloque_Contrato_CNE]],Contrato[[#All],[Id]],Contrato[[#All],[DISTRIBUIDOR_ACTUAL]],,0),"")</f>
        <v>EEPA</v>
      </c>
      <c r="J503" s="5" t="s">
        <v>1317</v>
      </c>
      <c r="K503" s="22" t="str" cm="1">
        <f t="array" ref="K50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3" s="8">
        <v>1</v>
      </c>
      <c r="N503" s="36">
        <f>+Cesion_credito[[#This Row],[Prorrata_Semestral (%)]]*SUMIFS(Contrato[Pago_Semestral_US$],Contrato[Distribuidor_CNE],Cesion_credito[[#This Row],[Distribuidor_CNE]],Contrato[Contrato],Cesion_credito[[#This Row],[Bloque_Contrato_CNE]])</f>
        <v>9765.3389999999999</v>
      </c>
      <c r="O503" s="28">
        <f t="shared" si="30"/>
        <v>1</v>
      </c>
      <c r="P503" t="str" cm="1">
        <f t="array" ref="P503">+IFERROR(_xlfn.XLOOKUP(Cesion_credito[[#This Row],[SUMINISTRADOR_ACTUAL]]&amp;Cesion_credito[[#This Row],[Razón Social Beneficiario del Pago]],Tabla_Facturas[[#All],[ID]],Tabla_Facturas[[#All],[BANCO]],,0),"")</f>
        <v>Banco de Chile</v>
      </c>
      <c r="Q503" t="str" cm="1">
        <f t="array" ref="Q50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3" cm="1">
        <f t="array" ref="R503">+IFERROR(_xlfn.XLOOKUP(Cesion_credito[[#This Row],[SUMINISTRADOR_ACTUAL]]&amp;Cesion_credito[[#This Row],[Razón Social Beneficiario del Pago]],Tabla_Facturas[[#All],[ID]],Tabla_Facturas[[#All],[NUMERO_CUENTA]],,0),"")</f>
        <v>1112650055</v>
      </c>
      <c r="S5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1519991</v>
      </c>
      <c r="T503" t="str">
        <f>+_xlfn.XLOOKUP(Cesion_credito[[#This Row],[DISTRIBUIDOR_ACTUAL]],Distribuidor[DISTRIBUIDOR_ACTUAL],Distribuidor[RAZON_SOCIAL_DISTRIBUIDOR_ACTUAL],,0)</f>
        <v>Empresa Eléctrica Puente Alto S.A.</v>
      </c>
      <c r="U503" t="str">
        <f>+_xlfn.XLOOKUP(Cesion_credito[[#This Row],[DISTRIBUIDOR_ACTUAL]],Distribuidor[DISTRIBUIDOR_ACTUAL],Distribuidor[RUT_DISTRIBUIDOR_ACTUAL],,0)</f>
        <v>80.313.300-k</v>
      </c>
    </row>
    <row r="504" spans="1:21" x14ac:dyDescent="0.25">
      <c r="A504" s="22">
        <f t="shared" si="31"/>
        <v>2025</v>
      </c>
      <c r="B504" s="22">
        <f t="shared" si="28"/>
        <v>1</v>
      </c>
      <c r="C504" s="22">
        <f t="shared" si="29"/>
        <v>6</v>
      </c>
      <c r="D504" s="23" t="s">
        <v>1131</v>
      </c>
      <c r="E504" s="6" t="s">
        <v>32</v>
      </c>
      <c r="F504" s="5" t="s">
        <v>603</v>
      </c>
      <c r="G504" s="24" t="str" cm="1">
        <f t="array" ref="G504">+IFERROR(_xlfn.XLOOKUP(Cesion_credito[[#This Row],[Distribuidor_CNE]]&amp;"_"&amp;Cesion_credito[[#This Row],[Bloque_Contrato_CNE]],Contrato[[#All],[Id]],Contrato[[#All],[Suministrador_CNE]],,0),"")</f>
        <v>ENDESA</v>
      </c>
      <c r="H504" s="24" t="str" cm="1">
        <f t="array" ref="H504">+IFERROR(_xlfn.XLOOKUP(Cesion_credito[[#This Row],[Distribuidor_CNE]]&amp;"_"&amp;Cesion_credito[[#This Row],[Bloque_Contrato_CNE]],Contrato[[#All],[Id]],Contrato[[#All],[SUMINISTRADOR_ACTUAL]],,0),"")</f>
        <v>ENEL_GENERACION</v>
      </c>
      <c r="I504" s="24" t="str" cm="1">
        <f t="array" ref="I504">+IFERROR(_xlfn.XLOOKUP(Cesion_credito[[#This Row],[Distribuidor_CNE]]&amp;"_"&amp;Cesion_credito[[#This Row],[Bloque_Contrato_CNE]],Contrato[[#All],[Id]],Contrato[[#All],[DISTRIBUIDOR_ACTUAL]],,0),"")</f>
        <v>EEPA</v>
      </c>
      <c r="J504" s="5" t="s">
        <v>1317</v>
      </c>
      <c r="K504" s="22" t="str" cm="1">
        <f t="array" ref="K50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4" s="8">
        <v>1</v>
      </c>
      <c r="N504" s="36">
        <f>+Cesion_credito[[#This Row],[Prorrata_Semestral (%)]]*SUMIFS(Contrato[Pago_Semestral_US$],Contrato[Distribuidor_CNE],Cesion_credito[[#This Row],[Distribuidor_CNE]],Contrato[Contrato],Cesion_credito[[#This Row],[Bloque_Contrato_CNE]])</f>
        <v>748.14599999999996</v>
      </c>
      <c r="O504" s="28">
        <f t="shared" si="30"/>
        <v>1</v>
      </c>
      <c r="P504" t="str" cm="1">
        <f t="array" ref="P504">+IFERROR(_xlfn.XLOOKUP(Cesion_credito[[#This Row],[SUMINISTRADOR_ACTUAL]]&amp;Cesion_credito[[#This Row],[Razón Social Beneficiario del Pago]],Tabla_Facturas[[#All],[ID]],Tabla_Facturas[[#All],[BANCO]],,0),"")</f>
        <v>Banco de Chile</v>
      </c>
      <c r="Q504" t="str" cm="1">
        <f t="array" ref="Q50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4" cm="1">
        <f t="array" ref="R504">+IFERROR(_xlfn.XLOOKUP(Cesion_credito[[#This Row],[SUMINISTRADOR_ACTUAL]]&amp;Cesion_credito[[#This Row],[Razón Social Beneficiario del Pago]],Tabla_Facturas[[#All],[ID]],Tabla_Facturas[[#All],[NUMERO_CUENTA]],,0),"")</f>
        <v>1112650055</v>
      </c>
      <c r="S5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116450</v>
      </c>
      <c r="T504" t="str">
        <f>+_xlfn.XLOOKUP(Cesion_credito[[#This Row],[DISTRIBUIDOR_ACTUAL]],Distribuidor[DISTRIBUIDOR_ACTUAL],Distribuidor[RAZON_SOCIAL_DISTRIBUIDOR_ACTUAL],,0)</f>
        <v>Empresa Eléctrica Puente Alto S.A.</v>
      </c>
      <c r="U504" t="str">
        <f>+_xlfn.XLOOKUP(Cesion_credito[[#This Row],[DISTRIBUIDOR_ACTUAL]],Distribuidor[DISTRIBUIDOR_ACTUAL],Distribuidor[RUT_DISTRIBUIDOR_ACTUAL],,0)</f>
        <v>80.313.300-k</v>
      </c>
    </row>
    <row r="505" spans="1:21" x14ac:dyDescent="0.25">
      <c r="A505" s="22">
        <f t="shared" si="31"/>
        <v>2025</v>
      </c>
      <c r="B505" s="22">
        <f t="shared" si="28"/>
        <v>1</v>
      </c>
      <c r="C505" s="22">
        <f t="shared" si="29"/>
        <v>6</v>
      </c>
      <c r="D505" s="23" t="s">
        <v>1131</v>
      </c>
      <c r="E505" s="6" t="s">
        <v>32</v>
      </c>
      <c r="F505" s="5" t="s">
        <v>609</v>
      </c>
      <c r="G505" s="24" t="str" cm="1">
        <f t="array" ref="G505">+IFERROR(_xlfn.XLOOKUP(Cesion_credito[[#This Row],[Distribuidor_CNE]]&amp;"_"&amp;Cesion_credito[[#This Row],[Bloque_Contrato_CNE]],Contrato[[#All],[Id]],Contrato[[#All],[Suministrador_CNE]],,0),"")</f>
        <v>PANGUIPULLI</v>
      </c>
      <c r="H505" s="24" t="str" cm="1">
        <f t="array" ref="H505">+IFERROR(_xlfn.XLOOKUP(Cesion_credito[[#This Row],[Distribuidor_CNE]]&amp;"_"&amp;Cesion_credito[[#This Row],[Bloque_Contrato_CNE]],Contrato[[#All],[Id]],Contrato[[#All],[SUMINISTRADOR_ACTUAL]],,0),"")</f>
        <v>EGP_CHILE</v>
      </c>
      <c r="I505" s="24" t="str" cm="1">
        <f t="array" ref="I505">+IFERROR(_xlfn.XLOOKUP(Cesion_credito[[#This Row],[Distribuidor_CNE]]&amp;"_"&amp;Cesion_credito[[#This Row],[Bloque_Contrato_CNE]],Contrato[[#All],[Id]],Contrato[[#All],[DISTRIBUIDOR_ACTUAL]],,0),"")</f>
        <v>EEPA</v>
      </c>
      <c r="J505" s="5" t="s">
        <v>1317</v>
      </c>
      <c r="K505" s="22" t="str" cm="1">
        <f t="array" ref="K50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5" s="8">
        <v>1</v>
      </c>
      <c r="N505" s="36">
        <f>+Cesion_credito[[#This Row],[Prorrata_Semestral (%)]]*SUMIFS(Contrato[Pago_Semestral_US$],Contrato[Distribuidor_CNE],Cesion_credito[[#This Row],[Distribuidor_CNE]],Contrato[Contrato],Cesion_credito[[#This Row],[Bloque_Contrato_CNE]])</f>
        <v>1023.854</v>
      </c>
      <c r="O505" s="28">
        <f t="shared" si="30"/>
        <v>1</v>
      </c>
      <c r="P505" t="str" cm="1">
        <f t="array" ref="P505">+IFERROR(_xlfn.XLOOKUP(Cesion_credito[[#This Row],[SUMINISTRADOR_ACTUAL]]&amp;Cesion_credito[[#This Row],[Razón Social Beneficiario del Pago]],Tabla_Facturas[[#All],[ID]],Tabla_Facturas[[#All],[BANCO]],,0),"")</f>
        <v>Banco de Chile</v>
      </c>
      <c r="Q505" t="str" cm="1">
        <f t="array" ref="Q50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5" cm="1">
        <f t="array" ref="R505">+IFERROR(_xlfn.XLOOKUP(Cesion_credito[[#This Row],[SUMINISTRADOR_ACTUAL]]&amp;Cesion_credito[[#This Row],[Razón Social Beneficiario del Pago]],Tabla_Facturas[[#All],[ID]],Tabla_Facturas[[#All],[NUMERO_CUENTA]],,0),"")</f>
        <v>1112650063</v>
      </c>
      <c r="S5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159365</v>
      </c>
      <c r="T505" t="str">
        <f>+_xlfn.XLOOKUP(Cesion_credito[[#This Row],[DISTRIBUIDOR_ACTUAL]],Distribuidor[DISTRIBUIDOR_ACTUAL],Distribuidor[RAZON_SOCIAL_DISTRIBUIDOR_ACTUAL],,0)</f>
        <v>Empresa Eléctrica Puente Alto S.A.</v>
      </c>
      <c r="U505" t="str">
        <f>+_xlfn.XLOOKUP(Cesion_credito[[#This Row],[DISTRIBUIDOR_ACTUAL]],Distribuidor[DISTRIBUIDOR_ACTUAL],Distribuidor[RUT_DISTRIBUIDOR_ACTUAL],,0)</f>
        <v>80.313.300-k</v>
      </c>
    </row>
    <row r="506" spans="1:21" x14ac:dyDescent="0.25">
      <c r="A506" s="22">
        <f t="shared" si="31"/>
        <v>2025</v>
      </c>
      <c r="B506" s="22">
        <f t="shared" si="28"/>
        <v>1</v>
      </c>
      <c r="C506" s="22">
        <f t="shared" si="29"/>
        <v>6</v>
      </c>
      <c r="D506" s="23" t="s">
        <v>1131</v>
      </c>
      <c r="E506" s="6" t="s">
        <v>1092</v>
      </c>
      <c r="F506" s="5" t="s">
        <v>644</v>
      </c>
      <c r="G506" s="24" t="str" cm="1">
        <f t="array" ref="G506">+IFERROR(_xlfn.XLOOKUP(Cesion_credito[[#This Row],[Distribuidor_CNE]]&amp;"_"&amp;Cesion_credito[[#This Row],[Bloque_Contrato_CNE]],Contrato[[#All],[Id]],Contrato[[#All],[Suministrador_CNE]],,0),"")</f>
        <v>ENDESA</v>
      </c>
      <c r="H506" s="24" t="str" cm="1">
        <f t="array" ref="H506">+IFERROR(_xlfn.XLOOKUP(Cesion_credito[[#This Row],[Distribuidor_CNE]]&amp;"_"&amp;Cesion_credito[[#This Row],[Bloque_Contrato_CNE]],Contrato[[#All],[Id]],Contrato[[#All],[SUMINISTRADOR_ACTUAL]],,0),"")</f>
        <v>ENEL_GENERACION</v>
      </c>
      <c r="I506" s="24" t="str" cm="1">
        <f t="array" ref="I506">+IFERROR(_xlfn.XLOOKUP(Cesion_credito[[#This Row],[Distribuidor_CNE]]&amp;"_"&amp;Cesion_credito[[#This Row],[Bloque_Contrato_CNE]],Contrato[[#All],[Id]],Contrato[[#All],[DISTRIBUIDOR_ACTUAL]],,0),"")</f>
        <v>CGE</v>
      </c>
      <c r="J506" s="5" t="s">
        <v>1317</v>
      </c>
      <c r="K506" s="22" t="str" cm="1">
        <f t="array" ref="K50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6" s="8">
        <v>1</v>
      </c>
      <c r="N506" s="36">
        <f>+Cesion_credito[[#This Row],[Prorrata_Semestral (%)]]*SUMIFS(Contrato[Pago_Semestral_US$],Contrato[Distribuidor_CNE],Cesion_credito[[#This Row],[Distribuidor_CNE]],Contrato[Contrato],Cesion_credito[[#This Row],[Bloque_Contrato_CNE]])</f>
        <v>3942.14</v>
      </c>
      <c r="O506" s="28">
        <f t="shared" si="30"/>
        <v>1</v>
      </c>
      <c r="P506" t="str" cm="1">
        <f t="array" ref="P506">+IFERROR(_xlfn.XLOOKUP(Cesion_credito[[#This Row],[SUMINISTRADOR_ACTUAL]]&amp;Cesion_credito[[#This Row],[Razón Social Beneficiario del Pago]],Tabla_Facturas[[#All],[ID]],Tabla_Facturas[[#All],[BANCO]],,0),"")</f>
        <v>Banco de Chile</v>
      </c>
      <c r="Q506" t="str" cm="1">
        <f t="array" ref="Q50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6" cm="1">
        <f t="array" ref="R506">+IFERROR(_xlfn.XLOOKUP(Cesion_credito[[#This Row],[SUMINISTRADOR_ACTUAL]]&amp;Cesion_credito[[#This Row],[Razón Social Beneficiario del Pago]],Tabla_Facturas[[#All],[ID]],Tabla_Facturas[[#All],[NUMERO_CUENTA]],,0),"")</f>
        <v>1112650055</v>
      </c>
      <c r="S5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613601</v>
      </c>
      <c r="T506" t="str">
        <f>+_xlfn.XLOOKUP(Cesion_credito[[#This Row],[DISTRIBUIDOR_ACTUAL]],Distribuidor[DISTRIBUIDOR_ACTUAL],Distribuidor[RAZON_SOCIAL_DISTRIBUIDOR_ACTUAL],,0)</f>
        <v>Compañía General de Electricidad S.A.</v>
      </c>
      <c r="U506" t="str">
        <f>+_xlfn.XLOOKUP(Cesion_credito[[#This Row],[DISTRIBUIDOR_ACTUAL]],Distribuidor[DISTRIBUIDOR_ACTUAL],Distribuidor[RUT_DISTRIBUIDOR_ACTUAL],,0)</f>
        <v>76.411.321-7</v>
      </c>
    </row>
    <row r="507" spans="1:21" x14ac:dyDescent="0.25">
      <c r="A507" s="22">
        <f t="shared" si="31"/>
        <v>2025</v>
      </c>
      <c r="B507" s="22">
        <f t="shared" si="28"/>
        <v>1</v>
      </c>
      <c r="C507" s="22">
        <f t="shared" si="29"/>
        <v>6</v>
      </c>
      <c r="D507" s="23" t="s">
        <v>1131</v>
      </c>
      <c r="E507" s="6" t="s">
        <v>1092</v>
      </c>
      <c r="F507" s="5" t="s">
        <v>645</v>
      </c>
      <c r="G507" s="24" t="str" cm="1">
        <f t="array" ref="G507">+IFERROR(_xlfn.XLOOKUP(Cesion_credito[[#This Row],[Distribuidor_CNE]]&amp;"_"&amp;Cesion_credito[[#This Row],[Bloque_Contrato_CNE]],Contrato[[#All],[Id]],Contrato[[#All],[Suministrador_CNE]],,0),"")</f>
        <v>ENDESA</v>
      </c>
      <c r="H507" s="24" t="str" cm="1">
        <f t="array" ref="H507">+IFERROR(_xlfn.XLOOKUP(Cesion_credito[[#This Row],[Distribuidor_CNE]]&amp;"_"&amp;Cesion_credito[[#This Row],[Bloque_Contrato_CNE]],Contrato[[#All],[Id]],Contrato[[#All],[SUMINISTRADOR_ACTUAL]],,0),"")</f>
        <v>ENEL_GENERACION</v>
      </c>
      <c r="I507" s="24" t="str" cm="1">
        <f t="array" ref="I507">+IFERROR(_xlfn.XLOOKUP(Cesion_credito[[#This Row],[Distribuidor_CNE]]&amp;"_"&amp;Cesion_credito[[#This Row],[Bloque_Contrato_CNE]],Contrato[[#All],[Id]],Contrato[[#All],[DISTRIBUIDOR_ACTUAL]],,0),"")</f>
        <v>CGE</v>
      </c>
      <c r="J507" s="5" t="s">
        <v>1317</v>
      </c>
      <c r="K507" s="22" t="str" cm="1">
        <f t="array" ref="K50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7" s="8">
        <v>1</v>
      </c>
      <c r="N507" s="36">
        <f>+Cesion_credito[[#This Row],[Prorrata_Semestral (%)]]*SUMIFS(Contrato[Pago_Semestral_US$],Contrato[Distribuidor_CNE],Cesion_credito[[#This Row],[Distribuidor_CNE]],Contrato[Contrato],Cesion_credito[[#This Row],[Bloque_Contrato_CNE]])</f>
        <v>883.54200000000003</v>
      </c>
      <c r="O507" s="28">
        <f t="shared" si="30"/>
        <v>1</v>
      </c>
      <c r="P507" t="str" cm="1">
        <f t="array" ref="P507">+IFERROR(_xlfn.XLOOKUP(Cesion_credito[[#This Row],[SUMINISTRADOR_ACTUAL]]&amp;Cesion_credito[[#This Row],[Razón Social Beneficiario del Pago]],Tabla_Facturas[[#All],[ID]],Tabla_Facturas[[#All],[BANCO]],,0),"")</f>
        <v>Banco de Chile</v>
      </c>
      <c r="Q507" t="str" cm="1">
        <f t="array" ref="Q50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7" cm="1">
        <f t="array" ref="R507">+IFERROR(_xlfn.XLOOKUP(Cesion_credito[[#This Row],[SUMINISTRADOR_ACTUAL]]&amp;Cesion_credito[[#This Row],[Razón Social Beneficiario del Pago]],Tabla_Facturas[[#All],[ID]],Tabla_Facturas[[#All],[NUMERO_CUENTA]],,0),"")</f>
        <v>1112650055</v>
      </c>
      <c r="S5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137525</v>
      </c>
      <c r="T507" t="str">
        <f>+_xlfn.XLOOKUP(Cesion_credito[[#This Row],[DISTRIBUIDOR_ACTUAL]],Distribuidor[DISTRIBUIDOR_ACTUAL],Distribuidor[RAZON_SOCIAL_DISTRIBUIDOR_ACTUAL],,0)</f>
        <v>Compañía General de Electricidad S.A.</v>
      </c>
      <c r="U507" t="str">
        <f>+_xlfn.XLOOKUP(Cesion_credito[[#This Row],[DISTRIBUIDOR_ACTUAL]],Distribuidor[DISTRIBUIDOR_ACTUAL],Distribuidor[RUT_DISTRIBUIDOR_ACTUAL],,0)</f>
        <v>76.411.321-7</v>
      </c>
    </row>
    <row r="508" spans="1:21" x14ac:dyDescent="0.25">
      <c r="A508" s="22">
        <f t="shared" si="31"/>
        <v>2025</v>
      </c>
      <c r="B508" s="22">
        <f t="shared" si="28"/>
        <v>1</v>
      </c>
      <c r="C508" s="22">
        <f t="shared" si="29"/>
        <v>6</v>
      </c>
      <c r="D508" s="23" t="s">
        <v>1131</v>
      </c>
      <c r="E508" s="6" t="s">
        <v>1092</v>
      </c>
      <c r="F508" s="5" t="s">
        <v>646</v>
      </c>
      <c r="G508" s="24" t="str" cm="1">
        <f t="array" ref="G508">+IFERROR(_xlfn.XLOOKUP(Cesion_credito[[#This Row],[Distribuidor_CNE]]&amp;"_"&amp;Cesion_credito[[#This Row],[Bloque_Contrato_CNE]],Contrato[[#All],[Id]],Contrato[[#All],[Suministrador_CNE]],,0),"")</f>
        <v>ENDESA</v>
      </c>
      <c r="H508" s="24" t="str" cm="1">
        <f t="array" ref="H508">+IFERROR(_xlfn.XLOOKUP(Cesion_credito[[#This Row],[Distribuidor_CNE]]&amp;"_"&amp;Cesion_credito[[#This Row],[Bloque_Contrato_CNE]],Contrato[[#All],[Id]],Contrato[[#All],[SUMINISTRADOR_ACTUAL]],,0),"")</f>
        <v>ENEL_GENERACION</v>
      </c>
      <c r="I508" s="24" t="str" cm="1">
        <f t="array" ref="I508">+IFERROR(_xlfn.XLOOKUP(Cesion_credito[[#This Row],[Distribuidor_CNE]]&amp;"_"&amp;Cesion_credito[[#This Row],[Bloque_Contrato_CNE]],Contrato[[#All],[Id]],Contrato[[#All],[DISTRIBUIDOR_ACTUAL]],,0),"")</f>
        <v>CGE</v>
      </c>
      <c r="J508" s="5" t="s">
        <v>1317</v>
      </c>
      <c r="K508" s="22" t="str" cm="1">
        <f t="array" ref="K50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8" s="8">
        <v>1</v>
      </c>
      <c r="N508" s="36">
        <f>+Cesion_credito[[#This Row],[Prorrata_Semestral (%)]]*SUMIFS(Contrato[Pago_Semestral_US$],Contrato[Distribuidor_CNE],Cesion_credito[[#This Row],[Distribuidor_CNE]],Contrato[Contrato],Cesion_credito[[#This Row],[Bloque_Contrato_CNE]])</f>
        <v>13263.01</v>
      </c>
      <c r="O508" s="28">
        <f t="shared" si="30"/>
        <v>1</v>
      </c>
      <c r="P508" t="str" cm="1">
        <f t="array" ref="P508">+IFERROR(_xlfn.XLOOKUP(Cesion_credito[[#This Row],[SUMINISTRADOR_ACTUAL]]&amp;Cesion_credito[[#This Row],[Razón Social Beneficiario del Pago]],Tabla_Facturas[[#All],[ID]],Tabla_Facturas[[#All],[BANCO]],,0),"")</f>
        <v>Banco de Chile</v>
      </c>
      <c r="Q508" t="str" cm="1">
        <f t="array" ref="Q50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8" cm="1">
        <f t="array" ref="R508">+IFERROR(_xlfn.XLOOKUP(Cesion_credito[[#This Row],[SUMINISTRADOR_ACTUAL]]&amp;Cesion_credito[[#This Row],[Razón Social Beneficiario del Pago]],Tabla_Facturas[[#All],[ID]],Tabla_Facturas[[#All],[NUMERO_CUENTA]],,0),"")</f>
        <v>1112650055</v>
      </c>
      <c r="S5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2064410</v>
      </c>
      <c r="T508" t="str">
        <f>+_xlfn.XLOOKUP(Cesion_credito[[#This Row],[DISTRIBUIDOR_ACTUAL]],Distribuidor[DISTRIBUIDOR_ACTUAL],Distribuidor[RAZON_SOCIAL_DISTRIBUIDOR_ACTUAL],,0)</f>
        <v>Compañía General de Electricidad S.A.</v>
      </c>
      <c r="U508" t="str">
        <f>+_xlfn.XLOOKUP(Cesion_credito[[#This Row],[DISTRIBUIDOR_ACTUAL]],Distribuidor[DISTRIBUIDOR_ACTUAL],Distribuidor[RUT_DISTRIBUIDOR_ACTUAL],,0)</f>
        <v>76.411.321-7</v>
      </c>
    </row>
    <row r="509" spans="1:21" x14ac:dyDescent="0.25">
      <c r="A509" s="22">
        <f t="shared" si="31"/>
        <v>2025</v>
      </c>
      <c r="B509" s="22">
        <f t="shared" si="28"/>
        <v>1</v>
      </c>
      <c r="C509" s="22">
        <f t="shared" si="29"/>
        <v>6</v>
      </c>
      <c r="D509" s="23" t="s">
        <v>1131</v>
      </c>
      <c r="E509" s="6" t="s">
        <v>1092</v>
      </c>
      <c r="F509" s="5" t="s">
        <v>653</v>
      </c>
      <c r="G509" s="24" t="str" cm="1">
        <f t="array" ref="G509">+IFERROR(_xlfn.XLOOKUP(Cesion_credito[[#This Row],[Distribuidor_CNE]]&amp;"_"&amp;Cesion_credito[[#This Row],[Bloque_Contrato_CNE]],Contrato[[#All],[Id]],Contrato[[#All],[Suministrador_CNE]],,0),"")</f>
        <v>PANGUIPULLI</v>
      </c>
      <c r="H509" s="24" t="str" cm="1">
        <f t="array" ref="H509">+IFERROR(_xlfn.XLOOKUP(Cesion_credito[[#This Row],[Distribuidor_CNE]]&amp;"_"&amp;Cesion_credito[[#This Row],[Bloque_Contrato_CNE]],Contrato[[#All],[Id]],Contrato[[#All],[SUMINISTRADOR_ACTUAL]],,0),"")</f>
        <v>EGP_CHILE</v>
      </c>
      <c r="I509" s="24" t="str" cm="1">
        <f t="array" ref="I509">+IFERROR(_xlfn.XLOOKUP(Cesion_credito[[#This Row],[Distribuidor_CNE]]&amp;"_"&amp;Cesion_credito[[#This Row],[Bloque_Contrato_CNE]],Contrato[[#All],[Id]],Contrato[[#All],[DISTRIBUIDOR_ACTUAL]],,0),"")</f>
        <v>CGE</v>
      </c>
      <c r="J509" s="5" t="s">
        <v>1317</v>
      </c>
      <c r="K509" s="22" t="str" cm="1">
        <f t="array" ref="K50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09" s="8">
        <v>1</v>
      </c>
      <c r="N509" s="36">
        <f>+Cesion_credito[[#This Row],[Prorrata_Semestral (%)]]*SUMIFS(Contrato[Pago_Semestral_US$],Contrato[Distribuidor_CNE],Cesion_credito[[#This Row],[Distribuidor_CNE]],Contrato[Contrato],Cesion_credito[[#This Row],[Bloque_Contrato_CNE]])</f>
        <v>454.28300000000002</v>
      </c>
      <c r="O509" s="28">
        <f t="shared" si="30"/>
        <v>1</v>
      </c>
      <c r="P509" t="str" cm="1">
        <f t="array" ref="P509">+IFERROR(_xlfn.XLOOKUP(Cesion_credito[[#This Row],[SUMINISTRADOR_ACTUAL]]&amp;Cesion_credito[[#This Row],[Razón Social Beneficiario del Pago]],Tabla_Facturas[[#All],[ID]],Tabla_Facturas[[#All],[BANCO]],,0),"")</f>
        <v>Banco de Chile</v>
      </c>
      <c r="Q509" t="str" cm="1">
        <f t="array" ref="Q50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09" cm="1">
        <f t="array" ref="R509">+IFERROR(_xlfn.XLOOKUP(Cesion_credito[[#This Row],[SUMINISTRADOR_ACTUAL]]&amp;Cesion_credito[[#This Row],[Razón Social Beneficiario del Pago]],Tabla_Facturas[[#All],[ID]],Tabla_Facturas[[#All],[NUMERO_CUENTA]],,0),"")</f>
        <v>1112650063</v>
      </c>
      <c r="S5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70710</v>
      </c>
      <c r="T509" t="str">
        <f>+_xlfn.XLOOKUP(Cesion_credito[[#This Row],[DISTRIBUIDOR_ACTUAL]],Distribuidor[DISTRIBUIDOR_ACTUAL],Distribuidor[RAZON_SOCIAL_DISTRIBUIDOR_ACTUAL],,0)</f>
        <v>Compañía General de Electricidad S.A.</v>
      </c>
      <c r="U509" t="str">
        <f>+_xlfn.XLOOKUP(Cesion_credito[[#This Row],[DISTRIBUIDOR_ACTUAL]],Distribuidor[DISTRIBUIDOR_ACTUAL],Distribuidor[RUT_DISTRIBUIDOR_ACTUAL],,0)</f>
        <v>76.411.321-7</v>
      </c>
    </row>
    <row r="510" spans="1:21" x14ac:dyDescent="0.25">
      <c r="A510" s="22">
        <f t="shared" si="31"/>
        <v>2025</v>
      </c>
      <c r="B510" s="22">
        <f t="shared" si="28"/>
        <v>1</v>
      </c>
      <c r="C510" s="22">
        <f t="shared" si="29"/>
        <v>6</v>
      </c>
      <c r="D510" s="23" t="s">
        <v>1131</v>
      </c>
      <c r="E510" s="6" t="s">
        <v>1095</v>
      </c>
      <c r="F510" s="5" t="s">
        <v>703</v>
      </c>
      <c r="G510" s="24" t="str" cm="1">
        <f t="array" ref="G510">+IFERROR(_xlfn.XLOOKUP(Cesion_credito[[#This Row],[Distribuidor_CNE]]&amp;"_"&amp;Cesion_credito[[#This Row],[Bloque_Contrato_CNE]],Contrato[[#All],[Id]],Contrato[[#All],[Suministrador_CNE]],,0),"")</f>
        <v>ENDESA</v>
      </c>
      <c r="H510" s="24" t="str" cm="1">
        <f t="array" ref="H510">+IFERROR(_xlfn.XLOOKUP(Cesion_credito[[#This Row],[Distribuidor_CNE]]&amp;"_"&amp;Cesion_credito[[#This Row],[Bloque_Contrato_CNE]],Contrato[[#All],[Id]],Contrato[[#All],[SUMINISTRADOR_ACTUAL]],,0),"")</f>
        <v>ENEL_GENERACION</v>
      </c>
      <c r="I510" s="24" t="str" cm="1">
        <f t="array" ref="I510">+IFERROR(_xlfn.XLOOKUP(Cesion_credito[[#This Row],[Distribuidor_CNE]]&amp;"_"&amp;Cesion_credito[[#This Row],[Bloque_Contrato_CNE]],Contrato[[#All],[Id]],Contrato[[#All],[DISTRIBUIDOR_ACTUAL]],,0),"")</f>
        <v>CGE</v>
      </c>
      <c r="J510" s="5" t="s">
        <v>1317</v>
      </c>
      <c r="K510" s="22" t="str" cm="1">
        <f t="array" ref="K51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0" s="8">
        <v>1</v>
      </c>
      <c r="N510" s="36">
        <f>+Cesion_credito[[#This Row],[Prorrata_Semestral (%)]]*SUMIFS(Contrato[Pago_Semestral_US$],Contrato[Distribuidor_CNE],Cesion_credito[[#This Row],[Distribuidor_CNE]],Contrato[Contrato],Cesion_credito[[#This Row],[Bloque_Contrato_CNE]])</f>
        <v>253412.00200000001</v>
      </c>
      <c r="O510" s="28">
        <f t="shared" si="30"/>
        <v>1</v>
      </c>
      <c r="P510" t="str" cm="1">
        <f t="array" ref="P510">+IFERROR(_xlfn.XLOOKUP(Cesion_credito[[#This Row],[SUMINISTRADOR_ACTUAL]]&amp;Cesion_credito[[#This Row],[Razón Social Beneficiario del Pago]],Tabla_Facturas[[#All],[ID]],Tabla_Facturas[[#All],[BANCO]],,0),"")</f>
        <v>Banco de Chile</v>
      </c>
      <c r="Q510" t="str" cm="1">
        <f t="array" ref="Q51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0" cm="1">
        <f t="array" ref="R510">+IFERROR(_xlfn.XLOOKUP(Cesion_credito[[#This Row],[SUMINISTRADOR_ACTUAL]]&amp;Cesion_credito[[#This Row],[Razón Social Beneficiario del Pago]],Tabla_Facturas[[#All],[ID]],Tabla_Facturas[[#All],[NUMERO_CUENTA]],,0),"")</f>
        <v>1112650055</v>
      </c>
      <c r="S5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39444000</v>
      </c>
      <c r="T510" t="str">
        <f>+_xlfn.XLOOKUP(Cesion_credito[[#This Row],[DISTRIBUIDOR_ACTUAL]],Distribuidor[DISTRIBUIDOR_ACTUAL],Distribuidor[RAZON_SOCIAL_DISTRIBUIDOR_ACTUAL],,0)</f>
        <v>Compañía General de Electricidad S.A.</v>
      </c>
      <c r="U510" t="str">
        <f>+_xlfn.XLOOKUP(Cesion_credito[[#This Row],[DISTRIBUIDOR_ACTUAL]],Distribuidor[DISTRIBUIDOR_ACTUAL],Distribuidor[RUT_DISTRIBUIDOR_ACTUAL],,0)</f>
        <v>76.411.321-7</v>
      </c>
    </row>
    <row r="511" spans="1:21" x14ac:dyDescent="0.25">
      <c r="A511" s="22">
        <f t="shared" si="31"/>
        <v>2025</v>
      </c>
      <c r="B511" s="22">
        <f t="shared" si="28"/>
        <v>1</v>
      </c>
      <c r="C511" s="22">
        <f t="shared" si="29"/>
        <v>6</v>
      </c>
      <c r="D511" s="23" t="s">
        <v>1131</v>
      </c>
      <c r="E511" s="6" t="s">
        <v>1095</v>
      </c>
      <c r="F511" s="5" t="s">
        <v>704</v>
      </c>
      <c r="G511" s="24" t="str" cm="1">
        <f t="array" ref="G511">+IFERROR(_xlfn.XLOOKUP(Cesion_credito[[#This Row],[Distribuidor_CNE]]&amp;"_"&amp;Cesion_credito[[#This Row],[Bloque_Contrato_CNE]],Contrato[[#All],[Id]],Contrato[[#All],[Suministrador_CNE]],,0),"")</f>
        <v>ENDESA</v>
      </c>
      <c r="H511" s="24" t="str" cm="1">
        <f t="array" ref="H511">+IFERROR(_xlfn.XLOOKUP(Cesion_credito[[#This Row],[Distribuidor_CNE]]&amp;"_"&amp;Cesion_credito[[#This Row],[Bloque_Contrato_CNE]],Contrato[[#All],[Id]],Contrato[[#All],[SUMINISTRADOR_ACTUAL]],,0),"")</f>
        <v>ENEL_GENERACION</v>
      </c>
      <c r="I511" s="24" t="str" cm="1">
        <f t="array" ref="I511">+IFERROR(_xlfn.XLOOKUP(Cesion_credito[[#This Row],[Distribuidor_CNE]]&amp;"_"&amp;Cesion_credito[[#This Row],[Bloque_Contrato_CNE]],Contrato[[#All],[Id]],Contrato[[#All],[DISTRIBUIDOR_ACTUAL]],,0),"")</f>
        <v>CGE</v>
      </c>
      <c r="J511" s="5" t="s">
        <v>1317</v>
      </c>
      <c r="K511" s="22" t="str" cm="1">
        <f t="array" ref="K51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1" s="8">
        <v>1</v>
      </c>
      <c r="N511" s="36">
        <f>+Cesion_credito[[#This Row],[Prorrata_Semestral (%)]]*SUMIFS(Contrato[Pago_Semestral_US$],Contrato[Distribuidor_CNE],Cesion_credito[[#This Row],[Distribuidor_CNE]],Contrato[Contrato],Cesion_credito[[#This Row],[Bloque_Contrato_CNE]])</f>
        <v>57063.434999999998</v>
      </c>
      <c r="O511" s="28">
        <f t="shared" si="30"/>
        <v>1</v>
      </c>
      <c r="P511" t="str" cm="1">
        <f t="array" ref="P511">+IFERROR(_xlfn.XLOOKUP(Cesion_credito[[#This Row],[SUMINISTRADOR_ACTUAL]]&amp;Cesion_credito[[#This Row],[Razón Social Beneficiario del Pago]],Tabla_Facturas[[#All],[ID]],Tabla_Facturas[[#All],[BANCO]],,0),"")</f>
        <v>Banco de Chile</v>
      </c>
      <c r="Q511" t="str" cm="1">
        <f t="array" ref="Q51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1" cm="1">
        <f t="array" ref="R511">+IFERROR(_xlfn.XLOOKUP(Cesion_credito[[#This Row],[SUMINISTRADOR_ACTUAL]]&amp;Cesion_credito[[#This Row],[Razón Social Beneficiario del Pago]],Tabla_Facturas[[#All],[ID]],Tabla_Facturas[[#All],[NUMERO_CUENTA]],,0),"")</f>
        <v>1112650055</v>
      </c>
      <c r="S5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8882019</v>
      </c>
      <c r="T511" t="str">
        <f>+_xlfn.XLOOKUP(Cesion_credito[[#This Row],[DISTRIBUIDOR_ACTUAL]],Distribuidor[DISTRIBUIDOR_ACTUAL],Distribuidor[RAZON_SOCIAL_DISTRIBUIDOR_ACTUAL],,0)</f>
        <v>Compañía General de Electricidad S.A.</v>
      </c>
      <c r="U511" t="str">
        <f>+_xlfn.XLOOKUP(Cesion_credito[[#This Row],[DISTRIBUIDOR_ACTUAL]],Distribuidor[DISTRIBUIDOR_ACTUAL],Distribuidor[RUT_DISTRIBUIDOR_ACTUAL],,0)</f>
        <v>76.411.321-7</v>
      </c>
    </row>
    <row r="512" spans="1:21" x14ac:dyDescent="0.25">
      <c r="A512" s="22">
        <f t="shared" si="31"/>
        <v>2025</v>
      </c>
      <c r="B512" s="22">
        <f t="shared" si="28"/>
        <v>1</v>
      </c>
      <c r="C512" s="22">
        <f t="shared" si="29"/>
        <v>6</v>
      </c>
      <c r="D512" s="23" t="s">
        <v>1131</v>
      </c>
      <c r="E512" s="6" t="s">
        <v>1095</v>
      </c>
      <c r="F512" s="5" t="s">
        <v>705</v>
      </c>
      <c r="G512" s="24" t="str" cm="1">
        <f t="array" ref="G512">+IFERROR(_xlfn.XLOOKUP(Cesion_credito[[#This Row],[Distribuidor_CNE]]&amp;"_"&amp;Cesion_credito[[#This Row],[Bloque_Contrato_CNE]],Contrato[[#All],[Id]],Contrato[[#All],[Suministrador_CNE]],,0),"")</f>
        <v>ENDESA</v>
      </c>
      <c r="H512" s="24" t="str" cm="1">
        <f t="array" ref="H512">+IFERROR(_xlfn.XLOOKUP(Cesion_credito[[#This Row],[Distribuidor_CNE]]&amp;"_"&amp;Cesion_credito[[#This Row],[Bloque_Contrato_CNE]],Contrato[[#All],[Id]],Contrato[[#All],[SUMINISTRADOR_ACTUAL]],,0),"")</f>
        <v>ENEL_GENERACION</v>
      </c>
      <c r="I512" s="24" t="str" cm="1">
        <f t="array" ref="I512">+IFERROR(_xlfn.XLOOKUP(Cesion_credito[[#This Row],[Distribuidor_CNE]]&amp;"_"&amp;Cesion_credito[[#This Row],[Bloque_Contrato_CNE]],Contrato[[#All],[Id]],Contrato[[#All],[DISTRIBUIDOR_ACTUAL]],,0),"")</f>
        <v>CGE</v>
      </c>
      <c r="J512" s="5" t="s">
        <v>1317</v>
      </c>
      <c r="K512" s="22" t="str" cm="1">
        <f t="array" ref="K51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2" s="8">
        <v>1</v>
      </c>
      <c r="N512" s="36">
        <f>+Cesion_credito[[#This Row],[Prorrata_Semestral (%)]]*SUMIFS(Contrato[Pago_Semestral_US$],Contrato[Distribuidor_CNE],Cesion_credito[[#This Row],[Distribuidor_CNE]],Contrato[Contrato],Cesion_credito[[#This Row],[Bloque_Contrato_CNE]])</f>
        <v>496484.359</v>
      </c>
      <c r="O512" s="28">
        <f t="shared" si="30"/>
        <v>1</v>
      </c>
      <c r="P512" t="str" cm="1">
        <f t="array" ref="P512">+IFERROR(_xlfn.XLOOKUP(Cesion_credito[[#This Row],[SUMINISTRADOR_ACTUAL]]&amp;Cesion_credito[[#This Row],[Razón Social Beneficiario del Pago]],Tabla_Facturas[[#All],[ID]],Tabla_Facturas[[#All],[BANCO]],,0),"")</f>
        <v>Banco de Chile</v>
      </c>
      <c r="Q512" t="str" cm="1">
        <f t="array" ref="Q51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2" cm="1">
        <f t="array" ref="R512">+IFERROR(_xlfn.XLOOKUP(Cesion_credito[[#This Row],[SUMINISTRADOR_ACTUAL]]&amp;Cesion_credito[[#This Row],[Razón Social Beneficiario del Pago]],Tabla_Facturas[[#All],[ID]],Tabla_Facturas[[#All],[NUMERO_CUENTA]],,0),"")</f>
        <v>1112650055</v>
      </c>
      <c r="S5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77278618</v>
      </c>
      <c r="T512" t="str">
        <f>+_xlfn.XLOOKUP(Cesion_credito[[#This Row],[DISTRIBUIDOR_ACTUAL]],Distribuidor[DISTRIBUIDOR_ACTUAL],Distribuidor[RAZON_SOCIAL_DISTRIBUIDOR_ACTUAL],,0)</f>
        <v>Compañía General de Electricidad S.A.</v>
      </c>
      <c r="U512" t="str">
        <f>+_xlfn.XLOOKUP(Cesion_credito[[#This Row],[DISTRIBUIDOR_ACTUAL]],Distribuidor[DISTRIBUIDOR_ACTUAL],Distribuidor[RUT_DISTRIBUIDOR_ACTUAL],,0)</f>
        <v>76.411.321-7</v>
      </c>
    </row>
    <row r="513" spans="1:21" x14ac:dyDescent="0.25">
      <c r="A513" s="22">
        <f t="shared" si="31"/>
        <v>2025</v>
      </c>
      <c r="B513" s="22">
        <f t="shared" si="28"/>
        <v>1</v>
      </c>
      <c r="C513" s="22">
        <f t="shared" si="29"/>
        <v>6</v>
      </c>
      <c r="D513" s="23" t="s">
        <v>1131</v>
      </c>
      <c r="E513" s="6" t="s">
        <v>1095</v>
      </c>
      <c r="F513" s="5" t="s">
        <v>710</v>
      </c>
      <c r="G513" s="24" t="str" cm="1">
        <f t="array" ref="G513">+IFERROR(_xlfn.XLOOKUP(Cesion_credito[[#This Row],[Distribuidor_CNE]]&amp;"_"&amp;Cesion_credito[[#This Row],[Bloque_Contrato_CNE]],Contrato[[#All],[Id]],Contrato[[#All],[Suministrador_CNE]],,0),"")</f>
        <v>PANGUIPULLI</v>
      </c>
      <c r="H513" s="24" t="str" cm="1">
        <f t="array" ref="H513">+IFERROR(_xlfn.XLOOKUP(Cesion_credito[[#This Row],[Distribuidor_CNE]]&amp;"_"&amp;Cesion_credito[[#This Row],[Bloque_Contrato_CNE]],Contrato[[#All],[Id]],Contrato[[#All],[SUMINISTRADOR_ACTUAL]],,0),"")</f>
        <v>EGP_CHILE</v>
      </c>
      <c r="I513" s="24" t="str" cm="1">
        <f t="array" ref="I513">+IFERROR(_xlfn.XLOOKUP(Cesion_credito[[#This Row],[Distribuidor_CNE]]&amp;"_"&amp;Cesion_credito[[#This Row],[Bloque_Contrato_CNE]],Contrato[[#All],[Id]],Contrato[[#All],[DISTRIBUIDOR_ACTUAL]],,0),"")</f>
        <v>CGE</v>
      </c>
      <c r="J513" s="5" t="s">
        <v>1317</v>
      </c>
      <c r="K513" s="22" t="str" cm="1">
        <f t="array" ref="K51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3" s="8">
        <v>1</v>
      </c>
      <c r="N513" s="36">
        <f>+Cesion_credito[[#This Row],[Prorrata_Semestral (%)]]*SUMIFS(Contrato[Pago_Semestral_US$],Contrato[Distribuidor_CNE],Cesion_credito[[#This Row],[Distribuidor_CNE]],Contrato[Contrato],Cesion_credito[[#This Row],[Bloque_Contrato_CNE]])</f>
        <v>30017.654999999999</v>
      </c>
      <c r="O513" s="28">
        <f t="shared" si="30"/>
        <v>1</v>
      </c>
      <c r="P513" t="str" cm="1">
        <f t="array" ref="P513">+IFERROR(_xlfn.XLOOKUP(Cesion_credito[[#This Row],[SUMINISTRADOR_ACTUAL]]&amp;Cesion_credito[[#This Row],[Razón Social Beneficiario del Pago]],Tabla_Facturas[[#All],[ID]],Tabla_Facturas[[#All],[BANCO]],,0),"")</f>
        <v>Banco de Chile</v>
      </c>
      <c r="Q513" t="str" cm="1">
        <f t="array" ref="Q51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3" cm="1">
        <f t="array" ref="R513">+IFERROR(_xlfn.XLOOKUP(Cesion_credito[[#This Row],[SUMINISTRADOR_ACTUAL]]&amp;Cesion_credito[[#This Row],[Razón Social Beneficiario del Pago]],Tabla_Facturas[[#All],[ID]],Tabla_Facturas[[#All],[NUMERO_CUENTA]],,0),"")</f>
        <v>1112650063</v>
      </c>
      <c r="S5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4672298</v>
      </c>
      <c r="T513" t="str">
        <f>+_xlfn.XLOOKUP(Cesion_credito[[#This Row],[DISTRIBUIDOR_ACTUAL]],Distribuidor[DISTRIBUIDOR_ACTUAL],Distribuidor[RAZON_SOCIAL_DISTRIBUIDOR_ACTUAL],,0)</f>
        <v>Compañía General de Electricidad S.A.</v>
      </c>
      <c r="U513" t="str">
        <f>+_xlfn.XLOOKUP(Cesion_credito[[#This Row],[DISTRIBUIDOR_ACTUAL]],Distribuidor[DISTRIBUIDOR_ACTUAL],Distribuidor[RUT_DISTRIBUIDOR_ACTUAL],,0)</f>
        <v>76.411.321-7</v>
      </c>
    </row>
    <row r="514" spans="1:21" x14ac:dyDescent="0.25">
      <c r="A514" s="22">
        <f t="shared" si="31"/>
        <v>2025</v>
      </c>
      <c r="B514" s="22">
        <f t="shared" si="28"/>
        <v>1</v>
      </c>
      <c r="C514" s="22">
        <f t="shared" si="29"/>
        <v>6</v>
      </c>
      <c r="D514" s="23" t="s">
        <v>1131</v>
      </c>
      <c r="E514" s="6" t="s">
        <v>1096</v>
      </c>
      <c r="F514" s="5" t="s">
        <v>732</v>
      </c>
      <c r="G514" s="24" t="str" cm="1">
        <f t="array" ref="G514">+IFERROR(_xlfn.XLOOKUP(Cesion_credito[[#This Row],[Distribuidor_CNE]]&amp;"_"&amp;Cesion_credito[[#This Row],[Bloque_Contrato_CNE]],Contrato[[#All],[Id]],Contrato[[#All],[Suministrador_CNE]],,0),"")</f>
        <v>ENDESA</v>
      </c>
      <c r="H514" s="24" t="str" cm="1">
        <f t="array" ref="H514">+IFERROR(_xlfn.XLOOKUP(Cesion_credito[[#This Row],[Distribuidor_CNE]]&amp;"_"&amp;Cesion_credito[[#This Row],[Bloque_Contrato_CNE]],Contrato[[#All],[Id]],Contrato[[#All],[SUMINISTRADOR_ACTUAL]],,0),"")</f>
        <v>ENEL_GENERACION</v>
      </c>
      <c r="I514" s="24" t="str" cm="1">
        <f t="array" ref="I514">+IFERROR(_xlfn.XLOOKUP(Cesion_credito[[#This Row],[Distribuidor_CNE]]&amp;"_"&amp;Cesion_credito[[#This Row],[Bloque_Contrato_CNE]],Contrato[[#All],[Id]],Contrato[[#All],[DISTRIBUIDOR_ACTUAL]],,0),"")</f>
        <v>EMELCA</v>
      </c>
      <c r="J514" s="5" t="s">
        <v>1317</v>
      </c>
      <c r="K514" s="22" t="str" cm="1">
        <f t="array" ref="K51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4" s="8">
        <v>1</v>
      </c>
      <c r="N514" s="36">
        <f>+Cesion_credito[[#This Row],[Prorrata_Semestral (%)]]*SUMIFS(Contrato[Pago_Semestral_US$],Contrato[Distribuidor_CNE],Cesion_credito[[#This Row],[Distribuidor_CNE]],Contrato[Contrato],Cesion_credito[[#This Row],[Bloque_Contrato_CNE]])</f>
        <v>25959.495999999999</v>
      </c>
      <c r="O514" s="28">
        <f t="shared" si="30"/>
        <v>1</v>
      </c>
      <c r="P514" t="str" cm="1">
        <f t="array" ref="P514">+IFERROR(_xlfn.XLOOKUP(Cesion_credito[[#This Row],[SUMINISTRADOR_ACTUAL]]&amp;Cesion_credito[[#This Row],[Razón Social Beneficiario del Pago]],Tabla_Facturas[[#All],[ID]],Tabla_Facturas[[#All],[BANCO]],,0),"")</f>
        <v>Banco de Chile</v>
      </c>
      <c r="Q514" t="str" cm="1">
        <f t="array" ref="Q51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4" cm="1">
        <f t="array" ref="R514">+IFERROR(_xlfn.XLOOKUP(Cesion_credito[[#This Row],[SUMINISTRADOR_ACTUAL]]&amp;Cesion_credito[[#This Row],[Razón Social Beneficiario del Pago]],Tabla_Facturas[[#All],[ID]],Tabla_Facturas[[#All],[NUMERO_CUENTA]],,0),"")</f>
        <v>1112650055</v>
      </c>
      <c r="S5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4040639</v>
      </c>
      <c r="T514" t="str">
        <f>+_xlfn.XLOOKUP(Cesion_credito[[#This Row],[DISTRIBUIDOR_ACTUAL]],Distribuidor[DISTRIBUIDOR_ACTUAL],Distribuidor[RAZON_SOCIAL_DISTRIBUIDOR_ACTUAL],,0)</f>
        <v>Empresa Eléctrica de Casablanca S.A.</v>
      </c>
      <c r="U514" t="str">
        <f>+_xlfn.XLOOKUP(Cesion_credito[[#This Row],[DISTRIBUIDOR_ACTUAL]],Distribuidor[DISTRIBUIDOR_ACTUAL],Distribuidor[RUT_DISTRIBUIDOR_ACTUAL],,0)</f>
        <v>81.577.400-0</v>
      </c>
    </row>
    <row r="515" spans="1:21" x14ac:dyDescent="0.25">
      <c r="A515" s="22">
        <f t="shared" si="31"/>
        <v>2025</v>
      </c>
      <c r="B515" s="22">
        <f t="shared" si="28"/>
        <v>1</v>
      </c>
      <c r="C515" s="22">
        <f t="shared" si="29"/>
        <v>6</v>
      </c>
      <c r="D515" s="23" t="s">
        <v>1131</v>
      </c>
      <c r="E515" s="6" t="s">
        <v>1096</v>
      </c>
      <c r="F515" s="5" t="s">
        <v>733</v>
      </c>
      <c r="G515" s="24" t="str" cm="1">
        <f t="array" ref="G515">+IFERROR(_xlfn.XLOOKUP(Cesion_credito[[#This Row],[Distribuidor_CNE]]&amp;"_"&amp;Cesion_credito[[#This Row],[Bloque_Contrato_CNE]],Contrato[[#All],[Id]],Contrato[[#All],[Suministrador_CNE]],,0),"")</f>
        <v>ENDESA</v>
      </c>
      <c r="H515" s="24" t="str" cm="1">
        <f t="array" ref="H515">+IFERROR(_xlfn.XLOOKUP(Cesion_credito[[#This Row],[Distribuidor_CNE]]&amp;"_"&amp;Cesion_credito[[#This Row],[Bloque_Contrato_CNE]],Contrato[[#All],[Id]],Contrato[[#All],[SUMINISTRADOR_ACTUAL]],,0),"")</f>
        <v>ENEL_GENERACION</v>
      </c>
      <c r="I515" s="24" t="str" cm="1">
        <f t="array" ref="I515">+IFERROR(_xlfn.XLOOKUP(Cesion_credito[[#This Row],[Distribuidor_CNE]]&amp;"_"&amp;Cesion_credito[[#This Row],[Bloque_Contrato_CNE]],Contrato[[#All],[Id]],Contrato[[#All],[DISTRIBUIDOR_ACTUAL]],,0),"")</f>
        <v>EMELCA</v>
      </c>
      <c r="J515" s="5" t="s">
        <v>1317</v>
      </c>
      <c r="K515" s="22" t="str" cm="1">
        <f t="array" ref="K51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5" s="8">
        <v>1</v>
      </c>
      <c r="N515" s="36">
        <f>+Cesion_credito[[#This Row],[Prorrata_Semestral (%)]]*SUMIFS(Contrato[Pago_Semestral_US$],Contrato[Distribuidor_CNE],Cesion_credito[[#This Row],[Distribuidor_CNE]],Contrato[Contrato],Cesion_credito[[#This Row],[Bloque_Contrato_CNE]])</f>
        <v>1570.819</v>
      </c>
      <c r="O515" s="28">
        <f t="shared" si="30"/>
        <v>1</v>
      </c>
      <c r="P515" t="str" cm="1">
        <f t="array" ref="P515">+IFERROR(_xlfn.XLOOKUP(Cesion_credito[[#This Row],[SUMINISTRADOR_ACTUAL]]&amp;Cesion_credito[[#This Row],[Razón Social Beneficiario del Pago]],Tabla_Facturas[[#All],[ID]],Tabla_Facturas[[#All],[BANCO]],,0),"")</f>
        <v>Banco de Chile</v>
      </c>
      <c r="Q515" t="str" cm="1">
        <f t="array" ref="Q51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5" cm="1">
        <f t="array" ref="R515">+IFERROR(_xlfn.XLOOKUP(Cesion_credito[[#This Row],[SUMINISTRADOR_ACTUAL]]&amp;Cesion_credito[[#This Row],[Razón Social Beneficiario del Pago]],Tabla_Facturas[[#All],[ID]],Tabla_Facturas[[#All],[NUMERO_CUENTA]],,0),"")</f>
        <v>1112650055</v>
      </c>
      <c r="S5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244501</v>
      </c>
      <c r="T515" t="str">
        <f>+_xlfn.XLOOKUP(Cesion_credito[[#This Row],[DISTRIBUIDOR_ACTUAL]],Distribuidor[DISTRIBUIDOR_ACTUAL],Distribuidor[RAZON_SOCIAL_DISTRIBUIDOR_ACTUAL],,0)</f>
        <v>Empresa Eléctrica de Casablanca S.A.</v>
      </c>
      <c r="U515" t="str">
        <f>+_xlfn.XLOOKUP(Cesion_credito[[#This Row],[DISTRIBUIDOR_ACTUAL]],Distribuidor[DISTRIBUIDOR_ACTUAL],Distribuidor[RUT_DISTRIBUIDOR_ACTUAL],,0)</f>
        <v>81.577.400-0</v>
      </c>
    </row>
    <row r="516" spans="1:21" x14ac:dyDescent="0.25">
      <c r="A516" s="22">
        <f t="shared" si="31"/>
        <v>2025</v>
      </c>
      <c r="B516" s="22">
        <f t="shared" si="28"/>
        <v>1</v>
      </c>
      <c r="C516" s="22">
        <f t="shared" si="29"/>
        <v>6</v>
      </c>
      <c r="D516" s="23" t="s">
        <v>1131</v>
      </c>
      <c r="E516" s="6" t="s">
        <v>1096</v>
      </c>
      <c r="F516" s="5" t="s">
        <v>734</v>
      </c>
      <c r="G516" s="24" t="str" cm="1">
        <f t="array" ref="G516">+IFERROR(_xlfn.XLOOKUP(Cesion_credito[[#This Row],[Distribuidor_CNE]]&amp;"_"&amp;Cesion_credito[[#This Row],[Bloque_Contrato_CNE]],Contrato[[#All],[Id]],Contrato[[#All],[Suministrador_CNE]],,0),"")</f>
        <v>ENDESA</v>
      </c>
      <c r="H516" s="24" t="str" cm="1">
        <f t="array" ref="H516">+IFERROR(_xlfn.XLOOKUP(Cesion_credito[[#This Row],[Distribuidor_CNE]]&amp;"_"&amp;Cesion_credito[[#This Row],[Bloque_Contrato_CNE]],Contrato[[#All],[Id]],Contrato[[#All],[SUMINISTRADOR_ACTUAL]],,0),"")</f>
        <v>ENEL_GENERACION</v>
      </c>
      <c r="I516" s="24" t="str" cm="1">
        <f t="array" ref="I516">+IFERROR(_xlfn.XLOOKUP(Cesion_credito[[#This Row],[Distribuidor_CNE]]&amp;"_"&amp;Cesion_credito[[#This Row],[Bloque_Contrato_CNE]],Contrato[[#All],[Id]],Contrato[[#All],[DISTRIBUIDOR_ACTUAL]],,0),"")</f>
        <v>EMELCA</v>
      </c>
      <c r="J516" s="5" t="s">
        <v>1317</v>
      </c>
      <c r="K516" s="22" t="str" cm="1">
        <f t="array" ref="K51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6" s="8">
        <v>1</v>
      </c>
      <c r="N516" s="36">
        <f>+Cesion_credito[[#This Row],[Prorrata_Semestral (%)]]*SUMIFS(Contrato[Pago_Semestral_US$],Contrato[Distribuidor_CNE],Cesion_credito[[#This Row],[Distribuidor_CNE]],Contrato[Contrato],Cesion_credito[[#This Row],[Bloque_Contrato_CNE]])</f>
        <v>1727.441</v>
      </c>
      <c r="O516" s="28">
        <f t="shared" si="30"/>
        <v>1</v>
      </c>
      <c r="P516" t="str" cm="1">
        <f t="array" ref="P516">+IFERROR(_xlfn.XLOOKUP(Cesion_credito[[#This Row],[SUMINISTRADOR_ACTUAL]]&amp;Cesion_credito[[#This Row],[Razón Social Beneficiario del Pago]],Tabla_Facturas[[#All],[ID]],Tabla_Facturas[[#All],[BANCO]],,0),"")</f>
        <v>Banco de Chile</v>
      </c>
      <c r="Q516" t="str" cm="1">
        <f t="array" ref="Q51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6" cm="1">
        <f t="array" ref="R516">+IFERROR(_xlfn.XLOOKUP(Cesion_credito[[#This Row],[SUMINISTRADOR_ACTUAL]]&amp;Cesion_credito[[#This Row],[Razón Social Beneficiario del Pago]],Tabla_Facturas[[#All],[ID]],Tabla_Facturas[[#All],[NUMERO_CUENTA]],,0),"")</f>
        <v>1112650055</v>
      </c>
      <c r="S5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268879</v>
      </c>
      <c r="T516" t="str">
        <f>+_xlfn.XLOOKUP(Cesion_credito[[#This Row],[DISTRIBUIDOR_ACTUAL]],Distribuidor[DISTRIBUIDOR_ACTUAL],Distribuidor[RAZON_SOCIAL_DISTRIBUIDOR_ACTUAL],,0)</f>
        <v>Empresa Eléctrica de Casablanca S.A.</v>
      </c>
      <c r="U516" t="str">
        <f>+_xlfn.XLOOKUP(Cesion_credito[[#This Row],[DISTRIBUIDOR_ACTUAL]],Distribuidor[DISTRIBUIDOR_ACTUAL],Distribuidor[RUT_DISTRIBUIDOR_ACTUAL],,0)</f>
        <v>81.577.400-0</v>
      </c>
    </row>
    <row r="517" spans="1:21" x14ac:dyDescent="0.25">
      <c r="A517" s="22">
        <f t="shared" si="31"/>
        <v>2025</v>
      </c>
      <c r="B517" s="22">
        <f t="shared" si="28"/>
        <v>1</v>
      </c>
      <c r="C517" s="22">
        <f t="shared" si="29"/>
        <v>6</v>
      </c>
      <c r="D517" s="23" t="s">
        <v>1131</v>
      </c>
      <c r="E517" s="6" t="s">
        <v>1096</v>
      </c>
      <c r="F517" s="5" t="s">
        <v>735</v>
      </c>
      <c r="G517" s="24" t="str" cm="1">
        <f t="array" ref="G517">+IFERROR(_xlfn.XLOOKUP(Cesion_credito[[#This Row],[Distribuidor_CNE]]&amp;"_"&amp;Cesion_credito[[#This Row],[Bloque_Contrato_CNE]],Contrato[[#All],[Id]],Contrato[[#All],[Suministrador_CNE]],,0),"")</f>
        <v>ENDESA</v>
      </c>
      <c r="H517" s="24" t="str" cm="1">
        <f t="array" ref="H517">+IFERROR(_xlfn.XLOOKUP(Cesion_credito[[#This Row],[Distribuidor_CNE]]&amp;"_"&amp;Cesion_credito[[#This Row],[Bloque_Contrato_CNE]],Contrato[[#All],[Id]],Contrato[[#All],[SUMINISTRADOR_ACTUAL]],,0),"")</f>
        <v>ENEL_GENERACION</v>
      </c>
      <c r="I517" s="24" t="str" cm="1">
        <f t="array" ref="I517">+IFERROR(_xlfn.XLOOKUP(Cesion_credito[[#This Row],[Distribuidor_CNE]]&amp;"_"&amp;Cesion_credito[[#This Row],[Bloque_Contrato_CNE]],Contrato[[#All],[Id]],Contrato[[#All],[DISTRIBUIDOR_ACTUAL]],,0),"")</f>
        <v>EMELCA</v>
      </c>
      <c r="J517" s="5" t="s">
        <v>1317</v>
      </c>
      <c r="K517" s="22" t="str" cm="1">
        <f t="array" ref="K51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7" s="8">
        <v>1</v>
      </c>
      <c r="N517" s="36">
        <f>+Cesion_credito[[#This Row],[Prorrata_Semestral (%)]]*SUMIFS(Contrato[Pago_Semestral_US$],Contrato[Distribuidor_CNE],Cesion_credito[[#This Row],[Distribuidor_CNE]],Contrato[Contrato],Cesion_credito[[#This Row],[Bloque_Contrato_CNE]])</f>
        <v>213.61500000000001</v>
      </c>
      <c r="O517" s="28">
        <f t="shared" si="30"/>
        <v>1</v>
      </c>
      <c r="P517" t="str" cm="1">
        <f t="array" ref="P517">+IFERROR(_xlfn.XLOOKUP(Cesion_credito[[#This Row],[SUMINISTRADOR_ACTUAL]]&amp;Cesion_credito[[#This Row],[Razón Social Beneficiario del Pago]],Tabla_Facturas[[#All],[ID]],Tabla_Facturas[[#All],[BANCO]],,0),"")</f>
        <v>Banco de Chile</v>
      </c>
      <c r="Q517" t="str" cm="1">
        <f t="array" ref="Q51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7" cm="1">
        <f t="array" ref="R517">+IFERROR(_xlfn.XLOOKUP(Cesion_credito[[#This Row],[SUMINISTRADOR_ACTUAL]]&amp;Cesion_credito[[#This Row],[Razón Social Beneficiario del Pago]],Tabla_Facturas[[#All],[ID]],Tabla_Facturas[[#All],[NUMERO_CUENTA]],,0),"")</f>
        <v>1112650055</v>
      </c>
      <c r="S5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33250</v>
      </c>
      <c r="T517" t="str">
        <f>+_xlfn.XLOOKUP(Cesion_credito[[#This Row],[DISTRIBUIDOR_ACTUAL]],Distribuidor[DISTRIBUIDOR_ACTUAL],Distribuidor[RAZON_SOCIAL_DISTRIBUIDOR_ACTUAL],,0)</f>
        <v>Empresa Eléctrica de Casablanca S.A.</v>
      </c>
      <c r="U517" t="str">
        <f>+_xlfn.XLOOKUP(Cesion_credito[[#This Row],[DISTRIBUIDOR_ACTUAL]],Distribuidor[DISTRIBUIDOR_ACTUAL],Distribuidor[RUT_DISTRIBUIDOR_ACTUAL],,0)</f>
        <v>81.577.400-0</v>
      </c>
    </row>
    <row r="518" spans="1:21" x14ac:dyDescent="0.25">
      <c r="A518" s="22">
        <f t="shared" si="31"/>
        <v>2025</v>
      </c>
      <c r="B518" s="22">
        <f t="shared" si="28"/>
        <v>1</v>
      </c>
      <c r="C518" s="22">
        <f t="shared" si="29"/>
        <v>6</v>
      </c>
      <c r="D518" s="23" t="s">
        <v>1131</v>
      </c>
      <c r="E518" s="6" t="s">
        <v>1096</v>
      </c>
      <c r="F518" s="5" t="s">
        <v>738</v>
      </c>
      <c r="G518" s="24" t="str" cm="1">
        <f t="array" ref="G518">+IFERROR(_xlfn.XLOOKUP(Cesion_credito[[#This Row],[Distribuidor_CNE]]&amp;"_"&amp;Cesion_credito[[#This Row],[Bloque_Contrato_CNE]],Contrato[[#All],[Id]],Contrato[[#All],[Suministrador_CNE]],,0),"")</f>
        <v>PANGUIPULLI</v>
      </c>
      <c r="H518" s="24" t="str" cm="1">
        <f t="array" ref="H518">+IFERROR(_xlfn.XLOOKUP(Cesion_credito[[#This Row],[Distribuidor_CNE]]&amp;"_"&amp;Cesion_credito[[#This Row],[Bloque_Contrato_CNE]],Contrato[[#All],[Id]],Contrato[[#All],[SUMINISTRADOR_ACTUAL]],,0),"")</f>
        <v>EGP_CHILE</v>
      </c>
      <c r="I518" s="24" t="str" cm="1">
        <f t="array" ref="I518">+IFERROR(_xlfn.XLOOKUP(Cesion_credito[[#This Row],[Distribuidor_CNE]]&amp;"_"&amp;Cesion_credito[[#This Row],[Bloque_Contrato_CNE]],Contrato[[#All],[Id]],Contrato[[#All],[DISTRIBUIDOR_ACTUAL]],,0),"")</f>
        <v>EMELCA</v>
      </c>
      <c r="J518" s="5" t="s">
        <v>1317</v>
      </c>
      <c r="K518" s="22" t="str" cm="1">
        <f t="array" ref="K51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18" s="8">
        <v>1</v>
      </c>
      <c r="N518" s="36">
        <f>+Cesion_credito[[#This Row],[Prorrata_Semestral (%)]]*SUMIFS(Contrato[Pago_Semestral_US$],Contrato[Distribuidor_CNE],Cesion_credito[[#This Row],[Distribuidor_CNE]],Contrato[Contrato],Cesion_credito[[#This Row],[Bloque_Contrato_CNE]])</f>
        <v>359.34800000000001</v>
      </c>
      <c r="O518" s="28">
        <f t="shared" si="30"/>
        <v>1</v>
      </c>
      <c r="P518" t="str" cm="1">
        <f t="array" ref="P518">+IFERROR(_xlfn.XLOOKUP(Cesion_credito[[#This Row],[SUMINISTRADOR_ACTUAL]]&amp;Cesion_credito[[#This Row],[Razón Social Beneficiario del Pago]],Tabla_Facturas[[#All],[ID]],Tabla_Facturas[[#All],[BANCO]],,0),"")</f>
        <v>Banco de Chile</v>
      </c>
      <c r="Q518" t="str" cm="1">
        <f t="array" ref="Q51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18" cm="1">
        <f t="array" ref="R518">+IFERROR(_xlfn.XLOOKUP(Cesion_credito[[#This Row],[SUMINISTRADOR_ACTUAL]]&amp;Cesion_credito[[#This Row],[Razón Social Beneficiario del Pago]],Tabla_Facturas[[#All],[ID]],Tabla_Facturas[[#All],[NUMERO_CUENTA]],,0),"")</f>
        <v>1112650063</v>
      </c>
      <c r="S5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55933</v>
      </c>
      <c r="T518" t="str">
        <f>+_xlfn.XLOOKUP(Cesion_credito[[#This Row],[DISTRIBUIDOR_ACTUAL]],Distribuidor[DISTRIBUIDOR_ACTUAL],Distribuidor[RAZON_SOCIAL_DISTRIBUIDOR_ACTUAL],,0)</f>
        <v>Empresa Eléctrica de Casablanca S.A.</v>
      </c>
      <c r="U518" t="str">
        <f>+_xlfn.XLOOKUP(Cesion_credito[[#This Row],[DISTRIBUIDOR_ACTUAL]],Distribuidor[DISTRIBUIDOR_ACTUAL],Distribuidor[RUT_DISTRIBUIDOR_ACTUAL],,0)</f>
        <v>81.577.400-0</v>
      </c>
    </row>
    <row r="519" spans="1:21" x14ac:dyDescent="0.25">
      <c r="A519" s="22">
        <f t="shared" si="31"/>
        <v>2025</v>
      </c>
      <c r="B519" s="22">
        <f t="shared" si="28"/>
        <v>1</v>
      </c>
      <c r="C519" s="22">
        <f t="shared" si="29"/>
        <v>6</v>
      </c>
      <c r="D519" s="23" t="s">
        <v>1131</v>
      </c>
      <c r="E519" s="6" t="s">
        <v>1097</v>
      </c>
      <c r="F519" s="5" t="s">
        <v>554</v>
      </c>
      <c r="G519" s="24" t="str" cm="1">
        <f t="array" ref="G519">+IFERROR(_xlfn.XLOOKUP(Cesion_credito[[#This Row],[Distribuidor_CNE]]&amp;"_"&amp;Cesion_credito[[#This Row],[Bloque_Contrato_CNE]],Contrato[[#All],[Id]],Contrato[[#All],[Suministrador_CNE]],,0),"")</f>
        <v>ENDESA</v>
      </c>
      <c r="H519" s="24" t="str" cm="1">
        <f t="array" ref="H519">+IFERROR(_xlfn.XLOOKUP(Cesion_credito[[#This Row],[Distribuidor_CNE]]&amp;"_"&amp;Cesion_credito[[#This Row],[Bloque_Contrato_CNE]],Contrato[[#All],[Id]],Contrato[[#All],[SUMINISTRADOR_ACTUAL]],,0),"")</f>
        <v>ENEL_GENERACION</v>
      </c>
      <c r="I519" s="24" t="str" cm="1">
        <f t="array" ref="I519">+IFERROR(_xlfn.XLOOKUP(Cesion_credito[[#This Row],[Distribuidor_CNE]]&amp;"_"&amp;Cesion_credito[[#This Row],[Bloque_Contrato_CNE]],Contrato[[#All],[Id]],Contrato[[#All],[DISTRIBUIDOR_ACTUAL]],,0),"")</f>
        <v>ENEL_DISTRIBUCION</v>
      </c>
      <c r="J519" s="5" t="s">
        <v>1324</v>
      </c>
      <c r="K519" s="22" t="str" cm="1">
        <f t="array" ref="K519">+IFERROR(_xlfn.XLOOKUP(Cesion_credito[[#This Row],[SUMINISTRADOR_ACTUAL]]&amp;Cesion_credito[[#This Row],[Razón Social Beneficiario del Pago]],Tabla_Facturas[[#All],[ID]],Tabla_Facturas[[#All],[RUT BENEFICIARIO]],,0),"")</f>
        <v>91081000-6</v>
      </c>
      <c r="L5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19" s="8">
        <v>1</v>
      </c>
      <c r="N519" s="36">
        <f>+Cesion_credito[[#This Row],[Prorrata_Semestral (%)]]*SUMIFS(Contrato[Pago_Semestral_US$],Contrato[Distribuidor_CNE],Cesion_credito[[#This Row],[Distribuidor_CNE]],Contrato[Contrato],Cesion_credito[[#This Row],[Bloque_Contrato_CNE]])</f>
        <v>1189963.4890000001</v>
      </c>
      <c r="O519" s="28">
        <f t="shared" si="30"/>
        <v>1</v>
      </c>
      <c r="P519" t="str" cm="1">
        <f t="array" ref="P519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19" t="str" cm="1">
        <f t="array" ref="Q5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19" cm="1">
        <f t="array" ref="R519">+IFERROR(_xlfn.XLOOKUP(Cesion_credito[[#This Row],[SUMINISTRADOR_ACTUAL]]&amp;Cesion_credito[[#This Row],[Razón Social Beneficiario del Pago]],Tabla_Facturas[[#All],[ID]],Tabla_Facturas[[#All],[NUMERO_CUENTA]],,0),"")</f>
        <v>1029991</v>
      </c>
      <c r="S5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185219800</v>
      </c>
      <c r="T519" t="str">
        <f>+_xlfn.XLOOKUP(Cesion_credito[[#This Row],[DISTRIBUIDOR_ACTUAL]],Distribuidor[DISTRIBUIDOR_ACTUAL],Distribuidor[RAZON_SOCIAL_DISTRIBUIDOR_ACTUAL],,0)</f>
        <v>Enel Distribución Chile S.A.</v>
      </c>
      <c r="U519" t="str">
        <f>+_xlfn.XLOOKUP(Cesion_credito[[#This Row],[DISTRIBUIDOR_ACTUAL]],Distribuidor[DISTRIBUIDOR_ACTUAL],Distribuidor[RUT_DISTRIBUIDOR_ACTUAL],,0)</f>
        <v>96.800.570-7</v>
      </c>
    </row>
    <row r="520" spans="1:21" x14ac:dyDescent="0.25">
      <c r="A520" s="22">
        <f t="shared" si="31"/>
        <v>2025</v>
      </c>
      <c r="B520" s="22">
        <f t="shared" ref="B520:B583" si="32">+$B$4</f>
        <v>1</v>
      </c>
      <c r="C520" s="22">
        <f t="shared" ref="C520:C583" si="33">+$B$5</f>
        <v>6</v>
      </c>
      <c r="D520" s="23" t="s">
        <v>1131</v>
      </c>
      <c r="E520" s="6" t="s">
        <v>1097</v>
      </c>
      <c r="F520" s="5" t="s">
        <v>555</v>
      </c>
      <c r="G520" s="24" t="str" cm="1">
        <f t="array" ref="G520">+IFERROR(_xlfn.XLOOKUP(Cesion_credito[[#This Row],[Distribuidor_CNE]]&amp;"_"&amp;Cesion_credito[[#This Row],[Bloque_Contrato_CNE]],Contrato[[#All],[Id]],Contrato[[#All],[Suministrador_CNE]],,0),"")</f>
        <v>ENDESA</v>
      </c>
      <c r="H520" s="24" t="str" cm="1">
        <f t="array" ref="H520">+IFERROR(_xlfn.XLOOKUP(Cesion_credito[[#This Row],[Distribuidor_CNE]]&amp;"_"&amp;Cesion_credito[[#This Row],[Bloque_Contrato_CNE]],Contrato[[#All],[Id]],Contrato[[#All],[SUMINISTRADOR_ACTUAL]],,0),"")</f>
        <v>ENEL_GENERACION</v>
      </c>
      <c r="I520" s="24" t="str" cm="1">
        <f t="array" ref="I520">+IFERROR(_xlfn.XLOOKUP(Cesion_credito[[#This Row],[Distribuidor_CNE]]&amp;"_"&amp;Cesion_credito[[#This Row],[Bloque_Contrato_CNE]],Contrato[[#All],[Id]],Contrato[[#All],[DISTRIBUIDOR_ACTUAL]],,0),"")</f>
        <v>ENEL_DISTRIBUCION</v>
      </c>
      <c r="J520" s="5" t="s">
        <v>1324</v>
      </c>
      <c r="K520" s="22" t="str" cm="1">
        <f t="array" ref="K520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0" s="8">
        <v>1</v>
      </c>
      <c r="N520" s="36">
        <f>+Cesion_credito[[#This Row],[Prorrata_Semestral (%)]]*SUMIFS(Contrato[Pago_Semestral_US$],Contrato[Distribuidor_CNE],Cesion_credito[[#This Row],[Distribuidor_CNE]],Contrato[Contrato],Cesion_credito[[#This Row],[Bloque_Contrato_CNE]])</f>
        <v>1754660.97</v>
      </c>
      <c r="O520" s="28">
        <f t="shared" ref="O520:O583" si="34">+SUMIFS(M:M,E:E,E520,F:F,F520)</f>
        <v>1</v>
      </c>
      <c r="P520" t="str" cm="1">
        <f t="array" ref="P520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0" t="str" cm="1">
        <f t="array" ref="Q5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0" cm="1">
        <f t="array" ref="R520">+IFERROR(_xlfn.XLOOKUP(Cesion_credito[[#This Row],[SUMINISTRADOR_ACTUAL]]&amp;Cesion_credito[[#This Row],[Razón Social Beneficiario del Pago]],Tabla_Facturas[[#All],[ID]],Tabla_Facturas[[#All],[NUMERO_CUENTA]],,0),"")</f>
        <v>1029991</v>
      </c>
      <c r="S5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273115904</v>
      </c>
      <c r="T520" t="str">
        <f>+_xlfn.XLOOKUP(Cesion_credito[[#This Row],[DISTRIBUIDOR_ACTUAL]],Distribuidor[DISTRIBUIDOR_ACTUAL],Distribuidor[RAZON_SOCIAL_DISTRIBUIDOR_ACTUAL],,0)</f>
        <v>Enel Distribución Chile S.A.</v>
      </c>
      <c r="U520" t="str">
        <f>+_xlfn.XLOOKUP(Cesion_credito[[#This Row],[DISTRIBUIDOR_ACTUAL]],Distribuidor[DISTRIBUIDOR_ACTUAL],Distribuidor[RUT_DISTRIBUIDOR_ACTUAL],,0)</f>
        <v>96.800.570-7</v>
      </c>
    </row>
    <row r="521" spans="1:21" x14ac:dyDescent="0.25">
      <c r="A521" s="22">
        <f t="shared" ref="A521:A584" si="35">+$B$3</f>
        <v>2025</v>
      </c>
      <c r="B521" s="22">
        <f t="shared" si="32"/>
        <v>1</v>
      </c>
      <c r="C521" s="22">
        <f t="shared" si="33"/>
        <v>6</v>
      </c>
      <c r="D521" s="23" t="s">
        <v>1131</v>
      </c>
      <c r="E521" s="6" t="s">
        <v>1097</v>
      </c>
      <c r="F521" s="5" t="s">
        <v>556</v>
      </c>
      <c r="G521" s="24" t="str" cm="1">
        <f t="array" ref="G521">+IFERROR(_xlfn.XLOOKUP(Cesion_credito[[#This Row],[Distribuidor_CNE]]&amp;"_"&amp;Cesion_credito[[#This Row],[Bloque_Contrato_CNE]],Contrato[[#All],[Id]],Contrato[[#All],[Suministrador_CNE]],,0),"")</f>
        <v>ENDESA</v>
      </c>
      <c r="H521" s="24" t="str" cm="1">
        <f t="array" ref="H521">+IFERROR(_xlfn.XLOOKUP(Cesion_credito[[#This Row],[Distribuidor_CNE]]&amp;"_"&amp;Cesion_credito[[#This Row],[Bloque_Contrato_CNE]],Contrato[[#All],[Id]],Contrato[[#All],[SUMINISTRADOR_ACTUAL]],,0),"")</f>
        <v>ENEL_GENERACION</v>
      </c>
      <c r="I521" s="24" t="str" cm="1">
        <f t="array" ref="I521">+IFERROR(_xlfn.XLOOKUP(Cesion_credito[[#This Row],[Distribuidor_CNE]]&amp;"_"&amp;Cesion_credito[[#This Row],[Bloque_Contrato_CNE]],Contrato[[#All],[Id]],Contrato[[#All],[DISTRIBUIDOR_ACTUAL]],,0),"")</f>
        <v>ENEL_DISTRIBUCION</v>
      </c>
      <c r="J521" s="5" t="s">
        <v>1324</v>
      </c>
      <c r="K521" s="22" t="str" cm="1">
        <f t="array" ref="K521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1" s="8">
        <v>1</v>
      </c>
      <c r="N521" s="36">
        <f>+Cesion_credito[[#This Row],[Prorrata_Semestral (%)]]*SUMIFS(Contrato[Pago_Semestral_US$],Contrato[Distribuidor_CNE],Cesion_credito[[#This Row],[Distribuidor_CNE]],Contrato[Contrato],Cesion_credito[[#This Row],[Bloque_Contrato_CNE]])</f>
        <v>2854088.048</v>
      </c>
      <c r="O521" s="28">
        <f t="shared" si="34"/>
        <v>1</v>
      </c>
      <c r="P521" t="str" cm="1">
        <f t="array" ref="P521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1" t="str" cm="1">
        <f t="array" ref="Q5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1" cm="1">
        <f t="array" ref="R521">+IFERROR(_xlfn.XLOOKUP(Cesion_credito[[#This Row],[SUMINISTRADOR_ACTUAL]]&amp;Cesion_credito[[#This Row],[Razón Social Beneficiario del Pago]],Tabla_Facturas[[#All],[ID]],Tabla_Facturas[[#All],[NUMERO_CUENTA]],,0),"")</f>
        <v>1029991</v>
      </c>
      <c r="S5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444243561</v>
      </c>
      <c r="T521" t="str">
        <f>+_xlfn.XLOOKUP(Cesion_credito[[#This Row],[DISTRIBUIDOR_ACTUAL]],Distribuidor[DISTRIBUIDOR_ACTUAL],Distribuidor[RAZON_SOCIAL_DISTRIBUIDOR_ACTUAL],,0)</f>
        <v>Enel Distribución Chile S.A.</v>
      </c>
      <c r="U521" t="str">
        <f>+_xlfn.XLOOKUP(Cesion_credito[[#This Row],[DISTRIBUIDOR_ACTUAL]],Distribuidor[DISTRIBUIDOR_ACTUAL],Distribuidor[RUT_DISTRIBUIDOR_ACTUAL],,0)</f>
        <v>96.800.570-7</v>
      </c>
    </row>
    <row r="522" spans="1:21" x14ac:dyDescent="0.25">
      <c r="A522" s="22">
        <f t="shared" si="35"/>
        <v>2025</v>
      </c>
      <c r="B522" s="22">
        <f t="shared" si="32"/>
        <v>1</v>
      </c>
      <c r="C522" s="22">
        <f t="shared" si="33"/>
        <v>6</v>
      </c>
      <c r="D522" s="23" t="s">
        <v>1131</v>
      </c>
      <c r="E522" s="6" t="s">
        <v>1097</v>
      </c>
      <c r="F522" s="5" t="s">
        <v>557</v>
      </c>
      <c r="G522" s="24" t="str" cm="1">
        <f t="array" ref="G522">+IFERROR(_xlfn.XLOOKUP(Cesion_credito[[#This Row],[Distribuidor_CNE]]&amp;"_"&amp;Cesion_credito[[#This Row],[Bloque_Contrato_CNE]],Contrato[[#All],[Id]],Contrato[[#All],[Suministrador_CNE]],,0),"")</f>
        <v>ENDESA</v>
      </c>
      <c r="H522" s="24" t="str" cm="1">
        <f t="array" ref="H522">+IFERROR(_xlfn.XLOOKUP(Cesion_credito[[#This Row],[Distribuidor_CNE]]&amp;"_"&amp;Cesion_credito[[#This Row],[Bloque_Contrato_CNE]],Contrato[[#All],[Id]],Contrato[[#All],[SUMINISTRADOR_ACTUAL]],,0),"")</f>
        <v>ENEL_GENERACION</v>
      </c>
      <c r="I522" s="24" t="str" cm="1">
        <f t="array" ref="I522">+IFERROR(_xlfn.XLOOKUP(Cesion_credito[[#This Row],[Distribuidor_CNE]]&amp;"_"&amp;Cesion_credito[[#This Row],[Bloque_Contrato_CNE]],Contrato[[#All],[Id]],Contrato[[#All],[DISTRIBUIDOR_ACTUAL]],,0),"")</f>
        <v>ENEL_DISTRIBUCION</v>
      </c>
      <c r="J522" s="5" t="s">
        <v>1324</v>
      </c>
      <c r="K522" s="22" t="str" cm="1">
        <f t="array" ref="K522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2" s="8">
        <v>1</v>
      </c>
      <c r="N522" s="36">
        <f>+Cesion_credito[[#This Row],[Prorrata_Semestral (%)]]*SUMIFS(Contrato[Pago_Semestral_US$],Contrato[Distribuidor_CNE],Cesion_credito[[#This Row],[Distribuidor_CNE]],Contrato[Contrato],Cesion_credito[[#This Row],[Bloque_Contrato_CNE]])</f>
        <v>2550331.6680000001</v>
      </c>
      <c r="O522" s="28">
        <f t="shared" si="34"/>
        <v>1</v>
      </c>
      <c r="P522" t="str" cm="1">
        <f t="array" ref="P522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2" t="str" cm="1">
        <f t="array" ref="Q5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2" cm="1">
        <f t="array" ref="R522">+IFERROR(_xlfn.XLOOKUP(Cesion_credito[[#This Row],[SUMINISTRADOR_ACTUAL]]&amp;Cesion_credito[[#This Row],[Razón Social Beneficiario del Pago]],Tabla_Facturas[[#All],[ID]],Tabla_Facturas[[#All],[NUMERO_CUENTA]],,0),"")</f>
        <v>1029991</v>
      </c>
      <c r="S5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396963375</v>
      </c>
      <c r="T522" t="str">
        <f>+_xlfn.XLOOKUP(Cesion_credito[[#This Row],[DISTRIBUIDOR_ACTUAL]],Distribuidor[DISTRIBUIDOR_ACTUAL],Distribuidor[RAZON_SOCIAL_DISTRIBUIDOR_ACTUAL],,0)</f>
        <v>Enel Distribución Chile S.A.</v>
      </c>
      <c r="U522" t="str">
        <f>+_xlfn.XLOOKUP(Cesion_credito[[#This Row],[DISTRIBUIDOR_ACTUAL]],Distribuidor[DISTRIBUIDOR_ACTUAL],Distribuidor[RUT_DISTRIBUIDOR_ACTUAL],,0)</f>
        <v>96.800.570-7</v>
      </c>
    </row>
    <row r="523" spans="1:21" x14ac:dyDescent="0.25">
      <c r="A523" s="22">
        <f t="shared" si="35"/>
        <v>2025</v>
      </c>
      <c r="B523" s="22">
        <f t="shared" si="32"/>
        <v>1</v>
      </c>
      <c r="C523" s="22">
        <f t="shared" si="33"/>
        <v>6</v>
      </c>
      <c r="D523" s="23" t="s">
        <v>1131</v>
      </c>
      <c r="E523" s="6" t="s">
        <v>1097</v>
      </c>
      <c r="F523" s="5" t="s">
        <v>558</v>
      </c>
      <c r="G523" s="24" t="str" cm="1">
        <f t="array" ref="G523">+IFERROR(_xlfn.XLOOKUP(Cesion_credito[[#This Row],[Distribuidor_CNE]]&amp;"_"&amp;Cesion_credito[[#This Row],[Bloque_Contrato_CNE]],Contrato[[#All],[Id]],Contrato[[#All],[Suministrador_CNE]],,0),"")</f>
        <v>ENDESA</v>
      </c>
      <c r="H523" s="24" t="str" cm="1">
        <f t="array" ref="H523">+IFERROR(_xlfn.XLOOKUP(Cesion_credito[[#This Row],[Distribuidor_CNE]]&amp;"_"&amp;Cesion_credito[[#This Row],[Bloque_Contrato_CNE]],Contrato[[#All],[Id]],Contrato[[#All],[SUMINISTRADOR_ACTUAL]],,0),"")</f>
        <v>ENEL_GENERACION</v>
      </c>
      <c r="I523" s="24" t="str" cm="1">
        <f t="array" ref="I523">+IFERROR(_xlfn.XLOOKUP(Cesion_credito[[#This Row],[Distribuidor_CNE]]&amp;"_"&amp;Cesion_credito[[#This Row],[Bloque_Contrato_CNE]],Contrato[[#All],[Id]],Contrato[[#All],[DISTRIBUIDOR_ACTUAL]],,0),"")</f>
        <v>ENEL_DISTRIBUCION</v>
      </c>
      <c r="J523" s="5" t="s">
        <v>1324</v>
      </c>
      <c r="K523" s="22" t="str" cm="1">
        <f t="array" ref="K523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3" s="8">
        <v>1</v>
      </c>
      <c r="N523" s="36">
        <f>+Cesion_credito[[#This Row],[Prorrata_Semestral (%)]]*SUMIFS(Contrato[Pago_Semestral_US$],Contrato[Distribuidor_CNE],Cesion_credito[[#This Row],[Distribuidor_CNE]],Contrato[Contrato],Cesion_credito[[#This Row],[Bloque_Contrato_CNE]])</f>
        <v>4347978.2180000003</v>
      </c>
      <c r="O523" s="28">
        <f t="shared" si="34"/>
        <v>1</v>
      </c>
      <c r="P523" t="str" cm="1">
        <f t="array" ref="P523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3" t="str" cm="1">
        <f t="array" ref="Q5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3" cm="1">
        <f t="array" ref="R523">+IFERROR(_xlfn.XLOOKUP(Cesion_credito[[#This Row],[SUMINISTRADOR_ACTUAL]]&amp;Cesion_credito[[#This Row],[Razón Social Beneficiario del Pago]],Tabla_Facturas[[#All],[ID]],Tabla_Facturas[[#All],[NUMERO_CUENTA]],,0),"")</f>
        <v>1029991</v>
      </c>
      <c r="S5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676770056</v>
      </c>
      <c r="T523" t="str">
        <f>+_xlfn.XLOOKUP(Cesion_credito[[#This Row],[DISTRIBUIDOR_ACTUAL]],Distribuidor[DISTRIBUIDOR_ACTUAL],Distribuidor[RAZON_SOCIAL_DISTRIBUIDOR_ACTUAL],,0)</f>
        <v>Enel Distribución Chile S.A.</v>
      </c>
      <c r="U523" t="str">
        <f>+_xlfn.XLOOKUP(Cesion_credito[[#This Row],[DISTRIBUIDOR_ACTUAL]],Distribuidor[DISTRIBUIDOR_ACTUAL],Distribuidor[RUT_DISTRIBUIDOR_ACTUAL],,0)</f>
        <v>96.800.570-7</v>
      </c>
    </row>
    <row r="524" spans="1:21" x14ac:dyDescent="0.25">
      <c r="A524" s="22">
        <f t="shared" si="35"/>
        <v>2025</v>
      </c>
      <c r="B524" s="22">
        <f t="shared" si="32"/>
        <v>1</v>
      </c>
      <c r="C524" s="22">
        <f t="shared" si="33"/>
        <v>6</v>
      </c>
      <c r="D524" s="23" t="s">
        <v>1131</v>
      </c>
      <c r="E524" s="6" t="s">
        <v>1097</v>
      </c>
      <c r="F524" s="5" t="s">
        <v>559</v>
      </c>
      <c r="G524" s="24" t="str" cm="1">
        <f t="array" ref="G524">+IFERROR(_xlfn.XLOOKUP(Cesion_credito[[#This Row],[Distribuidor_CNE]]&amp;"_"&amp;Cesion_credito[[#This Row],[Bloque_Contrato_CNE]],Contrato[[#All],[Id]],Contrato[[#All],[Suministrador_CNE]],,0),"")</f>
        <v>ENDESA</v>
      </c>
      <c r="H524" s="24" t="str" cm="1">
        <f t="array" ref="H524">+IFERROR(_xlfn.XLOOKUP(Cesion_credito[[#This Row],[Distribuidor_CNE]]&amp;"_"&amp;Cesion_credito[[#This Row],[Bloque_Contrato_CNE]],Contrato[[#All],[Id]],Contrato[[#All],[SUMINISTRADOR_ACTUAL]],,0),"")</f>
        <v>ENEL_GENERACION</v>
      </c>
      <c r="I524" s="24" t="str" cm="1">
        <f t="array" ref="I524">+IFERROR(_xlfn.XLOOKUP(Cesion_credito[[#This Row],[Distribuidor_CNE]]&amp;"_"&amp;Cesion_credito[[#This Row],[Bloque_Contrato_CNE]],Contrato[[#All],[Id]],Contrato[[#All],[DISTRIBUIDOR_ACTUAL]],,0),"")</f>
        <v>ENEL_DISTRIBUCION</v>
      </c>
      <c r="J524" s="5" t="s">
        <v>1324</v>
      </c>
      <c r="K524" s="22" t="str" cm="1">
        <f t="array" ref="K524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4" s="8">
        <v>1</v>
      </c>
      <c r="N524" s="36">
        <f>+Cesion_credito[[#This Row],[Prorrata_Semestral (%)]]*SUMIFS(Contrato[Pago_Semestral_US$],Contrato[Distribuidor_CNE],Cesion_credito[[#This Row],[Distribuidor_CNE]],Contrato[Contrato],Cesion_credito[[#This Row],[Bloque_Contrato_CNE]])</f>
        <v>2223376.1269999999</v>
      </c>
      <c r="O524" s="28">
        <f t="shared" si="34"/>
        <v>1</v>
      </c>
      <c r="P524" t="str" cm="1">
        <f t="array" ref="P524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4" t="str" cm="1">
        <f t="array" ref="Q5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4" cm="1">
        <f t="array" ref="R524">+IFERROR(_xlfn.XLOOKUP(Cesion_credito[[#This Row],[SUMINISTRADOR_ACTUAL]]&amp;Cesion_credito[[#This Row],[Razón Social Beneficiario del Pago]],Tabla_Facturas[[#All],[ID]],Tabla_Facturas[[#All],[NUMERO_CUENTA]],,0),"")</f>
        <v>1029991</v>
      </c>
      <c r="S5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346072200</v>
      </c>
      <c r="T524" t="str">
        <f>+_xlfn.XLOOKUP(Cesion_credito[[#This Row],[DISTRIBUIDOR_ACTUAL]],Distribuidor[DISTRIBUIDOR_ACTUAL],Distribuidor[RAZON_SOCIAL_DISTRIBUIDOR_ACTUAL],,0)</f>
        <v>Enel Distribución Chile S.A.</v>
      </c>
      <c r="U524" t="str">
        <f>+_xlfn.XLOOKUP(Cesion_credito[[#This Row],[DISTRIBUIDOR_ACTUAL]],Distribuidor[DISTRIBUIDOR_ACTUAL],Distribuidor[RUT_DISTRIBUIDOR_ACTUAL],,0)</f>
        <v>96.800.570-7</v>
      </c>
    </row>
    <row r="525" spans="1:21" x14ac:dyDescent="0.25">
      <c r="A525" s="22">
        <f t="shared" si="35"/>
        <v>2025</v>
      </c>
      <c r="B525" s="22">
        <f t="shared" si="32"/>
        <v>1</v>
      </c>
      <c r="C525" s="22">
        <f t="shared" si="33"/>
        <v>6</v>
      </c>
      <c r="D525" s="23" t="s">
        <v>1131</v>
      </c>
      <c r="E525" s="6" t="s">
        <v>1097</v>
      </c>
      <c r="F525" s="5" t="s">
        <v>560</v>
      </c>
      <c r="G525" s="24" t="str" cm="1">
        <f t="array" ref="G525">+IFERROR(_xlfn.XLOOKUP(Cesion_credito[[#This Row],[Distribuidor_CNE]]&amp;"_"&amp;Cesion_credito[[#This Row],[Bloque_Contrato_CNE]],Contrato[[#All],[Id]],Contrato[[#All],[Suministrador_CNE]],,0),"")</f>
        <v>ENDESA</v>
      </c>
      <c r="H525" s="24" t="str" cm="1">
        <f t="array" ref="H525">+IFERROR(_xlfn.XLOOKUP(Cesion_credito[[#This Row],[Distribuidor_CNE]]&amp;"_"&amp;Cesion_credito[[#This Row],[Bloque_Contrato_CNE]],Contrato[[#All],[Id]],Contrato[[#All],[SUMINISTRADOR_ACTUAL]],,0),"")</f>
        <v>ENEL_GENERACION</v>
      </c>
      <c r="I525" s="24" t="str" cm="1">
        <f t="array" ref="I525">+IFERROR(_xlfn.XLOOKUP(Cesion_credito[[#This Row],[Distribuidor_CNE]]&amp;"_"&amp;Cesion_credito[[#This Row],[Bloque_Contrato_CNE]],Contrato[[#All],[Id]],Contrato[[#All],[DISTRIBUIDOR_ACTUAL]],,0),"")</f>
        <v>ENEL_DISTRIBUCION</v>
      </c>
      <c r="J525" s="5" t="s">
        <v>1324</v>
      </c>
      <c r="K525" s="22" t="str" cm="1">
        <f t="array" ref="K525">+IFERROR(_xlfn.XLOOKUP(Cesion_credito[[#This Row],[SUMINISTRADOR_ACTUAL]]&amp;Cesion_credito[[#This Row],[Razón Social Beneficiario del Pago]],Tabla_Facturas[[#All],[ID]],Tabla_Facturas[[#All],[RUT BENEFICIARIO]],,0),"")</f>
        <v>91081000-6</v>
      </c>
      <c r="L5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5" s="8">
        <v>1</v>
      </c>
      <c r="N525" s="36">
        <f>+Cesion_credito[[#This Row],[Prorrata_Semestral (%)]]*SUMIFS(Contrato[Pago_Semestral_US$],Contrato[Distribuidor_CNE],Cesion_credito[[#This Row],[Distribuidor_CNE]],Contrato[Contrato],Cesion_credito[[#This Row],[Bloque_Contrato_CNE]])</f>
        <v>444271.07400000002</v>
      </c>
      <c r="O525" s="28">
        <f t="shared" si="34"/>
        <v>1</v>
      </c>
      <c r="P525" t="str" cm="1">
        <f t="array" ref="P525">+IFERROR(_xlfn.XLOOKUP(Cesion_credito[[#This Row],[SUMINISTRADOR_ACTUAL]]&amp;Cesion_credito[[#This Row],[Razón Social Beneficiario del Pago]],Tabla_Facturas[[#All],[ID]],Tabla_Facturas[[#All],[BANCO]],,0),"")</f>
        <v xml:space="preserve">	Banco Santander - Chile</v>
      </c>
      <c r="Q525" t="str" cm="1">
        <f t="array" ref="Q5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5" cm="1">
        <f t="array" ref="R525">+IFERROR(_xlfn.XLOOKUP(Cesion_credito[[#This Row],[SUMINISTRADOR_ACTUAL]]&amp;Cesion_credito[[#This Row],[Razón Social Beneficiario del Pago]],Tabla_Facturas[[#All],[ID]],Tabla_Facturas[[#All],[NUMERO_CUENTA]],,0),"")</f>
        <v>1029991</v>
      </c>
      <c r="S5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69151533</v>
      </c>
      <c r="T525" t="str">
        <f>+_xlfn.XLOOKUP(Cesion_credito[[#This Row],[DISTRIBUIDOR_ACTUAL]],Distribuidor[DISTRIBUIDOR_ACTUAL],Distribuidor[RAZON_SOCIAL_DISTRIBUIDOR_ACTUAL],,0)</f>
        <v>Enel Distribución Chile S.A.</v>
      </c>
      <c r="U525" t="str">
        <f>+_xlfn.XLOOKUP(Cesion_credito[[#This Row],[DISTRIBUIDOR_ACTUAL]],Distribuidor[DISTRIBUIDOR_ACTUAL],Distribuidor[RUT_DISTRIBUIDOR_ACTUAL],,0)</f>
        <v>96.800.570-7</v>
      </c>
    </row>
    <row r="526" spans="1:21" x14ac:dyDescent="0.25">
      <c r="A526" s="22">
        <f t="shared" si="35"/>
        <v>2025</v>
      </c>
      <c r="B526" s="22">
        <f t="shared" si="32"/>
        <v>1</v>
      </c>
      <c r="C526" s="22">
        <f t="shared" si="33"/>
        <v>6</v>
      </c>
      <c r="D526" s="23" t="s">
        <v>1131</v>
      </c>
      <c r="E526" s="6" t="s">
        <v>1097</v>
      </c>
      <c r="F526" s="5" t="s">
        <v>566</v>
      </c>
      <c r="G526" s="24" t="str" cm="1">
        <f t="array" ref="G526">+IFERROR(_xlfn.XLOOKUP(Cesion_credito[[#This Row],[Distribuidor_CNE]]&amp;"_"&amp;Cesion_credito[[#This Row],[Bloque_Contrato_CNE]],Contrato[[#All],[Id]],Contrato[[#All],[Suministrador_CNE]],,0),"")</f>
        <v>PANGUIPULLI</v>
      </c>
      <c r="H526" s="24" t="str" cm="1">
        <f t="array" ref="H526">+IFERROR(_xlfn.XLOOKUP(Cesion_credito[[#This Row],[Distribuidor_CNE]]&amp;"_"&amp;Cesion_credito[[#This Row],[Bloque_Contrato_CNE]],Contrato[[#All],[Id]],Contrato[[#All],[SUMINISTRADOR_ACTUAL]],,0),"")</f>
        <v>EGP_CHILE</v>
      </c>
      <c r="I526" s="24" t="str" cm="1">
        <f t="array" ref="I526">+IFERROR(_xlfn.XLOOKUP(Cesion_credito[[#This Row],[Distribuidor_CNE]]&amp;"_"&amp;Cesion_credito[[#This Row],[Bloque_Contrato_CNE]],Contrato[[#All],[Id]],Contrato[[#All],[DISTRIBUIDOR_ACTUAL]],,0),"")</f>
        <v>ENEL_DISTRIBUCION</v>
      </c>
      <c r="J526" s="5" t="s">
        <v>1222</v>
      </c>
      <c r="K526" s="22" t="str" cm="1">
        <f t="array" ref="K526">+IFERROR(_xlfn.XLOOKUP(Cesion_credito[[#This Row],[SUMINISTRADOR_ACTUAL]]&amp;Cesion_credito[[#This Row],[Razón Social Beneficiario del Pago]],Tabla_Facturas[[#All],[ID]],Tabla_Facturas[[#All],[RUT BENEFICIARIO]],,0),"")</f>
        <v>76412562-2</v>
      </c>
      <c r="L5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526" s="8">
        <v>1</v>
      </c>
      <c r="N526" s="36">
        <f>+Cesion_credito[[#This Row],[Prorrata_Semestral (%)]]*SUMIFS(Contrato[Pago_Semestral_US$],Contrato[Distribuidor_CNE],Cesion_credito[[#This Row],[Distribuidor_CNE]],Contrato[Contrato],Cesion_credito[[#This Row],[Bloque_Contrato_CNE]])</f>
        <v>254560.19399999999</v>
      </c>
      <c r="O526" s="28">
        <f t="shared" si="34"/>
        <v>1</v>
      </c>
      <c r="P526" t="str" cm="1">
        <f t="array" ref="P526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526" t="str" cm="1">
        <f t="array" ref="Q5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26" cm="1">
        <f t="array" ref="R526">+IFERROR(_xlfn.XLOOKUP(Cesion_credito[[#This Row],[SUMINISTRADOR_ACTUAL]]&amp;Cesion_credito[[#This Row],[Razón Social Beneficiario del Pago]],Tabla_Facturas[[#All],[ID]],Tabla_Facturas[[#All],[NUMERO_CUENTA]],,0),"")</f>
        <v>35419458</v>
      </c>
      <c r="S5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39622718</v>
      </c>
      <c r="T526" t="str">
        <f>+_xlfn.XLOOKUP(Cesion_credito[[#This Row],[DISTRIBUIDOR_ACTUAL]],Distribuidor[DISTRIBUIDOR_ACTUAL],Distribuidor[RAZON_SOCIAL_DISTRIBUIDOR_ACTUAL],,0)</f>
        <v>Enel Distribución Chile S.A.</v>
      </c>
      <c r="U526" t="str">
        <f>+_xlfn.XLOOKUP(Cesion_credito[[#This Row],[DISTRIBUIDOR_ACTUAL]],Distribuidor[DISTRIBUIDOR_ACTUAL],Distribuidor[RUT_DISTRIBUIDOR_ACTUAL],,0)</f>
        <v>96.800.570-7</v>
      </c>
    </row>
    <row r="527" spans="1:21" x14ac:dyDescent="0.25">
      <c r="A527" s="22">
        <f t="shared" si="35"/>
        <v>2025</v>
      </c>
      <c r="B527" s="22">
        <f t="shared" si="32"/>
        <v>1</v>
      </c>
      <c r="C527" s="22">
        <f t="shared" si="33"/>
        <v>6</v>
      </c>
      <c r="D527" s="23" t="s">
        <v>1131</v>
      </c>
      <c r="E527" s="6" t="s">
        <v>1098</v>
      </c>
      <c r="F527" s="5" t="s">
        <v>764</v>
      </c>
      <c r="G527" s="24" t="str" cm="1">
        <f t="array" ref="G527">+IFERROR(_xlfn.XLOOKUP(Cesion_credito[[#This Row],[Distribuidor_CNE]]&amp;"_"&amp;Cesion_credito[[#This Row],[Bloque_Contrato_CNE]],Contrato[[#All],[Id]],Contrato[[#All],[Suministrador_CNE]],,0),"")</f>
        <v>ENDESA</v>
      </c>
      <c r="H527" s="24" t="str" cm="1">
        <f t="array" ref="H527">+IFERROR(_xlfn.XLOOKUP(Cesion_credito[[#This Row],[Distribuidor_CNE]]&amp;"_"&amp;Cesion_credito[[#This Row],[Bloque_Contrato_CNE]],Contrato[[#All],[Id]],Contrato[[#All],[SUMINISTRADOR_ACTUAL]],,0),"")</f>
        <v>ENEL_GENERACION</v>
      </c>
      <c r="I527" s="24" t="str" cm="1">
        <f t="array" ref="I527">+IFERROR(_xlfn.XLOOKUP(Cesion_credito[[#This Row],[Distribuidor_CNE]]&amp;"_"&amp;Cesion_credito[[#This Row],[Bloque_Contrato_CNE]],Contrato[[#All],[Id]],Contrato[[#All],[DISTRIBUIDOR_ACTUAL]],,0),"")</f>
        <v>FRONTEL</v>
      </c>
      <c r="J527" s="5" t="s">
        <v>1317</v>
      </c>
      <c r="K527" s="22" t="str" cm="1">
        <f t="array" ref="K52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7" s="8">
        <v>1</v>
      </c>
      <c r="N527" s="36">
        <f>+Cesion_credito[[#This Row],[Prorrata_Semestral (%)]]*SUMIFS(Contrato[Pago_Semestral_US$],Contrato[Distribuidor_CNE],Cesion_credito[[#This Row],[Distribuidor_CNE]],Contrato[Contrato],Cesion_credito[[#This Row],[Bloque_Contrato_CNE]])</f>
        <v>391850.60800000001</v>
      </c>
      <c r="O527" s="28">
        <f t="shared" si="34"/>
        <v>1</v>
      </c>
      <c r="P527" t="str" cm="1">
        <f t="array" ref="P527">+IFERROR(_xlfn.XLOOKUP(Cesion_credito[[#This Row],[SUMINISTRADOR_ACTUAL]]&amp;Cesion_credito[[#This Row],[Razón Social Beneficiario del Pago]],Tabla_Facturas[[#All],[ID]],Tabla_Facturas[[#All],[BANCO]],,0),"")</f>
        <v>Banco de Chile</v>
      </c>
      <c r="Q527" t="str" cm="1">
        <f t="array" ref="Q52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7" cm="1">
        <f t="array" ref="R527">+IFERROR(_xlfn.XLOOKUP(Cesion_credito[[#This Row],[SUMINISTRADOR_ACTUAL]]&amp;Cesion_credito[[#This Row],[Razón Social Beneficiario del Pago]],Tabla_Facturas[[#All],[ID]],Tabla_Facturas[[#All],[NUMERO_CUENTA]],,0),"")</f>
        <v>1112650055</v>
      </c>
      <c r="S5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60992200</v>
      </c>
      <c r="T527" t="str">
        <f>+_xlfn.XLOOKUP(Cesion_credito[[#This Row],[DISTRIBUIDOR_ACTUAL]],Distribuidor[DISTRIBUIDOR_ACTUAL],Distribuidor[RAZON_SOCIAL_DISTRIBUIDOR_ACTUAL],,0)</f>
        <v>Empresa Eléctrica de la Frontera S.A.</v>
      </c>
      <c r="U527" t="str">
        <f>+_xlfn.XLOOKUP(Cesion_credito[[#This Row],[DISTRIBUIDOR_ACTUAL]],Distribuidor[DISTRIBUIDOR_ACTUAL],Distribuidor[RUT_DISTRIBUIDOR_ACTUAL],,0)</f>
        <v>76.073.164-1</v>
      </c>
    </row>
    <row r="528" spans="1:21" x14ac:dyDescent="0.25">
      <c r="A528" s="22">
        <f t="shared" si="35"/>
        <v>2025</v>
      </c>
      <c r="B528" s="22">
        <f t="shared" si="32"/>
        <v>1</v>
      </c>
      <c r="C528" s="22">
        <f t="shared" si="33"/>
        <v>6</v>
      </c>
      <c r="D528" s="23" t="s">
        <v>1131</v>
      </c>
      <c r="E528" s="6" t="s">
        <v>1098</v>
      </c>
      <c r="F528" s="5" t="s">
        <v>765</v>
      </c>
      <c r="G528" s="24" t="str" cm="1">
        <f t="array" ref="G528">+IFERROR(_xlfn.XLOOKUP(Cesion_credito[[#This Row],[Distribuidor_CNE]]&amp;"_"&amp;Cesion_credito[[#This Row],[Bloque_Contrato_CNE]],Contrato[[#All],[Id]],Contrato[[#All],[Suministrador_CNE]],,0),"")</f>
        <v>ENDESA</v>
      </c>
      <c r="H528" s="24" t="str" cm="1">
        <f t="array" ref="H528">+IFERROR(_xlfn.XLOOKUP(Cesion_credito[[#This Row],[Distribuidor_CNE]]&amp;"_"&amp;Cesion_credito[[#This Row],[Bloque_Contrato_CNE]],Contrato[[#All],[Id]],Contrato[[#All],[SUMINISTRADOR_ACTUAL]],,0),"")</f>
        <v>ENEL_GENERACION</v>
      </c>
      <c r="I528" s="24" t="str" cm="1">
        <f t="array" ref="I528">+IFERROR(_xlfn.XLOOKUP(Cesion_credito[[#This Row],[Distribuidor_CNE]]&amp;"_"&amp;Cesion_credito[[#This Row],[Bloque_Contrato_CNE]],Contrato[[#All],[Id]],Contrato[[#All],[DISTRIBUIDOR_ACTUAL]],,0),"")</f>
        <v>FRONTEL</v>
      </c>
      <c r="J528" s="5" t="s">
        <v>1317</v>
      </c>
      <c r="K528" s="22" t="str" cm="1">
        <f t="array" ref="K52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8" s="8">
        <v>1</v>
      </c>
      <c r="N528" s="36">
        <f>+Cesion_credito[[#This Row],[Prorrata_Semestral (%)]]*SUMIFS(Contrato[Pago_Semestral_US$],Contrato[Distribuidor_CNE],Cesion_credito[[#This Row],[Distribuidor_CNE]],Contrato[Contrato],Cesion_credito[[#This Row],[Bloque_Contrato_CNE]])</f>
        <v>91193.368000000002</v>
      </c>
      <c r="O528" s="28">
        <f t="shared" si="34"/>
        <v>1</v>
      </c>
      <c r="P528" t="str" cm="1">
        <f t="array" ref="P528">+IFERROR(_xlfn.XLOOKUP(Cesion_credito[[#This Row],[SUMINISTRADOR_ACTUAL]]&amp;Cesion_credito[[#This Row],[Razón Social Beneficiario del Pago]],Tabla_Facturas[[#All],[ID]],Tabla_Facturas[[#All],[BANCO]],,0),"")</f>
        <v>Banco de Chile</v>
      </c>
      <c r="Q528" t="str" cm="1">
        <f t="array" ref="Q52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8" cm="1">
        <f t="array" ref="R528">+IFERROR(_xlfn.XLOOKUP(Cesion_credito[[#This Row],[SUMINISTRADOR_ACTUAL]]&amp;Cesion_credito[[#This Row],[Razón Social Beneficiario del Pago]],Tabla_Facturas[[#All],[ID]],Tabla_Facturas[[#All],[NUMERO_CUENTA]],,0),"")</f>
        <v>1112650055</v>
      </c>
      <c r="S5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14194400</v>
      </c>
      <c r="T528" t="str">
        <f>+_xlfn.XLOOKUP(Cesion_credito[[#This Row],[DISTRIBUIDOR_ACTUAL]],Distribuidor[DISTRIBUIDOR_ACTUAL],Distribuidor[RAZON_SOCIAL_DISTRIBUIDOR_ACTUAL],,0)</f>
        <v>Empresa Eléctrica de la Frontera S.A.</v>
      </c>
      <c r="U528" t="str">
        <f>+_xlfn.XLOOKUP(Cesion_credito[[#This Row],[DISTRIBUIDOR_ACTUAL]],Distribuidor[DISTRIBUIDOR_ACTUAL],Distribuidor[RUT_DISTRIBUIDOR_ACTUAL],,0)</f>
        <v>76.073.164-1</v>
      </c>
    </row>
    <row r="529" spans="1:21" x14ac:dyDescent="0.25">
      <c r="A529" s="22">
        <f t="shared" si="35"/>
        <v>2025</v>
      </c>
      <c r="B529" s="22">
        <f t="shared" si="32"/>
        <v>1</v>
      </c>
      <c r="C529" s="22">
        <f t="shared" si="33"/>
        <v>6</v>
      </c>
      <c r="D529" s="23" t="s">
        <v>1131</v>
      </c>
      <c r="E529" s="6" t="s">
        <v>1098</v>
      </c>
      <c r="F529" s="5" t="s">
        <v>766</v>
      </c>
      <c r="G529" s="24" t="str" cm="1">
        <f t="array" ref="G529">+IFERROR(_xlfn.XLOOKUP(Cesion_credito[[#This Row],[Distribuidor_CNE]]&amp;"_"&amp;Cesion_credito[[#This Row],[Bloque_Contrato_CNE]],Contrato[[#All],[Id]],Contrato[[#All],[Suministrador_CNE]],,0),"")</f>
        <v>ENDESA</v>
      </c>
      <c r="H529" s="24" t="str" cm="1">
        <f t="array" ref="H529">+IFERROR(_xlfn.XLOOKUP(Cesion_credito[[#This Row],[Distribuidor_CNE]]&amp;"_"&amp;Cesion_credito[[#This Row],[Bloque_Contrato_CNE]],Contrato[[#All],[Id]],Contrato[[#All],[SUMINISTRADOR_ACTUAL]],,0),"")</f>
        <v>ENEL_GENERACION</v>
      </c>
      <c r="I529" s="24" t="str" cm="1">
        <f t="array" ref="I529">+IFERROR(_xlfn.XLOOKUP(Cesion_credito[[#This Row],[Distribuidor_CNE]]&amp;"_"&amp;Cesion_credito[[#This Row],[Bloque_Contrato_CNE]],Contrato[[#All],[Id]],Contrato[[#All],[DISTRIBUIDOR_ACTUAL]],,0),"")</f>
        <v>FRONTEL</v>
      </c>
      <c r="J529" s="5" t="s">
        <v>1317</v>
      </c>
      <c r="K529" s="22" t="str" cm="1">
        <f t="array" ref="K52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29" s="8">
        <v>1</v>
      </c>
      <c r="N529" s="36">
        <f>+Cesion_credito[[#This Row],[Prorrata_Semestral (%)]]*SUMIFS(Contrato[Pago_Semestral_US$],Contrato[Distribuidor_CNE],Cesion_credito[[#This Row],[Distribuidor_CNE]],Contrato[Contrato],Cesion_credito[[#This Row],[Bloque_Contrato_CNE]])</f>
        <v>3971.2260000000001</v>
      </c>
      <c r="O529" s="28">
        <f t="shared" si="34"/>
        <v>1</v>
      </c>
      <c r="P529" t="str" cm="1">
        <f t="array" ref="P529">+IFERROR(_xlfn.XLOOKUP(Cesion_credito[[#This Row],[SUMINISTRADOR_ACTUAL]]&amp;Cesion_credito[[#This Row],[Razón Social Beneficiario del Pago]],Tabla_Facturas[[#All],[ID]],Tabla_Facturas[[#All],[BANCO]],,0),"")</f>
        <v>Banco de Chile</v>
      </c>
      <c r="Q529" t="str" cm="1">
        <f t="array" ref="Q52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29" cm="1">
        <f t="array" ref="R529">+IFERROR(_xlfn.XLOOKUP(Cesion_credito[[#This Row],[SUMINISTRADOR_ACTUAL]]&amp;Cesion_credito[[#This Row],[Razón Social Beneficiario del Pago]],Tabla_Facturas[[#All],[ID]],Tabla_Facturas[[#All],[NUMERO_CUENTA]],,0),"")</f>
        <v>1112650055</v>
      </c>
      <c r="S5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618128</v>
      </c>
      <c r="T529" t="str">
        <f>+_xlfn.XLOOKUP(Cesion_credito[[#This Row],[DISTRIBUIDOR_ACTUAL]],Distribuidor[DISTRIBUIDOR_ACTUAL],Distribuidor[RAZON_SOCIAL_DISTRIBUIDOR_ACTUAL],,0)</f>
        <v>Empresa Eléctrica de la Frontera S.A.</v>
      </c>
      <c r="U529" t="str">
        <f>+_xlfn.XLOOKUP(Cesion_credito[[#This Row],[DISTRIBUIDOR_ACTUAL]],Distribuidor[DISTRIBUIDOR_ACTUAL],Distribuidor[RUT_DISTRIBUIDOR_ACTUAL],,0)</f>
        <v>76.073.164-1</v>
      </c>
    </row>
    <row r="530" spans="1:21" x14ac:dyDescent="0.25">
      <c r="A530" s="22">
        <f t="shared" si="35"/>
        <v>2025</v>
      </c>
      <c r="B530" s="22">
        <f t="shared" si="32"/>
        <v>1</v>
      </c>
      <c r="C530" s="22">
        <f t="shared" si="33"/>
        <v>6</v>
      </c>
      <c r="D530" s="23" t="s">
        <v>1131</v>
      </c>
      <c r="E530" s="6" t="s">
        <v>1098</v>
      </c>
      <c r="F530" s="5" t="s">
        <v>767</v>
      </c>
      <c r="G530" s="24" t="str" cm="1">
        <f t="array" ref="G530">+IFERROR(_xlfn.XLOOKUP(Cesion_credito[[#This Row],[Distribuidor_CNE]]&amp;"_"&amp;Cesion_credito[[#This Row],[Bloque_Contrato_CNE]],Contrato[[#All],[Id]],Contrato[[#All],[Suministrador_CNE]],,0),"")</f>
        <v>ENDESA</v>
      </c>
      <c r="H530" s="24" t="str" cm="1">
        <f t="array" ref="H530">+IFERROR(_xlfn.XLOOKUP(Cesion_credito[[#This Row],[Distribuidor_CNE]]&amp;"_"&amp;Cesion_credito[[#This Row],[Bloque_Contrato_CNE]],Contrato[[#All],[Id]],Contrato[[#All],[SUMINISTRADOR_ACTUAL]],,0),"")</f>
        <v>ENEL_GENERACION</v>
      </c>
      <c r="I530" s="24" t="str" cm="1">
        <f t="array" ref="I530">+IFERROR(_xlfn.XLOOKUP(Cesion_credito[[#This Row],[Distribuidor_CNE]]&amp;"_"&amp;Cesion_credito[[#This Row],[Bloque_Contrato_CNE]],Contrato[[#All],[Id]],Contrato[[#All],[DISTRIBUIDOR_ACTUAL]],,0),"")</f>
        <v>FRONTEL</v>
      </c>
      <c r="J530" s="5" t="s">
        <v>1317</v>
      </c>
      <c r="K530" s="22" t="str" cm="1">
        <f t="array" ref="K53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0" s="8">
        <v>1</v>
      </c>
      <c r="N530" s="36">
        <f>+Cesion_credito[[#This Row],[Prorrata_Semestral (%)]]*SUMIFS(Contrato[Pago_Semestral_US$],Contrato[Distribuidor_CNE],Cesion_credito[[#This Row],[Distribuidor_CNE]],Contrato[Contrato],Cesion_credito[[#This Row],[Bloque_Contrato_CNE]])</f>
        <v>563721.19700000004</v>
      </c>
      <c r="O530" s="28">
        <f t="shared" si="34"/>
        <v>1</v>
      </c>
      <c r="P530" t="str" cm="1">
        <f t="array" ref="P530">+IFERROR(_xlfn.XLOOKUP(Cesion_credito[[#This Row],[SUMINISTRADOR_ACTUAL]]&amp;Cesion_credito[[#This Row],[Razón Social Beneficiario del Pago]],Tabla_Facturas[[#All],[ID]],Tabla_Facturas[[#All],[BANCO]],,0),"")</f>
        <v>Banco de Chile</v>
      </c>
      <c r="Q530" t="str" cm="1">
        <f t="array" ref="Q53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0" cm="1">
        <f t="array" ref="R530">+IFERROR(_xlfn.XLOOKUP(Cesion_credito[[#This Row],[SUMINISTRADOR_ACTUAL]]&amp;Cesion_credito[[#This Row],[Razón Social Beneficiario del Pago]],Tabla_Facturas[[#All],[ID]],Tabla_Facturas[[#All],[NUMERO_CUENTA]],,0),"")</f>
        <v>1112650055</v>
      </c>
      <c r="S5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87744144</v>
      </c>
      <c r="T530" t="str">
        <f>+_xlfn.XLOOKUP(Cesion_credito[[#This Row],[DISTRIBUIDOR_ACTUAL]],Distribuidor[DISTRIBUIDOR_ACTUAL],Distribuidor[RAZON_SOCIAL_DISTRIBUIDOR_ACTUAL],,0)</f>
        <v>Empresa Eléctrica de la Frontera S.A.</v>
      </c>
      <c r="U530" t="str">
        <f>+_xlfn.XLOOKUP(Cesion_credito[[#This Row],[DISTRIBUIDOR_ACTUAL]],Distribuidor[DISTRIBUIDOR_ACTUAL],Distribuidor[RUT_DISTRIBUIDOR_ACTUAL],,0)</f>
        <v>76.073.164-1</v>
      </c>
    </row>
    <row r="531" spans="1:21" x14ac:dyDescent="0.25">
      <c r="A531" s="22">
        <f t="shared" si="35"/>
        <v>2025</v>
      </c>
      <c r="B531" s="22">
        <f t="shared" si="32"/>
        <v>1</v>
      </c>
      <c r="C531" s="22">
        <f t="shared" si="33"/>
        <v>6</v>
      </c>
      <c r="D531" s="23" t="s">
        <v>1131</v>
      </c>
      <c r="E531" s="6" t="s">
        <v>1098</v>
      </c>
      <c r="F531" s="5" t="s">
        <v>772</v>
      </c>
      <c r="G531" s="24" t="str" cm="1">
        <f t="array" ref="G531">+IFERROR(_xlfn.XLOOKUP(Cesion_credito[[#This Row],[Distribuidor_CNE]]&amp;"_"&amp;Cesion_credito[[#This Row],[Bloque_Contrato_CNE]],Contrato[[#All],[Id]],Contrato[[#All],[Suministrador_CNE]],,0),"")</f>
        <v>PANGUIPULLI</v>
      </c>
      <c r="H531" s="24" t="str" cm="1">
        <f t="array" ref="H531">+IFERROR(_xlfn.XLOOKUP(Cesion_credito[[#This Row],[Distribuidor_CNE]]&amp;"_"&amp;Cesion_credito[[#This Row],[Bloque_Contrato_CNE]],Contrato[[#All],[Id]],Contrato[[#All],[SUMINISTRADOR_ACTUAL]],,0),"")</f>
        <v>EGP_CHILE</v>
      </c>
      <c r="I531" s="24" t="str" cm="1">
        <f t="array" ref="I531">+IFERROR(_xlfn.XLOOKUP(Cesion_credito[[#This Row],[Distribuidor_CNE]]&amp;"_"&amp;Cesion_credito[[#This Row],[Bloque_Contrato_CNE]],Contrato[[#All],[Id]],Contrato[[#All],[DISTRIBUIDOR_ACTUAL]],,0),"")</f>
        <v>FRONTEL</v>
      </c>
      <c r="J531" s="5" t="s">
        <v>1317</v>
      </c>
      <c r="K531" s="22" t="str" cm="1">
        <f t="array" ref="K53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1" s="8">
        <v>1</v>
      </c>
      <c r="N531" s="36">
        <f>+Cesion_credito[[#This Row],[Prorrata_Semestral (%)]]*SUMIFS(Contrato[Pago_Semestral_US$],Contrato[Distribuidor_CNE],Cesion_credito[[#This Row],[Distribuidor_CNE]],Contrato[Contrato],Cesion_credito[[#This Row],[Bloque_Contrato_CNE]])</f>
        <v>45749.228000000003</v>
      </c>
      <c r="O531" s="28">
        <f t="shared" si="34"/>
        <v>1</v>
      </c>
      <c r="P531" t="str" cm="1">
        <f t="array" ref="P531">+IFERROR(_xlfn.XLOOKUP(Cesion_credito[[#This Row],[SUMINISTRADOR_ACTUAL]]&amp;Cesion_credito[[#This Row],[Razón Social Beneficiario del Pago]],Tabla_Facturas[[#All],[ID]],Tabla_Facturas[[#All],[BANCO]],,0),"")</f>
        <v>Banco de Chile</v>
      </c>
      <c r="Q531" t="str" cm="1">
        <f t="array" ref="Q53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1" cm="1">
        <f t="array" ref="R531">+IFERROR(_xlfn.XLOOKUP(Cesion_credito[[#This Row],[SUMINISTRADOR_ACTUAL]]&amp;Cesion_credito[[#This Row],[Razón Social Beneficiario del Pago]],Tabla_Facturas[[#All],[ID]],Tabla_Facturas[[#All],[NUMERO_CUENTA]],,0),"")</f>
        <v>1112650063</v>
      </c>
      <c r="S5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7120944</v>
      </c>
      <c r="T531" t="str">
        <f>+_xlfn.XLOOKUP(Cesion_credito[[#This Row],[DISTRIBUIDOR_ACTUAL]],Distribuidor[DISTRIBUIDOR_ACTUAL],Distribuidor[RAZON_SOCIAL_DISTRIBUIDOR_ACTUAL],,0)</f>
        <v>Empresa Eléctrica de la Frontera S.A.</v>
      </c>
      <c r="U531" t="str">
        <f>+_xlfn.XLOOKUP(Cesion_credito[[#This Row],[DISTRIBUIDOR_ACTUAL]],Distribuidor[DISTRIBUIDOR_ACTUAL],Distribuidor[RUT_DISTRIBUIDOR_ACTUAL],,0)</f>
        <v>76.073.164-1</v>
      </c>
    </row>
    <row r="532" spans="1:21" x14ac:dyDescent="0.25">
      <c r="A532" s="22">
        <f t="shared" si="35"/>
        <v>2025</v>
      </c>
      <c r="B532" s="22">
        <f t="shared" si="32"/>
        <v>1</v>
      </c>
      <c r="C532" s="22">
        <f t="shared" si="33"/>
        <v>6</v>
      </c>
      <c r="D532" s="23" t="s">
        <v>1131</v>
      </c>
      <c r="E532" s="6" t="s">
        <v>1099</v>
      </c>
      <c r="F532" s="5" t="s">
        <v>800</v>
      </c>
      <c r="G532" s="24" t="str" cm="1">
        <f t="array" ref="G532">+IFERROR(_xlfn.XLOOKUP(Cesion_credito[[#This Row],[Distribuidor_CNE]]&amp;"_"&amp;Cesion_credito[[#This Row],[Bloque_Contrato_CNE]],Contrato[[#All],[Id]],Contrato[[#All],[Suministrador_CNE]],,0),"")</f>
        <v>ENDESA</v>
      </c>
      <c r="H532" s="24" t="str" cm="1">
        <f t="array" ref="H532">+IFERROR(_xlfn.XLOOKUP(Cesion_credito[[#This Row],[Distribuidor_CNE]]&amp;"_"&amp;Cesion_credito[[#This Row],[Bloque_Contrato_CNE]],Contrato[[#All],[Id]],Contrato[[#All],[SUMINISTRADOR_ACTUAL]],,0),"")</f>
        <v>ENEL_GENERACION</v>
      </c>
      <c r="I532" s="24" t="str" cm="1">
        <f t="array" ref="I532">+IFERROR(_xlfn.XLOOKUP(Cesion_credito[[#This Row],[Distribuidor_CNE]]&amp;"_"&amp;Cesion_credito[[#This Row],[Bloque_Contrato_CNE]],Contrato[[#All],[Id]],Contrato[[#All],[DISTRIBUIDOR_ACTUAL]],,0),"")</f>
        <v>LITORAL</v>
      </c>
      <c r="J532" s="5" t="s">
        <v>1317</v>
      </c>
      <c r="K532" s="22" t="str" cm="1">
        <f t="array" ref="K53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2" s="8">
        <v>1</v>
      </c>
      <c r="N532" s="36">
        <f>+Cesion_credito[[#This Row],[Prorrata_Semestral (%)]]*SUMIFS(Contrato[Pago_Semestral_US$],Contrato[Distribuidor_CNE],Cesion_credito[[#This Row],[Distribuidor_CNE]],Contrato[Contrato],Cesion_credito[[#This Row],[Bloque_Contrato_CNE]])</f>
        <v>9401.9889999999996</v>
      </c>
      <c r="O532" s="28">
        <f t="shared" si="34"/>
        <v>1</v>
      </c>
      <c r="P532" t="str" cm="1">
        <f t="array" ref="P532">+IFERROR(_xlfn.XLOOKUP(Cesion_credito[[#This Row],[SUMINISTRADOR_ACTUAL]]&amp;Cesion_credito[[#This Row],[Razón Social Beneficiario del Pago]],Tabla_Facturas[[#All],[ID]],Tabla_Facturas[[#All],[BANCO]],,0),"")</f>
        <v>Banco de Chile</v>
      </c>
      <c r="Q532" t="str" cm="1">
        <f t="array" ref="Q53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2" cm="1">
        <f t="array" ref="R532">+IFERROR(_xlfn.XLOOKUP(Cesion_credito[[#This Row],[SUMINISTRADOR_ACTUAL]]&amp;Cesion_credito[[#This Row],[Razón Social Beneficiario del Pago]],Tabla_Facturas[[#All],[ID]],Tabla_Facturas[[#All],[NUMERO_CUENTA]],,0),"")</f>
        <v>1112650055</v>
      </c>
      <c r="S5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1463435</v>
      </c>
      <c r="T532" t="str">
        <f>+_xlfn.XLOOKUP(Cesion_credito[[#This Row],[DISTRIBUIDOR_ACTUAL]],Distribuidor[DISTRIBUIDOR_ACTUAL],Distribuidor[RAZON_SOCIAL_DISTRIBUIDOR_ACTUAL],,0)</f>
        <v>Compañía Eléctrica del Litoral S.A.</v>
      </c>
      <c r="U532" t="str">
        <f>+_xlfn.XLOOKUP(Cesion_credito[[#This Row],[DISTRIBUIDOR_ACTUAL]],Distribuidor[DISTRIBUIDOR_ACTUAL],Distribuidor[RUT_DISTRIBUIDOR_ACTUAL],,0)</f>
        <v>91.344.000-5</v>
      </c>
    </row>
    <row r="533" spans="1:21" x14ac:dyDescent="0.25">
      <c r="A533" s="22">
        <f t="shared" si="35"/>
        <v>2025</v>
      </c>
      <c r="B533" s="22">
        <f t="shared" si="32"/>
        <v>1</v>
      </c>
      <c r="C533" s="22">
        <f t="shared" si="33"/>
        <v>6</v>
      </c>
      <c r="D533" s="23" t="s">
        <v>1131</v>
      </c>
      <c r="E533" s="6" t="s">
        <v>1099</v>
      </c>
      <c r="F533" s="5" t="s">
        <v>801</v>
      </c>
      <c r="G533" s="24" t="str" cm="1">
        <f t="array" ref="G533">+IFERROR(_xlfn.XLOOKUP(Cesion_credito[[#This Row],[Distribuidor_CNE]]&amp;"_"&amp;Cesion_credito[[#This Row],[Bloque_Contrato_CNE]],Contrato[[#All],[Id]],Contrato[[#All],[Suministrador_CNE]],,0),"")</f>
        <v>ENDESA</v>
      </c>
      <c r="H533" s="24" t="str" cm="1">
        <f t="array" ref="H533">+IFERROR(_xlfn.XLOOKUP(Cesion_credito[[#This Row],[Distribuidor_CNE]]&amp;"_"&amp;Cesion_credito[[#This Row],[Bloque_Contrato_CNE]],Contrato[[#All],[Id]],Contrato[[#All],[SUMINISTRADOR_ACTUAL]],,0),"")</f>
        <v>ENEL_GENERACION</v>
      </c>
      <c r="I533" s="24" t="str" cm="1">
        <f t="array" ref="I533">+IFERROR(_xlfn.XLOOKUP(Cesion_credito[[#This Row],[Distribuidor_CNE]]&amp;"_"&amp;Cesion_credito[[#This Row],[Bloque_Contrato_CNE]],Contrato[[#All],[Id]],Contrato[[#All],[DISTRIBUIDOR_ACTUAL]],,0),"")</f>
        <v>LITORAL</v>
      </c>
      <c r="J533" s="5" t="s">
        <v>1317</v>
      </c>
      <c r="K533" s="22" t="str" cm="1">
        <f t="array" ref="K5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3" s="8">
        <v>1</v>
      </c>
      <c r="N533" s="36">
        <f>+Cesion_credito[[#This Row],[Prorrata_Semestral (%)]]*SUMIFS(Contrato[Pago_Semestral_US$],Contrato[Distribuidor_CNE],Cesion_credito[[#This Row],[Distribuidor_CNE]],Contrato[Contrato],Cesion_credito[[#This Row],[Bloque_Contrato_CNE]])</f>
        <v>22305.113000000001</v>
      </c>
      <c r="O533" s="28">
        <f t="shared" si="34"/>
        <v>1</v>
      </c>
      <c r="P533" t="str" cm="1">
        <f t="array" ref="P533">+IFERROR(_xlfn.XLOOKUP(Cesion_credito[[#This Row],[SUMINISTRADOR_ACTUAL]]&amp;Cesion_credito[[#This Row],[Razón Social Beneficiario del Pago]],Tabla_Facturas[[#All],[ID]],Tabla_Facturas[[#All],[BANCO]],,0),"")</f>
        <v>Banco de Chile</v>
      </c>
      <c r="Q533" t="str" cm="1">
        <f t="array" ref="Q53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3" cm="1">
        <f t="array" ref="R533">+IFERROR(_xlfn.XLOOKUP(Cesion_credito[[#This Row],[SUMINISTRADOR_ACTUAL]]&amp;Cesion_credito[[#This Row],[Razón Social Beneficiario del Pago]],Tabla_Facturas[[#All],[ID]],Tabla_Facturas[[#All],[NUMERO_CUENTA]],,0),"")</f>
        <v>1112650055</v>
      </c>
      <c r="S5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3471828</v>
      </c>
      <c r="T533" t="str">
        <f>+_xlfn.XLOOKUP(Cesion_credito[[#This Row],[DISTRIBUIDOR_ACTUAL]],Distribuidor[DISTRIBUIDOR_ACTUAL],Distribuidor[RAZON_SOCIAL_DISTRIBUIDOR_ACTUAL],,0)</f>
        <v>Compañía Eléctrica del Litoral S.A.</v>
      </c>
      <c r="U533" t="str">
        <f>+_xlfn.XLOOKUP(Cesion_credito[[#This Row],[DISTRIBUIDOR_ACTUAL]],Distribuidor[DISTRIBUIDOR_ACTUAL],Distribuidor[RUT_DISTRIBUIDOR_ACTUAL],,0)</f>
        <v>91.344.000-5</v>
      </c>
    </row>
    <row r="534" spans="1:21" x14ac:dyDescent="0.25">
      <c r="A534" s="22">
        <f t="shared" si="35"/>
        <v>2025</v>
      </c>
      <c r="B534" s="22">
        <f t="shared" si="32"/>
        <v>1</v>
      </c>
      <c r="C534" s="22">
        <f t="shared" si="33"/>
        <v>6</v>
      </c>
      <c r="D534" s="23" t="s">
        <v>1131</v>
      </c>
      <c r="E534" s="6" t="s">
        <v>1099</v>
      </c>
      <c r="F534" s="5" t="s">
        <v>802</v>
      </c>
      <c r="G534" s="24" t="str" cm="1">
        <f t="array" ref="G534">+IFERROR(_xlfn.XLOOKUP(Cesion_credito[[#This Row],[Distribuidor_CNE]]&amp;"_"&amp;Cesion_credito[[#This Row],[Bloque_Contrato_CNE]],Contrato[[#All],[Id]],Contrato[[#All],[Suministrador_CNE]],,0),"")</f>
        <v>ENDESA</v>
      </c>
      <c r="H534" s="24" t="str" cm="1">
        <f t="array" ref="H534">+IFERROR(_xlfn.XLOOKUP(Cesion_credito[[#This Row],[Distribuidor_CNE]]&amp;"_"&amp;Cesion_credito[[#This Row],[Bloque_Contrato_CNE]],Contrato[[#All],[Id]],Contrato[[#All],[SUMINISTRADOR_ACTUAL]],,0),"")</f>
        <v>ENEL_GENERACION</v>
      </c>
      <c r="I534" s="24" t="str" cm="1">
        <f t="array" ref="I534">+IFERROR(_xlfn.XLOOKUP(Cesion_credito[[#This Row],[Distribuidor_CNE]]&amp;"_"&amp;Cesion_credito[[#This Row],[Bloque_Contrato_CNE]],Contrato[[#All],[Id]],Contrato[[#All],[DISTRIBUIDOR_ACTUAL]],,0),"")</f>
        <v>LITORAL</v>
      </c>
      <c r="J534" s="5" t="s">
        <v>1317</v>
      </c>
      <c r="K534" s="22" t="str" cm="1">
        <f t="array" ref="K5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4" s="8">
        <v>1</v>
      </c>
      <c r="N534" s="36">
        <f>+Cesion_credito[[#This Row],[Prorrata_Semestral (%)]]*SUMIFS(Contrato[Pago_Semestral_US$],Contrato[Distribuidor_CNE],Cesion_credito[[#This Row],[Distribuidor_CNE]],Contrato[Contrato],Cesion_credito[[#This Row],[Bloque_Contrato_CNE]])</f>
        <v>91408.153000000006</v>
      </c>
      <c r="O534" s="28">
        <f t="shared" si="34"/>
        <v>1</v>
      </c>
      <c r="P534" t="str" cm="1">
        <f t="array" ref="P534">+IFERROR(_xlfn.XLOOKUP(Cesion_credito[[#This Row],[SUMINISTRADOR_ACTUAL]]&amp;Cesion_credito[[#This Row],[Razón Social Beneficiario del Pago]],Tabla_Facturas[[#All],[ID]],Tabla_Facturas[[#All],[BANCO]],,0),"")</f>
        <v>Banco de Chile</v>
      </c>
      <c r="Q534" t="str" cm="1">
        <f t="array" ref="Q53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4" cm="1">
        <f t="array" ref="R534">+IFERROR(_xlfn.XLOOKUP(Cesion_credito[[#This Row],[SUMINISTRADOR_ACTUAL]]&amp;Cesion_credito[[#This Row],[Razón Social Beneficiario del Pago]],Tabla_Facturas[[#All],[ID]],Tabla_Facturas[[#All],[NUMERO_CUENTA]],,0),"")</f>
        <v>1112650055</v>
      </c>
      <c r="S5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14227831</v>
      </c>
      <c r="T534" t="str">
        <f>+_xlfn.XLOOKUP(Cesion_credito[[#This Row],[DISTRIBUIDOR_ACTUAL]],Distribuidor[DISTRIBUIDOR_ACTUAL],Distribuidor[RAZON_SOCIAL_DISTRIBUIDOR_ACTUAL],,0)</f>
        <v>Compañía Eléctrica del Litoral S.A.</v>
      </c>
      <c r="U534" t="str">
        <f>+_xlfn.XLOOKUP(Cesion_credito[[#This Row],[DISTRIBUIDOR_ACTUAL]],Distribuidor[DISTRIBUIDOR_ACTUAL],Distribuidor[RUT_DISTRIBUIDOR_ACTUAL],,0)</f>
        <v>91.344.000-5</v>
      </c>
    </row>
    <row r="535" spans="1:21" x14ac:dyDescent="0.25">
      <c r="A535" s="22">
        <f t="shared" si="35"/>
        <v>2025</v>
      </c>
      <c r="B535" s="22">
        <f t="shared" si="32"/>
        <v>1</v>
      </c>
      <c r="C535" s="22">
        <f t="shared" si="33"/>
        <v>6</v>
      </c>
      <c r="D535" s="23" t="s">
        <v>1131</v>
      </c>
      <c r="E535" s="6" t="s">
        <v>1099</v>
      </c>
      <c r="F535" s="5" t="s">
        <v>803</v>
      </c>
      <c r="G535" s="24" t="str" cm="1">
        <f t="array" ref="G535">+IFERROR(_xlfn.XLOOKUP(Cesion_credito[[#This Row],[Distribuidor_CNE]]&amp;"_"&amp;Cesion_credito[[#This Row],[Bloque_Contrato_CNE]],Contrato[[#All],[Id]],Contrato[[#All],[Suministrador_CNE]],,0),"")</f>
        <v>ENDESA</v>
      </c>
      <c r="H535" s="24" t="str" cm="1">
        <f t="array" ref="H535">+IFERROR(_xlfn.XLOOKUP(Cesion_credito[[#This Row],[Distribuidor_CNE]]&amp;"_"&amp;Cesion_credito[[#This Row],[Bloque_Contrato_CNE]],Contrato[[#All],[Id]],Contrato[[#All],[SUMINISTRADOR_ACTUAL]],,0),"")</f>
        <v>ENEL_GENERACION</v>
      </c>
      <c r="I535" s="24" t="str" cm="1">
        <f t="array" ref="I535">+IFERROR(_xlfn.XLOOKUP(Cesion_credito[[#This Row],[Distribuidor_CNE]]&amp;"_"&amp;Cesion_credito[[#This Row],[Bloque_Contrato_CNE]],Contrato[[#All],[Id]],Contrato[[#All],[DISTRIBUIDOR_ACTUAL]],,0),"")</f>
        <v>LITORAL</v>
      </c>
      <c r="J535" s="5" t="s">
        <v>1317</v>
      </c>
      <c r="K535" s="22" t="str" cm="1">
        <f t="array" ref="K5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5" s="8">
        <v>1</v>
      </c>
      <c r="N535" s="36">
        <f>+Cesion_credito[[#This Row],[Prorrata_Semestral (%)]]*SUMIFS(Contrato[Pago_Semestral_US$],Contrato[Distribuidor_CNE],Cesion_credito[[#This Row],[Distribuidor_CNE]],Contrato[Contrato],Cesion_credito[[#This Row],[Bloque_Contrato_CNE]])</f>
        <v>4573.9790000000003</v>
      </c>
      <c r="O535" s="28">
        <f t="shared" si="34"/>
        <v>1</v>
      </c>
      <c r="P535" t="str" cm="1">
        <f t="array" ref="P535">+IFERROR(_xlfn.XLOOKUP(Cesion_credito[[#This Row],[SUMINISTRADOR_ACTUAL]]&amp;Cesion_credito[[#This Row],[Razón Social Beneficiario del Pago]],Tabla_Facturas[[#All],[ID]],Tabla_Facturas[[#All],[BANCO]],,0),"")</f>
        <v>Banco de Chile</v>
      </c>
      <c r="Q535" t="str" cm="1">
        <f t="array" ref="Q53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5" cm="1">
        <f t="array" ref="R535">+IFERROR(_xlfn.XLOOKUP(Cesion_credito[[#This Row],[SUMINISTRADOR_ACTUAL]]&amp;Cesion_credito[[#This Row],[Razón Social Beneficiario del Pago]],Tabla_Facturas[[#All],[ID]],Tabla_Facturas[[#All],[NUMERO_CUENTA]],,0),"")</f>
        <v>1112650055</v>
      </c>
      <c r="S5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711947</v>
      </c>
      <c r="T535" t="str">
        <f>+_xlfn.XLOOKUP(Cesion_credito[[#This Row],[DISTRIBUIDOR_ACTUAL]],Distribuidor[DISTRIBUIDOR_ACTUAL],Distribuidor[RAZON_SOCIAL_DISTRIBUIDOR_ACTUAL],,0)</f>
        <v>Compañía Eléctrica del Litoral S.A.</v>
      </c>
      <c r="U535" t="str">
        <f>+_xlfn.XLOOKUP(Cesion_credito[[#This Row],[DISTRIBUIDOR_ACTUAL]],Distribuidor[DISTRIBUIDOR_ACTUAL],Distribuidor[RUT_DISTRIBUIDOR_ACTUAL],,0)</f>
        <v>91.344.000-5</v>
      </c>
    </row>
    <row r="536" spans="1:21" x14ac:dyDescent="0.25">
      <c r="A536" s="22">
        <f t="shared" si="35"/>
        <v>2025</v>
      </c>
      <c r="B536" s="22">
        <f t="shared" si="32"/>
        <v>1</v>
      </c>
      <c r="C536" s="22">
        <f t="shared" si="33"/>
        <v>6</v>
      </c>
      <c r="D536" s="23" t="s">
        <v>1131</v>
      </c>
      <c r="E536" s="6" t="s">
        <v>1099</v>
      </c>
      <c r="F536" s="5" t="s">
        <v>804</v>
      </c>
      <c r="G536" s="24" t="str" cm="1">
        <f t="array" ref="G536">+IFERROR(_xlfn.XLOOKUP(Cesion_credito[[#This Row],[Distribuidor_CNE]]&amp;"_"&amp;Cesion_credito[[#This Row],[Bloque_Contrato_CNE]],Contrato[[#All],[Id]],Contrato[[#All],[Suministrador_CNE]],,0),"")</f>
        <v>ENDESA</v>
      </c>
      <c r="H536" s="24" t="str" cm="1">
        <f t="array" ref="H536">+IFERROR(_xlfn.XLOOKUP(Cesion_credito[[#This Row],[Distribuidor_CNE]]&amp;"_"&amp;Cesion_credito[[#This Row],[Bloque_Contrato_CNE]],Contrato[[#All],[Id]],Contrato[[#All],[SUMINISTRADOR_ACTUAL]],,0),"")</f>
        <v>ENEL_GENERACION</v>
      </c>
      <c r="I536" s="24" t="str" cm="1">
        <f t="array" ref="I536">+IFERROR(_xlfn.XLOOKUP(Cesion_credito[[#This Row],[Distribuidor_CNE]]&amp;"_"&amp;Cesion_credito[[#This Row],[Bloque_Contrato_CNE]],Contrato[[#All],[Id]],Contrato[[#All],[DISTRIBUIDOR_ACTUAL]],,0),"")</f>
        <v>LITORAL</v>
      </c>
      <c r="J536" s="5" t="s">
        <v>1317</v>
      </c>
      <c r="K536" s="22" t="str" cm="1">
        <f t="array" ref="K5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6" s="8">
        <v>1</v>
      </c>
      <c r="N536" s="36">
        <f>+Cesion_credito[[#This Row],[Prorrata_Semestral (%)]]*SUMIFS(Contrato[Pago_Semestral_US$],Contrato[Distribuidor_CNE],Cesion_credito[[#This Row],[Distribuidor_CNE]],Contrato[Contrato],Cesion_credito[[#This Row],[Bloque_Contrato_CNE]])</f>
        <v>6035.3530000000001</v>
      </c>
      <c r="O536" s="28">
        <f t="shared" si="34"/>
        <v>1</v>
      </c>
      <c r="P536" t="str" cm="1">
        <f t="array" ref="P536">+IFERROR(_xlfn.XLOOKUP(Cesion_credito[[#This Row],[SUMINISTRADOR_ACTUAL]]&amp;Cesion_credito[[#This Row],[Razón Social Beneficiario del Pago]],Tabla_Facturas[[#All],[ID]],Tabla_Facturas[[#All],[BANCO]],,0),"")</f>
        <v>Banco de Chile</v>
      </c>
      <c r="Q536" t="str" cm="1">
        <f t="array" ref="Q53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6" cm="1">
        <f t="array" ref="R536">+IFERROR(_xlfn.XLOOKUP(Cesion_credito[[#This Row],[SUMINISTRADOR_ACTUAL]]&amp;Cesion_credito[[#This Row],[Razón Social Beneficiario del Pago]],Tabla_Facturas[[#All],[ID]],Tabla_Facturas[[#All],[NUMERO_CUENTA]],,0),"")</f>
        <v>1112650055</v>
      </c>
      <c r="S5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939413</v>
      </c>
      <c r="T536" t="str">
        <f>+_xlfn.XLOOKUP(Cesion_credito[[#This Row],[DISTRIBUIDOR_ACTUAL]],Distribuidor[DISTRIBUIDOR_ACTUAL],Distribuidor[RAZON_SOCIAL_DISTRIBUIDOR_ACTUAL],,0)</f>
        <v>Compañía Eléctrica del Litoral S.A.</v>
      </c>
      <c r="U536" t="str">
        <f>+_xlfn.XLOOKUP(Cesion_credito[[#This Row],[DISTRIBUIDOR_ACTUAL]],Distribuidor[DISTRIBUIDOR_ACTUAL],Distribuidor[RUT_DISTRIBUIDOR_ACTUAL],,0)</f>
        <v>91.344.000-5</v>
      </c>
    </row>
    <row r="537" spans="1:21" x14ac:dyDescent="0.25">
      <c r="A537" s="22">
        <f t="shared" si="35"/>
        <v>2025</v>
      </c>
      <c r="B537" s="22">
        <f t="shared" si="32"/>
        <v>1</v>
      </c>
      <c r="C537" s="22">
        <f t="shared" si="33"/>
        <v>6</v>
      </c>
      <c r="D537" s="23" t="s">
        <v>1131</v>
      </c>
      <c r="E537" s="6" t="s">
        <v>1099</v>
      </c>
      <c r="F537" s="5" t="s">
        <v>805</v>
      </c>
      <c r="G537" s="24" t="str" cm="1">
        <f t="array" ref="G537">+IFERROR(_xlfn.XLOOKUP(Cesion_credito[[#This Row],[Distribuidor_CNE]]&amp;"_"&amp;Cesion_credito[[#This Row],[Bloque_Contrato_CNE]],Contrato[[#All],[Id]],Contrato[[#All],[Suministrador_CNE]],,0),"")</f>
        <v>ENDESA</v>
      </c>
      <c r="H537" s="24" t="str" cm="1">
        <f t="array" ref="H537">+IFERROR(_xlfn.XLOOKUP(Cesion_credito[[#This Row],[Distribuidor_CNE]]&amp;"_"&amp;Cesion_credito[[#This Row],[Bloque_Contrato_CNE]],Contrato[[#All],[Id]],Contrato[[#All],[SUMINISTRADOR_ACTUAL]],,0),"")</f>
        <v>ENEL_GENERACION</v>
      </c>
      <c r="I537" s="24" t="str" cm="1">
        <f t="array" ref="I537">+IFERROR(_xlfn.XLOOKUP(Cesion_credito[[#This Row],[Distribuidor_CNE]]&amp;"_"&amp;Cesion_credito[[#This Row],[Bloque_Contrato_CNE]],Contrato[[#All],[Id]],Contrato[[#All],[DISTRIBUIDOR_ACTUAL]],,0),"")</f>
        <v>LITORAL</v>
      </c>
      <c r="J537" s="5" t="s">
        <v>1317</v>
      </c>
      <c r="K537" s="22" t="str" cm="1">
        <f t="array" ref="K5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7" s="8">
        <v>1</v>
      </c>
      <c r="N537" s="36">
        <f>+Cesion_credito[[#This Row],[Prorrata_Semestral (%)]]*SUMIFS(Contrato[Pago_Semestral_US$],Contrato[Distribuidor_CNE],Cesion_credito[[#This Row],[Distribuidor_CNE]],Contrato[Contrato],Cesion_credito[[#This Row],[Bloque_Contrato_CNE]])</f>
        <v>15009.412</v>
      </c>
      <c r="O537" s="28">
        <f t="shared" si="34"/>
        <v>1</v>
      </c>
      <c r="P537" t="str" cm="1">
        <f t="array" ref="P537">+IFERROR(_xlfn.XLOOKUP(Cesion_credito[[#This Row],[SUMINISTRADOR_ACTUAL]]&amp;Cesion_credito[[#This Row],[Razón Social Beneficiario del Pago]],Tabla_Facturas[[#All],[ID]],Tabla_Facturas[[#All],[BANCO]],,0),"")</f>
        <v>Banco de Chile</v>
      </c>
      <c r="Q537" t="str" cm="1">
        <f t="array" ref="Q53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7" cm="1">
        <f t="array" ref="R537">+IFERROR(_xlfn.XLOOKUP(Cesion_credito[[#This Row],[SUMINISTRADOR_ACTUAL]]&amp;Cesion_credito[[#This Row],[Razón Social Beneficiario del Pago]],Tabla_Facturas[[#All],[ID]],Tabla_Facturas[[#All],[NUMERO_CUENTA]],,0),"")</f>
        <v>1112650055</v>
      </c>
      <c r="S5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2336240</v>
      </c>
      <c r="T537" t="str">
        <f>+_xlfn.XLOOKUP(Cesion_credito[[#This Row],[DISTRIBUIDOR_ACTUAL]],Distribuidor[DISTRIBUIDOR_ACTUAL],Distribuidor[RAZON_SOCIAL_DISTRIBUIDOR_ACTUAL],,0)</f>
        <v>Compañía Eléctrica del Litoral S.A.</v>
      </c>
      <c r="U537" t="str">
        <f>+_xlfn.XLOOKUP(Cesion_credito[[#This Row],[DISTRIBUIDOR_ACTUAL]],Distribuidor[DISTRIBUIDOR_ACTUAL],Distribuidor[RUT_DISTRIBUIDOR_ACTUAL],,0)</f>
        <v>91.344.000-5</v>
      </c>
    </row>
    <row r="538" spans="1:21" x14ac:dyDescent="0.25">
      <c r="A538" s="22">
        <f t="shared" si="35"/>
        <v>2025</v>
      </c>
      <c r="B538" s="22">
        <f t="shared" si="32"/>
        <v>1</v>
      </c>
      <c r="C538" s="22">
        <f t="shared" si="33"/>
        <v>6</v>
      </c>
      <c r="D538" s="23" t="s">
        <v>1131</v>
      </c>
      <c r="E538" s="6" t="s">
        <v>1099</v>
      </c>
      <c r="F538" s="5" t="s">
        <v>806</v>
      </c>
      <c r="G538" s="24" t="str" cm="1">
        <f t="array" ref="G538">+IFERROR(_xlfn.XLOOKUP(Cesion_credito[[#This Row],[Distribuidor_CNE]]&amp;"_"&amp;Cesion_credito[[#This Row],[Bloque_Contrato_CNE]],Contrato[[#All],[Id]],Contrato[[#All],[Suministrador_CNE]],,0),"")</f>
        <v>ENDESA</v>
      </c>
      <c r="H538" s="24" t="str" cm="1">
        <f t="array" ref="H538">+IFERROR(_xlfn.XLOOKUP(Cesion_credito[[#This Row],[Distribuidor_CNE]]&amp;"_"&amp;Cesion_credito[[#This Row],[Bloque_Contrato_CNE]],Contrato[[#All],[Id]],Contrato[[#All],[SUMINISTRADOR_ACTUAL]],,0),"")</f>
        <v>ENEL_GENERACION</v>
      </c>
      <c r="I538" s="24" t="str" cm="1">
        <f t="array" ref="I538">+IFERROR(_xlfn.XLOOKUP(Cesion_credito[[#This Row],[Distribuidor_CNE]]&amp;"_"&amp;Cesion_credito[[#This Row],[Bloque_Contrato_CNE]],Contrato[[#All],[Id]],Contrato[[#All],[DISTRIBUIDOR_ACTUAL]],,0),"")</f>
        <v>LITORAL</v>
      </c>
      <c r="J538" s="5" t="s">
        <v>1317</v>
      </c>
      <c r="K538" s="22" t="str" cm="1">
        <f t="array" ref="K5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8" s="8">
        <v>1</v>
      </c>
      <c r="N538" s="36">
        <f>+Cesion_credito[[#This Row],[Prorrata_Semestral (%)]]*SUMIFS(Contrato[Pago_Semestral_US$],Contrato[Distribuidor_CNE],Cesion_credito[[#This Row],[Distribuidor_CNE]],Contrato[Contrato],Cesion_credito[[#This Row],[Bloque_Contrato_CNE]])</f>
        <v>16005.828</v>
      </c>
      <c r="O538" s="28">
        <f t="shared" si="34"/>
        <v>1</v>
      </c>
      <c r="P538" t="str" cm="1">
        <f t="array" ref="P538">+IFERROR(_xlfn.XLOOKUP(Cesion_credito[[#This Row],[SUMINISTRADOR_ACTUAL]]&amp;Cesion_credito[[#This Row],[Razón Social Beneficiario del Pago]],Tabla_Facturas[[#All],[ID]],Tabla_Facturas[[#All],[BANCO]],,0),"")</f>
        <v>Banco de Chile</v>
      </c>
      <c r="Q538" t="str" cm="1">
        <f t="array" ref="Q53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8" cm="1">
        <f t="array" ref="R538">+IFERROR(_xlfn.XLOOKUP(Cesion_credito[[#This Row],[SUMINISTRADOR_ACTUAL]]&amp;Cesion_credito[[#This Row],[Razón Social Beneficiario del Pago]],Tabla_Facturas[[#All],[ID]],Tabla_Facturas[[#All],[NUMERO_CUENTA]],,0),"")</f>
        <v>1112650055</v>
      </c>
      <c r="S5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2491334</v>
      </c>
      <c r="T538" t="str">
        <f>+_xlfn.XLOOKUP(Cesion_credito[[#This Row],[DISTRIBUIDOR_ACTUAL]],Distribuidor[DISTRIBUIDOR_ACTUAL],Distribuidor[RAZON_SOCIAL_DISTRIBUIDOR_ACTUAL],,0)</f>
        <v>Compañía Eléctrica del Litoral S.A.</v>
      </c>
      <c r="U538" t="str">
        <f>+_xlfn.XLOOKUP(Cesion_credito[[#This Row],[DISTRIBUIDOR_ACTUAL]],Distribuidor[DISTRIBUIDOR_ACTUAL],Distribuidor[RUT_DISTRIBUIDOR_ACTUAL],,0)</f>
        <v>91.344.000-5</v>
      </c>
    </row>
    <row r="539" spans="1:21" x14ac:dyDescent="0.25">
      <c r="A539" s="22">
        <f t="shared" si="35"/>
        <v>2025</v>
      </c>
      <c r="B539" s="22">
        <f t="shared" si="32"/>
        <v>1</v>
      </c>
      <c r="C539" s="22">
        <f t="shared" si="33"/>
        <v>6</v>
      </c>
      <c r="D539" s="23" t="s">
        <v>1131</v>
      </c>
      <c r="E539" s="6" t="s">
        <v>1099</v>
      </c>
      <c r="F539" s="5" t="s">
        <v>807</v>
      </c>
      <c r="G539" s="24" t="str" cm="1">
        <f t="array" ref="G539">+IFERROR(_xlfn.XLOOKUP(Cesion_credito[[#This Row],[Distribuidor_CNE]]&amp;"_"&amp;Cesion_credito[[#This Row],[Bloque_Contrato_CNE]],Contrato[[#All],[Id]],Contrato[[#All],[Suministrador_CNE]],,0),"")</f>
        <v>ENDESA</v>
      </c>
      <c r="H539" s="24" t="str" cm="1">
        <f t="array" ref="H539">+IFERROR(_xlfn.XLOOKUP(Cesion_credito[[#This Row],[Distribuidor_CNE]]&amp;"_"&amp;Cesion_credito[[#This Row],[Bloque_Contrato_CNE]],Contrato[[#All],[Id]],Contrato[[#All],[SUMINISTRADOR_ACTUAL]],,0),"")</f>
        <v>ENEL_GENERACION</v>
      </c>
      <c r="I539" s="24" t="str" cm="1">
        <f t="array" ref="I539">+IFERROR(_xlfn.XLOOKUP(Cesion_credito[[#This Row],[Distribuidor_CNE]]&amp;"_"&amp;Cesion_credito[[#This Row],[Bloque_Contrato_CNE]],Contrato[[#All],[Id]],Contrato[[#All],[DISTRIBUIDOR_ACTUAL]],,0),"")</f>
        <v>LITORAL</v>
      </c>
      <c r="J539" s="5" t="s">
        <v>1317</v>
      </c>
      <c r="K539" s="22" t="str" cm="1">
        <f t="array" ref="K5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39" s="8">
        <v>1</v>
      </c>
      <c r="N539" s="36">
        <f>+Cesion_credito[[#This Row],[Prorrata_Semestral (%)]]*SUMIFS(Contrato[Pago_Semestral_US$],Contrato[Distribuidor_CNE],Cesion_credito[[#This Row],[Distribuidor_CNE]],Contrato[Contrato],Cesion_credito[[#This Row],[Bloque_Contrato_CNE]])</f>
        <v>1471.7049999999999</v>
      </c>
      <c r="O539" s="28">
        <f t="shared" si="34"/>
        <v>1</v>
      </c>
      <c r="P539" t="str" cm="1">
        <f t="array" ref="P539">+IFERROR(_xlfn.XLOOKUP(Cesion_credito[[#This Row],[SUMINISTRADOR_ACTUAL]]&amp;Cesion_credito[[#This Row],[Razón Social Beneficiario del Pago]],Tabla_Facturas[[#All],[ID]],Tabla_Facturas[[#All],[BANCO]],,0),"")</f>
        <v>Banco de Chile</v>
      </c>
      <c r="Q539" t="str" cm="1">
        <f t="array" ref="Q53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39" cm="1">
        <f t="array" ref="R539">+IFERROR(_xlfn.XLOOKUP(Cesion_credito[[#This Row],[SUMINISTRADOR_ACTUAL]]&amp;Cesion_credito[[#This Row],[Razón Social Beneficiario del Pago]],Tabla_Facturas[[#All],[ID]],Tabla_Facturas[[#All],[NUMERO_CUENTA]],,0),"")</f>
        <v>1112650055</v>
      </c>
      <c r="S5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229073</v>
      </c>
      <c r="T539" t="str">
        <f>+_xlfn.XLOOKUP(Cesion_credito[[#This Row],[DISTRIBUIDOR_ACTUAL]],Distribuidor[DISTRIBUIDOR_ACTUAL],Distribuidor[RAZON_SOCIAL_DISTRIBUIDOR_ACTUAL],,0)</f>
        <v>Compañía Eléctrica del Litoral S.A.</v>
      </c>
      <c r="U539" t="str">
        <f>+_xlfn.XLOOKUP(Cesion_credito[[#This Row],[DISTRIBUIDOR_ACTUAL]],Distribuidor[DISTRIBUIDOR_ACTUAL],Distribuidor[RUT_DISTRIBUIDOR_ACTUAL],,0)</f>
        <v>91.344.000-5</v>
      </c>
    </row>
    <row r="540" spans="1:21" x14ac:dyDescent="0.25">
      <c r="A540" s="22">
        <f t="shared" si="35"/>
        <v>2025</v>
      </c>
      <c r="B540" s="22">
        <f t="shared" si="32"/>
        <v>1</v>
      </c>
      <c r="C540" s="22">
        <f t="shared" si="33"/>
        <v>6</v>
      </c>
      <c r="D540" s="23" t="s">
        <v>1131</v>
      </c>
      <c r="E540" s="6" t="s">
        <v>1099</v>
      </c>
      <c r="F540" s="5" t="s">
        <v>812</v>
      </c>
      <c r="G540" s="24" t="str" cm="1">
        <f t="array" ref="G540">+IFERROR(_xlfn.XLOOKUP(Cesion_credito[[#This Row],[Distribuidor_CNE]]&amp;"_"&amp;Cesion_credito[[#This Row],[Bloque_Contrato_CNE]],Contrato[[#All],[Id]],Contrato[[#All],[Suministrador_CNE]],,0),"")</f>
        <v>PANGUIPULLI</v>
      </c>
      <c r="H540" s="24" t="str" cm="1">
        <f t="array" ref="H540">+IFERROR(_xlfn.XLOOKUP(Cesion_credito[[#This Row],[Distribuidor_CNE]]&amp;"_"&amp;Cesion_credito[[#This Row],[Bloque_Contrato_CNE]],Contrato[[#All],[Id]],Contrato[[#All],[SUMINISTRADOR_ACTUAL]],,0),"")</f>
        <v>EGP_CHILE</v>
      </c>
      <c r="I540" s="24" t="str" cm="1">
        <f t="array" ref="I540">+IFERROR(_xlfn.XLOOKUP(Cesion_credito[[#This Row],[Distribuidor_CNE]]&amp;"_"&amp;Cesion_credito[[#This Row],[Bloque_Contrato_CNE]],Contrato[[#All],[Id]],Contrato[[#All],[DISTRIBUIDOR_ACTUAL]],,0),"")</f>
        <v>LITORAL</v>
      </c>
      <c r="J540" s="5" t="s">
        <v>1317</v>
      </c>
      <c r="K540" s="22" t="str" cm="1">
        <f t="array" ref="K5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0" s="8">
        <v>1</v>
      </c>
      <c r="N540" s="36">
        <f>+Cesion_credito[[#This Row],[Prorrata_Semestral (%)]]*SUMIFS(Contrato[Pago_Semestral_US$],Contrato[Distribuidor_CNE],Cesion_credito[[#This Row],[Distribuidor_CNE]],Contrato[Contrato],Cesion_credito[[#This Row],[Bloque_Contrato_CNE]])</f>
        <v>6013.4589999999998</v>
      </c>
      <c r="O540" s="28">
        <f t="shared" si="34"/>
        <v>1</v>
      </c>
      <c r="P540" t="str" cm="1">
        <f t="array" ref="P540">+IFERROR(_xlfn.XLOOKUP(Cesion_credito[[#This Row],[SUMINISTRADOR_ACTUAL]]&amp;Cesion_credito[[#This Row],[Razón Social Beneficiario del Pago]],Tabla_Facturas[[#All],[ID]],Tabla_Facturas[[#All],[BANCO]],,0),"")</f>
        <v>Banco de Chile</v>
      </c>
      <c r="Q540" t="str" cm="1">
        <f t="array" ref="Q54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0" cm="1">
        <f t="array" ref="R540">+IFERROR(_xlfn.XLOOKUP(Cesion_credito[[#This Row],[SUMINISTRADOR_ACTUAL]]&amp;Cesion_credito[[#This Row],[Razón Social Beneficiario del Pago]],Tabla_Facturas[[#All],[ID]],Tabla_Facturas[[#All],[NUMERO_CUENTA]],,0),"")</f>
        <v>1112650063</v>
      </c>
      <c r="S5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936005</v>
      </c>
      <c r="T540" t="str">
        <f>+_xlfn.XLOOKUP(Cesion_credito[[#This Row],[DISTRIBUIDOR_ACTUAL]],Distribuidor[DISTRIBUIDOR_ACTUAL],Distribuidor[RAZON_SOCIAL_DISTRIBUIDOR_ACTUAL],,0)</f>
        <v>Compañía Eléctrica del Litoral S.A.</v>
      </c>
      <c r="U540" t="str">
        <f>+_xlfn.XLOOKUP(Cesion_credito[[#This Row],[DISTRIBUIDOR_ACTUAL]],Distribuidor[DISTRIBUIDOR_ACTUAL],Distribuidor[RUT_DISTRIBUIDOR_ACTUAL],,0)</f>
        <v>91.344.000-5</v>
      </c>
    </row>
    <row r="541" spans="1:21" x14ac:dyDescent="0.25">
      <c r="A541" s="22">
        <f t="shared" si="35"/>
        <v>2025</v>
      </c>
      <c r="B541" s="22">
        <f t="shared" si="32"/>
        <v>1</v>
      </c>
      <c r="C541" s="22">
        <f t="shared" si="33"/>
        <v>6</v>
      </c>
      <c r="D541" s="23" t="s">
        <v>1131</v>
      </c>
      <c r="E541" s="6" t="s">
        <v>1099</v>
      </c>
      <c r="F541" s="5" t="s">
        <v>813</v>
      </c>
      <c r="G541" s="24" t="str" cm="1">
        <f t="array" ref="G541">+IFERROR(_xlfn.XLOOKUP(Cesion_credito[[#This Row],[Distribuidor_CNE]]&amp;"_"&amp;Cesion_credito[[#This Row],[Bloque_Contrato_CNE]],Contrato[[#All],[Id]],Contrato[[#All],[Suministrador_CNE]],,0),"")</f>
        <v>PANGUIPULLI</v>
      </c>
      <c r="H541" s="24" t="str" cm="1">
        <f t="array" ref="H541">+IFERROR(_xlfn.XLOOKUP(Cesion_credito[[#This Row],[Distribuidor_CNE]]&amp;"_"&amp;Cesion_credito[[#This Row],[Bloque_Contrato_CNE]],Contrato[[#All],[Id]],Contrato[[#All],[SUMINISTRADOR_ACTUAL]],,0),"")</f>
        <v>EGP_CHILE</v>
      </c>
      <c r="I541" s="24" t="str" cm="1">
        <f t="array" ref="I541">+IFERROR(_xlfn.XLOOKUP(Cesion_credito[[#This Row],[Distribuidor_CNE]]&amp;"_"&amp;Cesion_credito[[#This Row],[Bloque_Contrato_CNE]],Contrato[[#All],[Id]],Contrato[[#All],[DISTRIBUIDOR_ACTUAL]],,0),"")</f>
        <v>LITORAL</v>
      </c>
      <c r="J541" s="5" t="s">
        <v>1317</v>
      </c>
      <c r="K541" s="22" t="str" cm="1">
        <f t="array" ref="K5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1" s="8">
        <v>1</v>
      </c>
      <c r="N541" s="36">
        <f>+Cesion_credito[[#This Row],[Prorrata_Semestral (%)]]*SUMIFS(Contrato[Pago_Semestral_US$],Contrato[Distribuidor_CNE],Cesion_credito[[#This Row],[Distribuidor_CNE]],Contrato[Contrato],Cesion_credito[[#This Row],[Bloque_Contrato_CNE]])</f>
        <v>5353.8249999999998</v>
      </c>
      <c r="O541" s="28">
        <f t="shared" si="34"/>
        <v>1</v>
      </c>
      <c r="P541" t="str" cm="1">
        <f t="array" ref="P541">+IFERROR(_xlfn.XLOOKUP(Cesion_credito[[#This Row],[SUMINISTRADOR_ACTUAL]]&amp;Cesion_credito[[#This Row],[Razón Social Beneficiario del Pago]],Tabla_Facturas[[#All],[ID]],Tabla_Facturas[[#All],[BANCO]],,0),"")</f>
        <v>Banco de Chile</v>
      </c>
      <c r="Q541" t="str" cm="1">
        <f t="array" ref="Q54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1" cm="1">
        <f t="array" ref="R541">+IFERROR(_xlfn.XLOOKUP(Cesion_credito[[#This Row],[SUMINISTRADOR_ACTUAL]]&amp;Cesion_credito[[#This Row],[Razón Social Beneficiario del Pago]],Tabla_Facturas[[#All],[ID]],Tabla_Facturas[[#All],[NUMERO_CUENTA]],,0),"")</f>
        <v>1112650063</v>
      </c>
      <c r="S5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833332</v>
      </c>
      <c r="T541" t="str">
        <f>+_xlfn.XLOOKUP(Cesion_credito[[#This Row],[DISTRIBUIDOR_ACTUAL]],Distribuidor[DISTRIBUIDOR_ACTUAL],Distribuidor[RAZON_SOCIAL_DISTRIBUIDOR_ACTUAL],,0)</f>
        <v>Compañía Eléctrica del Litoral S.A.</v>
      </c>
      <c r="U541" t="str">
        <f>+_xlfn.XLOOKUP(Cesion_credito[[#This Row],[DISTRIBUIDOR_ACTUAL]],Distribuidor[DISTRIBUIDOR_ACTUAL],Distribuidor[RUT_DISTRIBUIDOR_ACTUAL],,0)</f>
        <v>91.344.000-5</v>
      </c>
    </row>
    <row r="542" spans="1:21" x14ac:dyDescent="0.25">
      <c r="A542" s="22">
        <f t="shared" si="35"/>
        <v>2025</v>
      </c>
      <c r="B542" s="22">
        <f t="shared" si="32"/>
        <v>1</v>
      </c>
      <c r="C542" s="22">
        <f t="shared" si="33"/>
        <v>6</v>
      </c>
      <c r="D542" s="23" t="s">
        <v>1131</v>
      </c>
      <c r="E542" s="6" t="s">
        <v>1099</v>
      </c>
      <c r="F542" s="5" t="s">
        <v>814</v>
      </c>
      <c r="G542" s="24" t="str" cm="1">
        <f t="array" ref="G542">+IFERROR(_xlfn.XLOOKUP(Cesion_credito[[#This Row],[Distribuidor_CNE]]&amp;"_"&amp;Cesion_credito[[#This Row],[Bloque_Contrato_CNE]],Contrato[[#All],[Id]],Contrato[[#All],[Suministrador_CNE]],,0),"")</f>
        <v>PANGUIPULLI</v>
      </c>
      <c r="H542" s="24" t="str" cm="1">
        <f t="array" ref="H542">+IFERROR(_xlfn.XLOOKUP(Cesion_credito[[#This Row],[Distribuidor_CNE]]&amp;"_"&amp;Cesion_credito[[#This Row],[Bloque_Contrato_CNE]],Contrato[[#All],[Id]],Contrato[[#All],[SUMINISTRADOR_ACTUAL]],,0),"")</f>
        <v>EGP_CHILE</v>
      </c>
      <c r="I542" s="24" t="str" cm="1">
        <f t="array" ref="I542">+IFERROR(_xlfn.XLOOKUP(Cesion_credito[[#This Row],[Distribuidor_CNE]]&amp;"_"&amp;Cesion_credito[[#This Row],[Bloque_Contrato_CNE]],Contrato[[#All],[Id]],Contrato[[#All],[DISTRIBUIDOR_ACTUAL]],,0),"")</f>
        <v>LITORAL</v>
      </c>
      <c r="J542" s="5" t="s">
        <v>1317</v>
      </c>
      <c r="K542" s="22" t="str" cm="1">
        <f t="array" ref="K5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2" s="8">
        <v>1</v>
      </c>
      <c r="N542" s="36">
        <f>+Cesion_credito[[#This Row],[Prorrata_Semestral (%)]]*SUMIFS(Contrato[Pago_Semestral_US$],Contrato[Distribuidor_CNE],Cesion_credito[[#This Row],[Distribuidor_CNE]],Contrato[Contrato],Cesion_credito[[#This Row],[Bloque_Contrato_CNE]])</f>
        <v>2643.04</v>
      </c>
      <c r="O542" s="28">
        <f t="shared" si="34"/>
        <v>1</v>
      </c>
      <c r="P542" t="str" cm="1">
        <f t="array" ref="P542">+IFERROR(_xlfn.XLOOKUP(Cesion_credito[[#This Row],[SUMINISTRADOR_ACTUAL]]&amp;Cesion_credito[[#This Row],[Razón Social Beneficiario del Pago]],Tabla_Facturas[[#All],[ID]],Tabla_Facturas[[#All],[BANCO]],,0),"")</f>
        <v>Banco de Chile</v>
      </c>
      <c r="Q542" t="str" cm="1">
        <f t="array" ref="Q54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2" cm="1">
        <f t="array" ref="R542">+IFERROR(_xlfn.XLOOKUP(Cesion_credito[[#This Row],[SUMINISTRADOR_ACTUAL]]&amp;Cesion_credito[[#This Row],[Razón Social Beneficiario del Pago]],Tabla_Facturas[[#All],[ID]],Tabla_Facturas[[#All],[NUMERO_CUENTA]],,0),"")</f>
        <v>1112650063</v>
      </c>
      <c r="S5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411394</v>
      </c>
      <c r="T542" t="str">
        <f>+_xlfn.XLOOKUP(Cesion_credito[[#This Row],[DISTRIBUIDOR_ACTUAL]],Distribuidor[DISTRIBUIDOR_ACTUAL],Distribuidor[RAZON_SOCIAL_DISTRIBUIDOR_ACTUAL],,0)</f>
        <v>Compañía Eléctrica del Litoral S.A.</v>
      </c>
      <c r="U542" t="str">
        <f>+_xlfn.XLOOKUP(Cesion_credito[[#This Row],[DISTRIBUIDOR_ACTUAL]],Distribuidor[DISTRIBUIDOR_ACTUAL],Distribuidor[RUT_DISTRIBUIDOR_ACTUAL],,0)</f>
        <v>91.344.000-5</v>
      </c>
    </row>
    <row r="543" spans="1:21" x14ac:dyDescent="0.25">
      <c r="A543" s="22">
        <f t="shared" si="35"/>
        <v>2025</v>
      </c>
      <c r="B543" s="22">
        <f t="shared" si="32"/>
        <v>1</v>
      </c>
      <c r="C543" s="22">
        <f t="shared" si="33"/>
        <v>6</v>
      </c>
      <c r="D543" s="23" t="s">
        <v>1131</v>
      </c>
      <c r="E543" s="6" t="s">
        <v>1099</v>
      </c>
      <c r="F543" s="5" t="s">
        <v>815</v>
      </c>
      <c r="G543" s="24" t="str" cm="1">
        <f t="array" ref="G543">+IFERROR(_xlfn.XLOOKUP(Cesion_credito[[#This Row],[Distribuidor_CNE]]&amp;"_"&amp;Cesion_credito[[#This Row],[Bloque_Contrato_CNE]],Contrato[[#All],[Id]],Contrato[[#All],[Suministrador_CNE]],,0),"")</f>
        <v>PANGUIPULLI</v>
      </c>
      <c r="H543" s="24" t="str" cm="1">
        <f t="array" ref="H543">+IFERROR(_xlfn.XLOOKUP(Cesion_credito[[#This Row],[Distribuidor_CNE]]&amp;"_"&amp;Cesion_credito[[#This Row],[Bloque_Contrato_CNE]],Contrato[[#All],[Id]],Contrato[[#All],[SUMINISTRADOR_ACTUAL]],,0),"")</f>
        <v>EGP_CHILE</v>
      </c>
      <c r="I543" s="24" t="str" cm="1">
        <f t="array" ref="I543">+IFERROR(_xlfn.XLOOKUP(Cesion_credito[[#This Row],[Distribuidor_CNE]]&amp;"_"&amp;Cesion_credito[[#This Row],[Bloque_Contrato_CNE]],Contrato[[#All],[Id]],Contrato[[#All],[DISTRIBUIDOR_ACTUAL]],,0),"")</f>
        <v>LITORAL</v>
      </c>
      <c r="J543" s="5" t="s">
        <v>1317</v>
      </c>
      <c r="K543" s="22" t="str" cm="1">
        <f t="array" ref="K5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3" s="8">
        <v>1</v>
      </c>
      <c r="N543" s="36">
        <f>+Cesion_credito[[#This Row],[Prorrata_Semestral (%)]]*SUMIFS(Contrato[Pago_Semestral_US$],Contrato[Distribuidor_CNE],Cesion_credito[[#This Row],[Distribuidor_CNE]],Contrato[Contrato],Cesion_credito[[#This Row],[Bloque_Contrato_CNE]])</f>
        <v>1802.549</v>
      </c>
      <c r="O543" s="28">
        <f t="shared" si="34"/>
        <v>1</v>
      </c>
      <c r="P543" t="str" cm="1">
        <f t="array" ref="P543">+IFERROR(_xlfn.XLOOKUP(Cesion_credito[[#This Row],[SUMINISTRADOR_ACTUAL]]&amp;Cesion_credito[[#This Row],[Razón Social Beneficiario del Pago]],Tabla_Facturas[[#All],[ID]],Tabla_Facturas[[#All],[BANCO]],,0),"")</f>
        <v>Banco de Chile</v>
      </c>
      <c r="Q543" t="str" cm="1">
        <f t="array" ref="Q54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3" cm="1">
        <f t="array" ref="R543">+IFERROR(_xlfn.XLOOKUP(Cesion_credito[[#This Row],[SUMINISTRADOR_ACTUAL]]&amp;Cesion_credito[[#This Row],[Razón Social Beneficiario del Pago]],Tabla_Facturas[[#All],[ID]],Tabla_Facturas[[#All],[NUMERO_CUENTA]],,0),"")</f>
        <v>1112650063</v>
      </c>
      <c r="S5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280570</v>
      </c>
      <c r="T543" t="str">
        <f>+_xlfn.XLOOKUP(Cesion_credito[[#This Row],[DISTRIBUIDOR_ACTUAL]],Distribuidor[DISTRIBUIDOR_ACTUAL],Distribuidor[RAZON_SOCIAL_DISTRIBUIDOR_ACTUAL],,0)</f>
        <v>Compañía Eléctrica del Litoral S.A.</v>
      </c>
      <c r="U543" t="str">
        <f>+_xlfn.XLOOKUP(Cesion_credito[[#This Row],[DISTRIBUIDOR_ACTUAL]],Distribuidor[DISTRIBUIDOR_ACTUAL],Distribuidor[RUT_DISTRIBUIDOR_ACTUAL],,0)</f>
        <v>91.344.000-5</v>
      </c>
    </row>
    <row r="544" spans="1:21" x14ac:dyDescent="0.25">
      <c r="A544" s="22">
        <f t="shared" si="35"/>
        <v>2025</v>
      </c>
      <c r="B544" s="22">
        <f t="shared" si="32"/>
        <v>1</v>
      </c>
      <c r="C544" s="22">
        <f t="shared" si="33"/>
        <v>6</v>
      </c>
      <c r="D544" s="23" t="s">
        <v>1131</v>
      </c>
      <c r="E544" s="6" t="s">
        <v>1099</v>
      </c>
      <c r="F544" s="5" t="s">
        <v>817</v>
      </c>
      <c r="G544" s="24" t="str" cm="1">
        <f t="array" ref="G544">+IFERROR(_xlfn.XLOOKUP(Cesion_credito[[#This Row],[Distribuidor_CNE]]&amp;"_"&amp;Cesion_credito[[#This Row],[Bloque_Contrato_CNE]],Contrato[[#All],[Id]],Contrato[[#All],[Suministrador_CNE]],,0),"")</f>
        <v>PUYEHUE</v>
      </c>
      <c r="H544" s="24" t="str" cm="1">
        <f t="array" ref="H544">+IFERROR(_xlfn.XLOOKUP(Cesion_credito[[#This Row],[Distribuidor_CNE]]&amp;"_"&amp;Cesion_credito[[#This Row],[Bloque_Contrato_CNE]],Contrato[[#All],[Id]],Contrato[[#All],[SUMINISTRADOR_ACTUAL]],,0),"")</f>
        <v>EGP_CHILE</v>
      </c>
      <c r="I544" s="24" t="str" cm="1">
        <f t="array" ref="I544">+IFERROR(_xlfn.XLOOKUP(Cesion_credito[[#This Row],[Distribuidor_CNE]]&amp;"_"&amp;Cesion_credito[[#This Row],[Bloque_Contrato_CNE]],Contrato[[#All],[Id]],Contrato[[#All],[DISTRIBUIDOR_ACTUAL]],,0),"")</f>
        <v>LITORAL</v>
      </c>
      <c r="J544" s="5" t="s">
        <v>1317</v>
      </c>
      <c r="K544" s="22" t="str" cm="1">
        <f t="array" ref="K5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4" s="8">
        <v>1</v>
      </c>
      <c r="N544" s="36">
        <f>+Cesion_credito[[#This Row],[Prorrata_Semestral (%)]]*SUMIFS(Contrato[Pago_Semestral_US$],Contrato[Distribuidor_CNE],Cesion_credito[[#This Row],[Distribuidor_CNE]],Contrato[Contrato],Cesion_credito[[#This Row],[Bloque_Contrato_CNE]])</f>
        <v>5907.4179999999997</v>
      </c>
      <c r="O544" s="28">
        <f t="shared" si="34"/>
        <v>1</v>
      </c>
      <c r="P544" t="str" cm="1">
        <f t="array" ref="P544">+IFERROR(_xlfn.XLOOKUP(Cesion_credito[[#This Row],[SUMINISTRADOR_ACTUAL]]&amp;Cesion_credito[[#This Row],[Razón Social Beneficiario del Pago]],Tabla_Facturas[[#All],[ID]],Tabla_Facturas[[#All],[BANCO]],,0),"")</f>
        <v>Banco de Chile</v>
      </c>
      <c r="Q544" t="str" cm="1">
        <f t="array" ref="Q54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4" cm="1">
        <f t="array" ref="R544">+IFERROR(_xlfn.XLOOKUP(Cesion_credito[[#This Row],[SUMINISTRADOR_ACTUAL]]&amp;Cesion_credito[[#This Row],[Razón Social Beneficiario del Pago]],Tabla_Facturas[[#All],[ID]],Tabla_Facturas[[#All],[NUMERO_CUENTA]],,0),"")</f>
        <v>1112650063</v>
      </c>
      <c r="S5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919499</v>
      </c>
      <c r="T544" t="str">
        <f>+_xlfn.XLOOKUP(Cesion_credito[[#This Row],[DISTRIBUIDOR_ACTUAL]],Distribuidor[DISTRIBUIDOR_ACTUAL],Distribuidor[RAZON_SOCIAL_DISTRIBUIDOR_ACTUAL],,0)</f>
        <v>Compañía Eléctrica del Litoral S.A.</v>
      </c>
      <c r="U544" t="str">
        <f>+_xlfn.XLOOKUP(Cesion_credito[[#This Row],[DISTRIBUIDOR_ACTUAL]],Distribuidor[DISTRIBUIDOR_ACTUAL],Distribuidor[RUT_DISTRIBUIDOR_ACTUAL],,0)</f>
        <v>91.344.000-5</v>
      </c>
    </row>
    <row r="545" spans="1:21" x14ac:dyDescent="0.25">
      <c r="A545" s="22">
        <f t="shared" si="35"/>
        <v>2025</v>
      </c>
      <c r="B545" s="22">
        <f t="shared" si="32"/>
        <v>1</v>
      </c>
      <c r="C545" s="22">
        <f t="shared" si="33"/>
        <v>6</v>
      </c>
      <c r="D545" s="23" t="s">
        <v>1131</v>
      </c>
      <c r="E545" s="6" t="s">
        <v>1099</v>
      </c>
      <c r="F545" s="5" t="s">
        <v>818</v>
      </c>
      <c r="G545" s="24" t="str" cm="1">
        <f t="array" ref="G545">+IFERROR(_xlfn.XLOOKUP(Cesion_credito[[#This Row],[Distribuidor_CNE]]&amp;"_"&amp;Cesion_credito[[#This Row],[Bloque_Contrato_CNE]],Contrato[[#All],[Id]],Contrato[[#All],[Suministrador_CNE]],,0),"")</f>
        <v>PUYEHUE</v>
      </c>
      <c r="H545" s="24" t="str" cm="1">
        <f t="array" ref="H545">+IFERROR(_xlfn.XLOOKUP(Cesion_credito[[#This Row],[Distribuidor_CNE]]&amp;"_"&amp;Cesion_credito[[#This Row],[Bloque_Contrato_CNE]],Contrato[[#All],[Id]],Contrato[[#All],[SUMINISTRADOR_ACTUAL]],,0),"")</f>
        <v>EGP_CHILE</v>
      </c>
      <c r="I545" s="24" t="str" cm="1">
        <f t="array" ref="I545">+IFERROR(_xlfn.XLOOKUP(Cesion_credito[[#This Row],[Distribuidor_CNE]]&amp;"_"&amp;Cesion_credito[[#This Row],[Bloque_Contrato_CNE]],Contrato[[#All],[Id]],Contrato[[#All],[DISTRIBUIDOR_ACTUAL]],,0),"")</f>
        <v>LITORAL</v>
      </c>
      <c r="J545" s="5" t="s">
        <v>1317</v>
      </c>
      <c r="K545" s="22" t="str" cm="1">
        <f t="array" ref="K5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5" s="8">
        <v>1</v>
      </c>
      <c r="N545" s="36">
        <f>+Cesion_credito[[#This Row],[Prorrata_Semestral (%)]]*SUMIFS(Contrato[Pago_Semestral_US$],Contrato[Distribuidor_CNE],Cesion_credito[[#This Row],[Distribuidor_CNE]],Contrato[Contrato],Cesion_credito[[#This Row],[Bloque_Contrato_CNE]])</f>
        <v>4911.6329999999998</v>
      </c>
      <c r="O545" s="28">
        <f t="shared" si="34"/>
        <v>1</v>
      </c>
      <c r="P545" t="str" cm="1">
        <f t="array" ref="P545">+IFERROR(_xlfn.XLOOKUP(Cesion_credito[[#This Row],[SUMINISTRADOR_ACTUAL]]&amp;Cesion_credito[[#This Row],[Razón Social Beneficiario del Pago]],Tabla_Facturas[[#All],[ID]],Tabla_Facturas[[#All],[BANCO]],,0),"")</f>
        <v>Banco de Chile</v>
      </c>
      <c r="Q545" t="str" cm="1">
        <f t="array" ref="Q54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5" cm="1">
        <f t="array" ref="R545">+IFERROR(_xlfn.XLOOKUP(Cesion_credito[[#This Row],[SUMINISTRADOR_ACTUAL]]&amp;Cesion_credito[[#This Row],[Razón Social Beneficiario del Pago]],Tabla_Facturas[[#All],[ID]],Tabla_Facturas[[#All],[NUMERO_CUENTA]],,0),"")</f>
        <v>1112650063</v>
      </c>
      <c r="S5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764504</v>
      </c>
      <c r="T545" t="str">
        <f>+_xlfn.XLOOKUP(Cesion_credito[[#This Row],[DISTRIBUIDOR_ACTUAL]],Distribuidor[DISTRIBUIDOR_ACTUAL],Distribuidor[RAZON_SOCIAL_DISTRIBUIDOR_ACTUAL],,0)</f>
        <v>Compañía Eléctrica del Litoral S.A.</v>
      </c>
      <c r="U545" t="str">
        <f>+_xlfn.XLOOKUP(Cesion_credito[[#This Row],[DISTRIBUIDOR_ACTUAL]],Distribuidor[DISTRIBUIDOR_ACTUAL],Distribuidor[RUT_DISTRIBUIDOR_ACTUAL],,0)</f>
        <v>91.344.000-5</v>
      </c>
    </row>
    <row r="546" spans="1:21" x14ac:dyDescent="0.25">
      <c r="A546" s="22">
        <f t="shared" si="35"/>
        <v>2025</v>
      </c>
      <c r="B546" s="22">
        <f t="shared" si="32"/>
        <v>1</v>
      </c>
      <c r="C546" s="22">
        <f t="shared" si="33"/>
        <v>6</v>
      </c>
      <c r="D546" s="23" t="s">
        <v>1131</v>
      </c>
      <c r="E546" s="6" t="s">
        <v>1100</v>
      </c>
      <c r="F546" s="5" t="s">
        <v>845</v>
      </c>
      <c r="G546" s="24" t="str" cm="1">
        <f t="array" ref="G546">+IFERROR(_xlfn.XLOOKUP(Cesion_credito[[#This Row],[Distribuidor_CNE]]&amp;"_"&amp;Cesion_credito[[#This Row],[Bloque_Contrato_CNE]],Contrato[[#All],[Id]],Contrato[[#All],[Suministrador_CNE]],,0),"")</f>
        <v>ENDESA</v>
      </c>
      <c r="H546" s="24" t="str" cm="1">
        <f t="array" ref="H546">+IFERROR(_xlfn.XLOOKUP(Cesion_credito[[#This Row],[Distribuidor_CNE]]&amp;"_"&amp;Cesion_credito[[#This Row],[Bloque_Contrato_CNE]],Contrato[[#All],[Id]],Contrato[[#All],[SUMINISTRADOR_ACTUAL]],,0),"")</f>
        <v>ENEL_GENERACION</v>
      </c>
      <c r="I546" s="24" t="str" cm="1">
        <f t="array" ref="I546">+IFERROR(_xlfn.XLOOKUP(Cesion_credito[[#This Row],[Distribuidor_CNE]]&amp;"_"&amp;Cesion_credito[[#This Row],[Bloque_Contrato_CNE]],Contrato[[#All],[Id]],Contrato[[#All],[DISTRIBUIDOR_ACTUAL]],,0),"")</f>
        <v>LUZOSORNO</v>
      </c>
      <c r="J546" s="5" t="s">
        <v>1317</v>
      </c>
      <c r="K546" s="22" t="str" cm="1">
        <f t="array" ref="K5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6" s="8">
        <v>1</v>
      </c>
      <c r="N546" s="36">
        <f>+Cesion_credito[[#This Row],[Prorrata_Semestral (%)]]*SUMIFS(Contrato[Pago_Semestral_US$],Contrato[Distribuidor_CNE],Cesion_credito[[#This Row],[Distribuidor_CNE]],Contrato[Contrato],Cesion_credito[[#This Row],[Bloque_Contrato_CNE]])</f>
        <v>20114.457999999999</v>
      </c>
      <c r="O546" s="28">
        <f t="shared" si="34"/>
        <v>1</v>
      </c>
      <c r="P546" t="str" cm="1">
        <f t="array" ref="P546">+IFERROR(_xlfn.XLOOKUP(Cesion_credito[[#This Row],[SUMINISTRADOR_ACTUAL]]&amp;Cesion_credito[[#This Row],[Razón Social Beneficiario del Pago]],Tabla_Facturas[[#All],[ID]],Tabla_Facturas[[#All],[BANCO]],,0),"")</f>
        <v>Banco de Chile</v>
      </c>
      <c r="Q546" t="str" cm="1">
        <f t="array" ref="Q54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6" cm="1">
        <f t="array" ref="R546">+IFERROR(_xlfn.XLOOKUP(Cesion_credito[[#This Row],[SUMINISTRADOR_ACTUAL]]&amp;Cesion_credito[[#This Row],[Razón Social Beneficiario del Pago]],Tabla_Facturas[[#All],[ID]],Tabla_Facturas[[#All],[NUMERO_CUENTA]],,0),"")</f>
        <v>1112650055</v>
      </c>
      <c r="S5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3130849</v>
      </c>
      <c r="T546" t="str">
        <f>+_xlfn.XLOOKUP(Cesion_credito[[#This Row],[DISTRIBUIDOR_ACTUAL]],Distribuidor[DISTRIBUIDOR_ACTUAL],Distribuidor[RAZON_SOCIAL_DISTRIBUIDOR_ACTUAL],,0)</f>
        <v>Compañía Eléctrica de Osorno S.A</v>
      </c>
      <c r="U546" t="str">
        <f>+_xlfn.XLOOKUP(Cesion_credito[[#This Row],[DISTRIBUIDOR_ACTUAL]],Distribuidor[DISTRIBUIDOR_ACTUAL],Distribuidor[RUT_DISTRIBUIDOR_ACTUAL],,0)</f>
        <v>96.531.500-4</v>
      </c>
    </row>
    <row r="547" spans="1:21" x14ac:dyDescent="0.25">
      <c r="A547" s="22">
        <f t="shared" si="35"/>
        <v>2025</v>
      </c>
      <c r="B547" s="22">
        <f t="shared" si="32"/>
        <v>1</v>
      </c>
      <c r="C547" s="22">
        <f t="shared" si="33"/>
        <v>6</v>
      </c>
      <c r="D547" s="23" t="s">
        <v>1131</v>
      </c>
      <c r="E547" s="6" t="s">
        <v>1100</v>
      </c>
      <c r="F547" s="5" t="s">
        <v>846</v>
      </c>
      <c r="G547" s="24" t="str" cm="1">
        <f t="array" ref="G547">+IFERROR(_xlfn.XLOOKUP(Cesion_credito[[#This Row],[Distribuidor_CNE]]&amp;"_"&amp;Cesion_credito[[#This Row],[Bloque_Contrato_CNE]],Contrato[[#All],[Id]],Contrato[[#All],[Suministrador_CNE]],,0),"")</f>
        <v>ENDESA</v>
      </c>
      <c r="H547" s="24" t="str" cm="1">
        <f t="array" ref="H547">+IFERROR(_xlfn.XLOOKUP(Cesion_credito[[#This Row],[Distribuidor_CNE]]&amp;"_"&amp;Cesion_credito[[#This Row],[Bloque_Contrato_CNE]],Contrato[[#All],[Id]],Contrato[[#All],[SUMINISTRADOR_ACTUAL]],,0),"")</f>
        <v>ENEL_GENERACION</v>
      </c>
      <c r="I547" s="24" t="str" cm="1">
        <f t="array" ref="I547">+IFERROR(_xlfn.XLOOKUP(Cesion_credito[[#This Row],[Distribuidor_CNE]]&amp;"_"&amp;Cesion_credito[[#This Row],[Bloque_Contrato_CNE]],Contrato[[#All],[Id]],Contrato[[#All],[DISTRIBUIDOR_ACTUAL]],,0),"")</f>
        <v>LUZOSORNO</v>
      </c>
      <c r="J547" s="5" t="s">
        <v>1317</v>
      </c>
      <c r="K547" s="22" t="str" cm="1">
        <f t="array" ref="K5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7" s="8">
        <v>1</v>
      </c>
      <c r="N547" s="36">
        <f>+Cesion_credito[[#This Row],[Prorrata_Semestral (%)]]*SUMIFS(Contrato[Pago_Semestral_US$],Contrato[Distribuidor_CNE],Cesion_credito[[#This Row],[Distribuidor_CNE]],Contrato[Contrato],Cesion_credito[[#This Row],[Bloque_Contrato_CNE]])</f>
        <v>4036.9070000000002</v>
      </c>
      <c r="O547" s="28">
        <f t="shared" si="34"/>
        <v>1</v>
      </c>
      <c r="P547" t="str" cm="1">
        <f t="array" ref="P547">+IFERROR(_xlfn.XLOOKUP(Cesion_credito[[#This Row],[SUMINISTRADOR_ACTUAL]]&amp;Cesion_credito[[#This Row],[Razón Social Beneficiario del Pago]],Tabla_Facturas[[#All],[ID]],Tabla_Facturas[[#All],[BANCO]],,0),"")</f>
        <v>Banco de Chile</v>
      </c>
      <c r="Q547" t="str" cm="1">
        <f t="array" ref="Q54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7" cm="1">
        <f t="array" ref="R547">+IFERROR(_xlfn.XLOOKUP(Cesion_credito[[#This Row],[SUMINISTRADOR_ACTUAL]]&amp;Cesion_credito[[#This Row],[Razón Social Beneficiario del Pago]],Tabla_Facturas[[#All],[ID]],Tabla_Facturas[[#All],[NUMERO_CUENTA]],,0),"")</f>
        <v>1112650055</v>
      </c>
      <c r="S5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628351</v>
      </c>
      <c r="T547" t="str">
        <f>+_xlfn.XLOOKUP(Cesion_credito[[#This Row],[DISTRIBUIDOR_ACTUAL]],Distribuidor[DISTRIBUIDOR_ACTUAL],Distribuidor[RAZON_SOCIAL_DISTRIBUIDOR_ACTUAL],,0)</f>
        <v>Compañía Eléctrica de Osorno S.A</v>
      </c>
      <c r="U547" t="str">
        <f>+_xlfn.XLOOKUP(Cesion_credito[[#This Row],[DISTRIBUIDOR_ACTUAL]],Distribuidor[DISTRIBUIDOR_ACTUAL],Distribuidor[RUT_DISTRIBUIDOR_ACTUAL],,0)</f>
        <v>96.531.500-4</v>
      </c>
    </row>
    <row r="548" spans="1:21" x14ac:dyDescent="0.25">
      <c r="A548" s="22">
        <f t="shared" si="35"/>
        <v>2025</v>
      </c>
      <c r="B548" s="22">
        <f t="shared" si="32"/>
        <v>1</v>
      </c>
      <c r="C548" s="22">
        <f t="shared" si="33"/>
        <v>6</v>
      </c>
      <c r="D548" s="23" t="s">
        <v>1131</v>
      </c>
      <c r="E548" s="6" t="s">
        <v>1100</v>
      </c>
      <c r="F548" s="5" t="s">
        <v>847</v>
      </c>
      <c r="G548" s="24" t="str" cm="1">
        <f t="array" ref="G548">+IFERROR(_xlfn.XLOOKUP(Cesion_credito[[#This Row],[Distribuidor_CNE]]&amp;"_"&amp;Cesion_credito[[#This Row],[Bloque_Contrato_CNE]],Contrato[[#All],[Id]],Contrato[[#All],[Suministrador_CNE]],,0),"")</f>
        <v>ENDESA</v>
      </c>
      <c r="H548" s="24" t="str" cm="1">
        <f t="array" ref="H548">+IFERROR(_xlfn.XLOOKUP(Cesion_credito[[#This Row],[Distribuidor_CNE]]&amp;"_"&amp;Cesion_credito[[#This Row],[Bloque_Contrato_CNE]],Contrato[[#All],[Id]],Contrato[[#All],[SUMINISTRADOR_ACTUAL]],,0),"")</f>
        <v>ENEL_GENERACION</v>
      </c>
      <c r="I548" s="24" t="str" cm="1">
        <f t="array" ref="I548">+IFERROR(_xlfn.XLOOKUP(Cesion_credito[[#This Row],[Distribuidor_CNE]]&amp;"_"&amp;Cesion_credito[[#This Row],[Bloque_Contrato_CNE]],Contrato[[#All],[Id]],Contrato[[#All],[DISTRIBUIDOR_ACTUAL]],,0),"")</f>
        <v>LUZOSORNO</v>
      </c>
      <c r="J548" s="5" t="s">
        <v>1317</v>
      </c>
      <c r="K548" s="22" t="str" cm="1">
        <f t="array" ref="K5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8" s="8">
        <v>1</v>
      </c>
      <c r="N548" s="36">
        <f>+Cesion_credito[[#This Row],[Prorrata_Semestral (%)]]*SUMIFS(Contrato[Pago_Semestral_US$],Contrato[Distribuidor_CNE],Cesion_credito[[#This Row],[Distribuidor_CNE]],Contrato[Contrato],Cesion_credito[[#This Row],[Bloque_Contrato_CNE]])</f>
        <v>82720.649000000005</v>
      </c>
      <c r="O548" s="28">
        <f t="shared" si="34"/>
        <v>1</v>
      </c>
      <c r="P548" t="str" cm="1">
        <f t="array" ref="P548">+IFERROR(_xlfn.XLOOKUP(Cesion_credito[[#This Row],[SUMINISTRADOR_ACTUAL]]&amp;Cesion_credito[[#This Row],[Razón Social Beneficiario del Pago]],Tabla_Facturas[[#All],[ID]],Tabla_Facturas[[#All],[BANCO]],,0),"")</f>
        <v>Banco de Chile</v>
      </c>
      <c r="Q548" t="str" cm="1">
        <f t="array" ref="Q54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8" cm="1">
        <f t="array" ref="R548">+IFERROR(_xlfn.XLOOKUP(Cesion_credito[[#This Row],[SUMINISTRADOR_ACTUAL]]&amp;Cesion_credito[[#This Row],[Razón Social Beneficiario del Pago]],Tabla_Facturas[[#All],[ID]],Tabla_Facturas[[#All],[NUMERO_CUENTA]],,0),"")</f>
        <v>1112650055</v>
      </c>
      <c r="S5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12875607</v>
      </c>
      <c r="T548" t="str">
        <f>+_xlfn.XLOOKUP(Cesion_credito[[#This Row],[DISTRIBUIDOR_ACTUAL]],Distribuidor[DISTRIBUIDOR_ACTUAL],Distribuidor[RAZON_SOCIAL_DISTRIBUIDOR_ACTUAL],,0)</f>
        <v>Compañía Eléctrica de Osorno S.A</v>
      </c>
      <c r="U548" t="str">
        <f>+_xlfn.XLOOKUP(Cesion_credito[[#This Row],[DISTRIBUIDOR_ACTUAL]],Distribuidor[DISTRIBUIDOR_ACTUAL],Distribuidor[RUT_DISTRIBUIDOR_ACTUAL],,0)</f>
        <v>96.531.500-4</v>
      </c>
    </row>
    <row r="549" spans="1:21" x14ac:dyDescent="0.25">
      <c r="A549" s="22">
        <f t="shared" si="35"/>
        <v>2025</v>
      </c>
      <c r="B549" s="22">
        <f t="shared" si="32"/>
        <v>1</v>
      </c>
      <c r="C549" s="22">
        <f t="shared" si="33"/>
        <v>6</v>
      </c>
      <c r="D549" s="23" t="s">
        <v>1131</v>
      </c>
      <c r="E549" s="6" t="s">
        <v>1100</v>
      </c>
      <c r="F549" s="5" t="s">
        <v>852</v>
      </c>
      <c r="G549" s="24" t="str" cm="1">
        <f t="array" ref="G549">+IFERROR(_xlfn.XLOOKUP(Cesion_credito[[#This Row],[Distribuidor_CNE]]&amp;"_"&amp;Cesion_credito[[#This Row],[Bloque_Contrato_CNE]],Contrato[[#All],[Id]],Contrato[[#All],[Suministrador_CNE]],,0),"")</f>
        <v>PANGUIPULLI</v>
      </c>
      <c r="H549" s="24" t="str" cm="1">
        <f t="array" ref="H549">+IFERROR(_xlfn.XLOOKUP(Cesion_credito[[#This Row],[Distribuidor_CNE]]&amp;"_"&amp;Cesion_credito[[#This Row],[Bloque_Contrato_CNE]],Contrato[[#All],[Id]],Contrato[[#All],[SUMINISTRADOR_ACTUAL]],,0),"")</f>
        <v>EGP_CHILE</v>
      </c>
      <c r="I549" s="24" t="str" cm="1">
        <f t="array" ref="I549">+IFERROR(_xlfn.XLOOKUP(Cesion_credito[[#This Row],[Distribuidor_CNE]]&amp;"_"&amp;Cesion_credito[[#This Row],[Bloque_Contrato_CNE]],Contrato[[#All],[Id]],Contrato[[#All],[DISTRIBUIDOR_ACTUAL]],,0),"")</f>
        <v>LUZOSORNO</v>
      </c>
      <c r="J549" s="5" t="s">
        <v>1317</v>
      </c>
      <c r="K549" s="22" t="str" cm="1">
        <f t="array" ref="K5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49" s="8">
        <v>1</v>
      </c>
      <c r="N549" s="36">
        <f>+Cesion_credito[[#This Row],[Prorrata_Semestral (%)]]*SUMIFS(Contrato[Pago_Semestral_US$],Contrato[Distribuidor_CNE],Cesion_credito[[#This Row],[Distribuidor_CNE]],Contrato[Contrato],Cesion_credito[[#This Row],[Bloque_Contrato_CNE]])</f>
        <v>1381.442</v>
      </c>
      <c r="O549" s="28">
        <f t="shared" si="34"/>
        <v>1</v>
      </c>
      <c r="P549" t="str" cm="1">
        <f t="array" ref="P549">+IFERROR(_xlfn.XLOOKUP(Cesion_credito[[#This Row],[SUMINISTRADOR_ACTUAL]]&amp;Cesion_credito[[#This Row],[Razón Social Beneficiario del Pago]],Tabla_Facturas[[#All],[ID]],Tabla_Facturas[[#All],[BANCO]],,0),"")</f>
        <v>Banco de Chile</v>
      </c>
      <c r="Q549" t="str" cm="1">
        <f t="array" ref="Q54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49" cm="1">
        <f t="array" ref="R549">+IFERROR(_xlfn.XLOOKUP(Cesion_credito[[#This Row],[SUMINISTRADOR_ACTUAL]]&amp;Cesion_credito[[#This Row],[Razón Social Beneficiario del Pago]],Tabla_Facturas[[#All],[ID]],Tabla_Facturas[[#All],[NUMERO_CUENTA]],,0),"")</f>
        <v>1112650063</v>
      </c>
      <c r="S5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215024</v>
      </c>
      <c r="T549" t="str">
        <f>+_xlfn.XLOOKUP(Cesion_credito[[#This Row],[DISTRIBUIDOR_ACTUAL]],Distribuidor[DISTRIBUIDOR_ACTUAL],Distribuidor[RAZON_SOCIAL_DISTRIBUIDOR_ACTUAL],,0)</f>
        <v>Compañía Eléctrica de Osorno S.A</v>
      </c>
      <c r="U549" t="str">
        <f>+_xlfn.XLOOKUP(Cesion_credito[[#This Row],[DISTRIBUIDOR_ACTUAL]],Distribuidor[DISTRIBUIDOR_ACTUAL],Distribuidor[RUT_DISTRIBUIDOR_ACTUAL],,0)</f>
        <v>96.531.500-4</v>
      </c>
    </row>
    <row r="550" spans="1:21" x14ac:dyDescent="0.25">
      <c r="A550" s="22">
        <f t="shared" si="35"/>
        <v>2025</v>
      </c>
      <c r="B550" s="22">
        <f t="shared" si="32"/>
        <v>1</v>
      </c>
      <c r="C550" s="22">
        <f t="shared" si="33"/>
        <v>6</v>
      </c>
      <c r="D550" s="23" t="s">
        <v>1131</v>
      </c>
      <c r="E550" s="6" t="s">
        <v>1101</v>
      </c>
      <c r="F550" s="5" t="s">
        <v>882</v>
      </c>
      <c r="G550" s="24" t="str" cm="1">
        <f t="array" ref="G550">+IFERROR(_xlfn.XLOOKUP(Cesion_credito[[#This Row],[Distribuidor_CNE]]&amp;"_"&amp;Cesion_credito[[#This Row],[Bloque_Contrato_CNE]],Contrato[[#All],[Id]],Contrato[[#All],[Suministrador_CNE]],,0),"")</f>
        <v>ENDESA</v>
      </c>
      <c r="H550" s="24" t="str" cm="1">
        <f t="array" ref="H550">+IFERROR(_xlfn.XLOOKUP(Cesion_credito[[#This Row],[Distribuidor_CNE]]&amp;"_"&amp;Cesion_credito[[#This Row],[Bloque_Contrato_CNE]],Contrato[[#All],[Id]],Contrato[[#All],[SUMINISTRADOR_ACTUAL]],,0),"")</f>
        <v>ENEL_GENERACION</v>
      </c>
      <c r="I550" s="24" t="str" cm="1">
        <f t="array" ref="I550">+IFERROR(_xlfn.XLOOKUP(Cesion_credito[[#This Row],[Distribuidor_CNE]]&amp;"_"&amp;Cesion_credito[[#This Row],[Bloque_Contrato_CNE]],Contrato[[#All],[Id]],Contrato[[#All],[DISTRIBUIDOR_ACTUAL]],,0),"")</f>
        <v>LUZLINARES</v>
      </c>
      <c r="J550" s="5" t="s">
        <v>1317</v>
      </c>
      <c r="K550" s="22" t="str" cm="1">
        <f t="array" ref="K5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0" s="8">
        <v>1</v>
      </c>
      <c r="N550" s="36">
        <f>+Cesion_credito[[#This Row],[Prorrata_Semestral (%)]]*SUMIFS(Contrato[Pago_Semestral_US$],Contrato[Distribuidor_CNE],Cesion_credito[[#This Row],[Distribuidor_CNE]],Contrato[Contrato],Cesion_credito[[#This Row],[Bloque_Contrato_CNE]])</f>
        <v>12806.286</v>
      </c>
      <c r="O550" s="28">
        <f t="shared" si="34"/>
        <v>1</v>
      </c>
      <c r="P550" t="str" cm="1">
        <f t="array" ref="P550">+IFERROR(_xlfn.XLOOKUP(Cesion_credito[[#This Row],[SUMINISTRADOR_ACTUAL]]&amp;Cesion_credito[[#This Row],[Razón Social Beneficiario del Pago]],Tabla_Facturas[[#All],[ID]],Tabla_Facturas[[#All],[BANCO]],,0),"")</f>
        <v>Banco de Chile</v>
      </c>
      <c r="Q550" t="str" cm="1">
        <f t="array" ref="Q55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0" cm="1">
        <f t="array" ref="R550">+IFERROR(_xlfn.XLOOKUP(Cesion_credito[[#This Row],[SUMINISTRADOR_ACTUAL]]&amp;Cesion_credito[[#This Row],[Razón Social Beneficiario del Pago]],Tabla_Facturas[[#All],[ID]],Tabla_Facturas[[#All],[NUMERO_CUENTA]],,0),"")</f>
        <v>1112650055</v>
      </c>
      <c r="S5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1993320</v>
      </c>
      <c r="T550" t="str">
        <f>+_xlfn.XLOOKUP(Cesion_credito[[#This Row],[DISTRIBUIDOR_ACTUAL]],Distribuidor[DISTRIBUIDOR_ACTUAL],Distribuidor[RAZON_SOCIAL_DISTRIBUIDOR_ACTUAL],,0)</f>
        <v>Luzlinares S.A.</v>
      </c>
      <c r="U550" t="str">
        <f>+_xlfn.XLOOKUP(Cesion_credito[[#This Row],[DISTRIBUIDOR_ACTUAL]],Distribuidor[DISTRIBUIDOR_ACTUAL],Distribuidor[RUT_DISTRIBUIDOR_ACTUAL],,0)</f>
        <v>96.884.450-4</v>
      </c>
    </row>
    <row r="551" spans="1:21" x14ac:dyDescent="0.25">
      <c r="A551" s="22">
        <f t="shared" si="35"/>
        <v>2025</v>
      </c>
      <c r="B551" s="22">
        <f t="shared" si="32"/>
        <v>1</v>
      </c>
      <c r="C551" s="22">
        <f t="shared" si="33"/>
        <v>6</v>
      </c>
      <c r="D551" s="23" t="s">
        <v>1131</v>
      </c>
      <c r="E551" s="6" t="s">
        <v>1101</v>
      </c>
      <c r="F551" s="5" t="s">
        <v>883</v>
      </c>
      <c r="G551" s="24" t="str" cm="1">
        <f t="array" ref="G551">+IFERROR(_xlfn.XLOOKUP(Cesion_credito[[#This Row],[Distribuidor_CNE]]&amp;"_"&amp;Cesion_credito[[#This Row],[Bloque_Contrato_CNE]],Contrato[[#All],[Id]],Contrato[[#All],[Suministrador_CNE]],,0),"")</f>
        <v>ENDESA</v>
      </c>
      <c r="H551" s="24" t="str" cm="1">
        <f t="array" ref="H551">+IFERROR(_xlfn.XLOOKUP(Cesion_credito[[#This Row],[Distribuidor_CNE]]&amp;"_"&amp;Cesion_credito[[#This Row],[Bloque_Contrato_CNE]],Contrato[[#All],[Id]],Contrato[[#All],[SUMINISTRADOR_ACTUAL]],,0),"")</f>
        <v>ENEL_GENERACION</v>
      </c>
      <c r="I551" s="24" t="str" cm="1">
        <f t="array" ref="I551">+IFERROR(_xlfn.XLOOKUP(Cesion_credito[[#This Row],[Distribuidor_CNE]]&amp;"_"&amp;Cesion_credito[[#This Row],[Bloque_Contrato_CNE]],Contrato[[#All],[Id]],Contrato[[#All],[DISTRIBUIDOR_ACTUAL]],,0),"")</f>
        <v>LUZLINARES</v>
      </c>
      <c r="J551" s="5" t="s">
        <v>1317</v>
      </c>
      <c r="K551" s="22" t="str" cm="1">
        <f t="array" ref="K5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1" s="8">
        <v>1</v>
      </c>
      <c r="N551" s="36">
        <f>+Cesion_credito[[#This Row],[Prorrata_Semestral (%)]]*SUMIFS(Contrato[Pago_Semestral_US$],Contrato[Distribuidor_CNE],Cesion_credito[[#This Row],[Distribuidor_CNE]],Contrato[Contrato],Cesion_credito[[#This Row],[Bloque_Contrato_CNE]])</f>
        <v>29072.718000000001</v>
      </c>
      <c r="O551" s="28">
        <f t="shared" si="34"/>
        <v>1</v>
      </c>
      <c r="P551" t="str" cm="1">
        <f t="array" ref="P551">+IFERROR(_xlfn.XLOOKUP(Cesion_credito[[#This Row],[SUMINISTRADOR_ACTUAL]]&amp;Cesion_credito[[#This Row],[Razón Social Beneficiario del Pago]],Tabla_Facturas[[#All],[ID]],Tabla_Facturas[[#All],[BANCO]],,0),"")</f>
        <v>Banco de Chile</v>
      </c>
      <c r="Q551" t="str" cm="1">
        <f t="array" ref="Q55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1" cm="1">
        <f t="array" ref="R551">+IFERROR(_xlfn.XLOOKUP(Cesion_credito[[#This Row],[SUMINISTRADOR_ACTUAL]]&amp;Cesion_credito[[#This Row],[Razón Social Beneficiario del Pago]],Tabla_Facturas[[#All],[ID]],Tabla_Facturas[[#All],[NUMERO_CUENTA]],,0),"")</f>
        <v>1112650055</v>
      </c>
      <c r="S5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4525217</v>
      </c>
      <c r="T551" t="str">
        <f>+_xlfn.XLOOKUP(Cesion_credito[[#This Row],[DISTRIBUIDOR_ACTUAL]],Distribuidor[DISTRIBUIDOR_ACTUAL],Distribuidor[RAZON_SOCIAL_DISTRIBUIDOR_ACTUAL],,0)</f>
        <v>Luzlinares S.A.</v>
      </c>
      <c r="U551" t="str">
        <f>+_xlfn.XLOOKUP(Cesion_credito[[#This Row],[DISTRIBUIDOR_ACTUAL]],Distribuidor[DISTRIBUIDOR_ACTUAL],Distribuidor[RUT_DISTRIBUIDOR_ACTUAL],,0)</f>
        <v>96.884.450-4</v>
      </c>
    </row>
    <row r="552" spans="1:21" x14ac:dyDescent="0.25">
      <c r="A552" s="22">
        <f t="shared" si="35"/>
        <v>2025</v>
      </c>
      <c r="B552" s="22">
        <f t="shared" si="32"/>
        <v>1</v>
      </c>
      <c r="C552" s="22">
        <f t="shared" si="33"/>
        <v>6</v>
      </c>
      <c r="D552" s="23" t="s">
        <v>1131</v>
      </c>
      <c r="E552" s="6" t="s">
        <v>1101</v>
      </c>
      <c r="F552" s="5" t="s">
        <v>884</v>
      </c>
      <c r="G552" s="24" t="str" cm="1">
        <f t="array" ref="G552">+IFERROR(_xlfn.XLOOKUP(Cesion_credito[[#This Row],[Distribuidor_CNE]]&amp;"_"&amp;Cesion_credito[[#This Row],[Bloque_Contrato_CNE]],Contrato[[#All],[Id]],Contrato[[#All],[Suministrador_CNE]],,0),"")</f>
        <v>ENDESA</v>
      </c>
      <c r="H552" s="24" t="str" cm="1">
        <f t="array" ref="H552">+IFERROR(_xlfn.XLOOKUP(Cesion_credito[[#This Row],[Distribuidor_CNE]]&amp;"_"&amp;Cesion_credito[[#This Row],[Bloque_Contrato_CNE]],Contrato[[#All],[Id]],Contrato[[#All],[SUMINISTRADOR_ACTUAL]],,0),"")</f>
        <v>ENEL_GENERACION</v>
      </c>
      <c r="I552" s="24" t="str" cm="1">
        <f t="array" ref="I552">+IFERROR(_xlfn.XLOOKUP(Cesion_credito[[#This Row],[Distribuidor_CNE]]&amp;"_"&amp;Cesion_credito[[#This Row],[Bloque_Contrato_CNE]],Contrato[[#All],[Id]],Contrato[[#All],[DISTRIBUIDOR_ACTUAL]],,0),"")</f>
        <v>LUZLINARES</v>
      </c>
      <c r="J552" s="5" t="s">
        <v>1317</v>
      </c>
      <c r="K552" s="22" t="str" cm="1">
        <f t="array" ref="K5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2" s="8">
        <v>1</v>
      </c>
      <c r="N552" s="36">
        <f>+Cesion_credito[[#This Row],[Prorrata_Semestral (%)]]*SUMIFS(Contrato[Pago_Semestral_US$],Contrato[Distribuidor_CNE],Cesion_credito[[#This Row],[Distribuidor_CNE]],Contrato[Contrato],Cesion_credito[[#This Row],[Bloque_Contrato_CNE]])</f>
        <v>125194.697</v>
      </c>
      <c r="O552" s="28">
        <f t="shared" si="34"/>
        <v>1</v>
      </c>
      <c r="P552" t="str" cm="1">
        <f t="array" ref="P552">+IFERROR(_xlfn.XLOOKUP(Cesion_credito[[#This Row],[SUMINISTRADOR_ACTUAL]]&amp;Cesion_credito[[#This Row],[Razón Social Beneficiario del Pago]],Tabla_Facturas[[#All],[ID]],Tabla_Facturas[[#All],[BANCO]],,0),"")</f>
        <v>Banco de Chile</v>
      </c>
      <c r="Q552" t="str" cm="1">
        <f t="array" ref="Q55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2" cm="1">
        <f t="array" ref="R552">+IFERROR(_xlfn.XLOOKUP(Cesion_credito[[#This Row],[SUMINISTRADOR_ACTUAL]]&amp;Cesion_credito[[#This Row],[Razón Social Beneficiario del Pago]],Tabla_Facturas[[#All],[ID]],Tabla_Facturas[[#All],[NUMERO_CUENTA]],,0),"")</f>
        <v>1112650055</v>
      </c>
      <c r="S5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19486763</v>
      </c>
      <c r="T552" t="str">
        <f>+_xlfn.XLOOKUP(Cesion_credito[[#This Row],[DISTRIBUIDOR_ACTUAL]],Distribuidor[DISTRIBUIDOR_ACTUAL],Distribuidor[RAZON_SOCIAL_DISTRIBUIDOR_ACTUAL],,0)</f>
        <v>Luzlinares S.A.</v>
      </c>
      <c r="U552" t="str">
        <f>+_xlfn.XLOOKUP(Cesion_credito[[#This Row],[DISTRIBUIDOR_ACTUAL]],Distribuidor[DISTRIBUIDOR_ACTUAL],Distribuidor[RUT_DISTRIBUIDOR_ACTUAL],,0)</f>
        <v>96.884.450-4</v>
      </c>
    </row>
    <row r="553" spans="1:21" x14ac:dyDescent="0.25">
      <c r="A553" s="22">
        <f t="shared" si="35"/>
        <v>2025</v>
      </c>
      <c r="B553" s="22">
        <f t="shared" si="32"/>
        <v>1</v>
      </c>
      <c r="C553" s="22">
        <f t="shared" si="33"/>
        <v>6</v>
      </c>
      <c r="D553" s="23" t="s">
        <v>1131</v>
      </c>
      <c r="E553" s="6" t="s">
        <v>1101</v>
      </c>
      <c r="F553" s="5" t="s">
        <v>885</v>
      </c>
      <c r="G553" s="24" t="str" cm="1">
        <f t="array" ref="G553">+IFERROR(_xlfn.XLOOKUP(Cesion_credito[[#This Row],[Distribuidor_CNE]]&amp;"_"&amp;Cesion_credito[[#This Row],[Bloque_Contrato_CNE]],Contrato[[#All],[Id]],Contrato[[#All],[Suministrador_CNE]],,0),"")</f>
        <v>ENDESA</v>
      </c>
      <c r="H553" s="24" t="str" cm="1">
        <f t="array" ref="H553">+IFERROR(_xlfn.XLOOKUP(Cesion_credito[[#This Row],[Distribuidor_CNE]]&amp;"_"&amp;Cesion_credito[[#This Row],[Bloque_Contrato_CNE]],Contrato[[#All],[Id]],Contrato[[#All],[SUMINISTRADOR_ACTUAL]],,0),"")</f>
        <v>ENEL_GENERACION</v>
      </c>
      <c r="I553" s="24" t="str" cm="1">
        <f t="array" ref="I553">+IFERROR(_xlfn.XLOOKUP(Cesion_credito[[#This Row],[Distribuidor_CNE]]&amp;"_"&amp;Cesion_credito[[#This Row],[Bloque_Contrato_CNE]],Contrato[[#All],[Id]],Contrato[[#All],[DISTRIBUIDOR_ACTUAL]],,0),"")</f>
        <v>LUZLINARES</v>
      </c>
      <c r="J553" s="5" t="s">
        <v>1317</v>
      </c>
      <c r="K553" s="22" t="str" cm="1">
        <f t="array" ref="K5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3" s="8">
        <v>1</v>
      </c>
      <c r="N553" s="36">
        <f>+Cesion_credito[[#This Row],[Prorrata_Semestral (%)]]*SUMIFS(Contrato[Pago_Semestral_US$],Contrato[Distribuidor_CNE],Cesion_credito[[#This Row],[Distribuidor_CNE]],Contrato[Contrato],Cesion_credito[[#This Row],[Bloque_Contrato_CNE]])</f>
        <v>39563.110999999997</v>
      </c>
      <c r="O553" s="28">
        <f t="shared" si="34"/>
        <v>1</v>
      </c>
      <c r="P553" t="str" cm="1">
        <f t="array" ref="P553">+IFERROR(_xlfn.XLOOKUP(Cesion_credito[[#This Row],[SUMINISTRADOR_ACTUAL]]&amp;Cesion_credito[[#This Row],[Razón Social Beneficiario del Pago]],Tabla_Facturas[[#All],[ID]],Tabla_Facturas[[#All],[BANCO]],,0),"")</f>
        <v>Banco de Chile</v>
      </c>
      <c r="Q553" t="str" cm="1">
        <f t="array" ref="Q55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3" cm="1">
        <f t="array" ref="R553">+IFERROR(_xlfn.XLOOKUP(Cesion_credito[[#This Row],[SUMINISTRADOR_ACTUAL]]&amp;Cesion_credito[[#This Row],[Razón Social Beneficiario del Pago]],Tabla_Facturas[[#All],[ID]],Tabla_Facturas[[#All],[NUMERO_CUENTA]],,0),"")</f>
        <v>1112650055</v>
      </c>
      <c r="S5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6158064</v>
      </c>
      <c r="T553" t="str">
        <f>+_xlfn.XLOOKUP(Cesion_credito[[#This Row],[DISTRIBUIDOR_ACTUAL]],Distribuidor[DISTRIBUIDOR_ACTUAL],Distribuidor[RAZON_SOCIAL_DISTRIBUIDOR_ACTUAL],,0)</f>
        <v>Luzlinares S.A.</v>
      </c>
      <c r="U553" t="str">
        <f>+_xlfn.XLOOKUP(Cesion_credito[[#This Row],[DISTRIBUIDOR_ACTUAL]],Distribuidor[DISTRIBUIDOR_ACTUAL],Distribuidor[RUT_DISTRIBUIDOR_ACTUAL],,0)</f>
        <v>96.884.450-4</v>
      </c>
    </row>
    <row r="554" spans="1:21" x14ac:dyDescent="0.25">
      <c r="A554" s="22">
        <f t="shared" si="35"/>
        <v>2025</v>
      </c>
      <c r="B554" s="22">
        <f t="shared" si="32"/>
        <v>1</v>
      </c>
      <c r="C554" s="22">
        <f t="shared" si="33"/>
        <v>6</v>
      </c>
      <c r="D554" s="23" t="s">
        <v>1131</v>
      </c>
      <c r="E554" s="6" t="s">
        <v>1101</v>
      </c>
      <c r="F554" s="5" t="s">
        <v>886</v>
      </c>
      <c r="G554" s="24" t="str" cm="1">
        <f t="array" ref="G554">+IFERROR(_xlfn.XLOOKUP(Cesion_credito[[#This Row],[Distribuidor_CNE]]&amp;"_"&amp;Cesion_credito[[#This Row],[Bloque_Contrato_CNE]],Contrato[[#All],[Id]],Contrato[[#All],[Suministrador_CNE]],,0),"")</f>
        <v>ENDESA</v>
      </c>
      <c r="H554" s="24" t="str" cm="1">
        <f t="array" ref="H554">+IFERROR(_xlfn.XLOOKUP(Cesion_credito[[#This Row],[Distribuidor_CNE]]&amp;"_"&amp;Cesion_credito[[#This Row],[Bloque_Contrato_CNE]],Contrato[[#All],[Id]],Contrato[[#All],[SUMINISTRADOR_ACTUAL]],,0),"")</f>
        <v>ENEL_GENERACION</v>
      </c>
      <c r="I554" s="24" t="str" cm="1">
        <f t="array" ref="I554">+IFERROR(_xlfn.XLOOKUP(Cesion_credito[[#This Row],[Distribuidor_CNE]]&amp;"_"&amp;Cesion_credito[[#This Row],[Bloque_Contrato_CNE]],Contrato[[#All],[Id]],Contrato[[#All],[DISTRIBUIDOR_ACTUAL]],,0),"")</f>
        <v>LUZLINARES</v>
      </c>
      <c r="J554" s="5" t="s">
        <v>1317</v>
      </c>
      <c r="K554" s="22" t="str" cm="1">
        <f t="array" ref="K55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4" s="8">
        <v>1</v>
      </c>
      <c r="N554" s="36">
        <f>+Cesion_credito[[#This Row],[Prorrata_Semestral (%)]]*SUMIFS(Contrato[Pago_Semestral_US$],Contrato[Distribuidor_CNE],Cesion_credito[[#This Row],[Distribuidor_CNE]],Contrato[Contrato],Cesion_credito[[#This Row],[Bloque_Contrato_CNE]])</f>
        <v>8310.1679999999997</v>
      </c>
      <c r="O554" s="28">
        <f t="shared" si="34"/>
        <v>1</v>
      </c>
      <c r="P554" t="str" cm="1">
        <f t="array" ref="P554">+IFERROR(_xlfn.XLOOKUP(Cesion_credito[[#This Row],[SUMINISTRADOR_ACTUAL]]&amp;Cesion_credito[[#This Row],[Razón Social Beneficiario del Pago]],Tabla_Facturas[[#All],[ID]],Tabla_Facturas[[#All],[BANCO]],,0),"")</f>
        <v>Banco de Chile</v>
      </c>
      <c r="Q554" t="str" cm="1">
        <f t="array" ref="Q55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4" cm="1">
        <f t="array" ref="R554">+IFERROR(_xlfn.XLOOKUP(Cesion_credito[[#This Row],[SUMINISTRADOR_ACTUAL]]&amp;Cesion_credito[[#This Row],[Razón Social Beneficiario del Pago]],Tabla_Facturas[[#All],[ID]],Tabla_Facturas[[#All],[NUMERO_CUENTA]],,0),"")</f>
        <v>1112650055</v>
      </c>
      <c r="S5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1293491</v>
      </c>
      <c r="T554" t="str">
        <f>+_xlfn.XLOOKUP(Cesion_credito[[#This Row],[DISTRIBUIDOR_ACTUAL]],Distribuidor[DISTRIBUIDOR_ACTUAL],Distribuidor[RAZON_SOCIAL_DISTRIBUIDOR_ACTUAL],,0)</f>
        <v>Luzlinares S.A.</v>
      </c>
      <c r="U554" t="str">
        <f>+_xlfn.XLOOKUP(Cesion_credito[[#This Row],[DISTRIBUIDOR_ACTUAL]],Distribuidor[DISTRIBUIDOR_ACTUAL],Distribuidor[RUT_DISTRIBUIDOR_ACTUAL],,0)</f>
        <v>96.884.450-4</v>
      </c>
    </row>
    <row r="555" spans="1:21" x14ac:dyDescent="0.25">
      <c r="A555" s="22">
        <f t="shared" si="35"/>
        <v>2025</v>
      </c>
      <c r="B555" s="22">
        <f t="shared" si="32"/>
        <v>1</v>
      </c>
      <c r="C555" s="22">
        <f t="shared" si="33"/>
        <v>6</v>
      </c>
      <c r="D555" s="23" t="s">
        <v>1131</v>
      </c>
      <c r="E555" s="6" t="s">
        <v>1101</v>
      </c>
      <c r="F555" s="5" t="s">
        <v>891</v>
      </c>
      <c r="G555" s="24" t="str" cm="1">
        <f t="array" ref="G555">+IFERROR(_xlfn.XLOOKUP(Cesion_credito[[#This Row],[Distribuidor_CNE]]&amp;"_"&amp;Cesion_credito[[#This Row],[Bloque_Contrato_CNE]],Contrato[[#All],[Id]],Contrato[[#All],[Suministrador_CNE]],,0),"")</f>
        <v>PANGUIPULLI</v>
      </c>
      <c r="H555" s="24" t="str" cm="1">
        <f t="array" ref="H555">+IFERROR(_xlfn.XLOOKUP(Cesion_credito[[#This Row],[Distribuidor_CNE]]&amp;"_"&amp;Cesion_credito[[#This Row],[Bloque_Contrato_CNE]],Contrato[[#All],[Id]],Contrato[[#All],[SUMINISTRADOR_ACTUAL]],,0),"")</f>
        <v>EGP_CHILE</v>
      </c>
      <c r="I555" s="24" t="str" cm="1">
        <f t="array" ref="I555">+IFERROR(_xlfn.XLOOKUP(Cesion_credito[[#This Row],[Distribuidor_CNE]]&amp;"_"&amp;Cesion_credito[[#This Row],[Bloque_Contrato_CNE]],Contrato[[#All],[Id]],Contrato[[#All],[DISTRIBUIDOR_ACTUAL]],,0),"")</f>
        <v>LUZLINARES</v>
      </c>
      <c r="J555" s="5" t="s">
        <v>1317</v>
      </c>
      <c r="K555" s="22" t="str" cm="1">
        <f t="array" ref="K55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5" s="8">
        <v>1</v>
      </c>
      <c r="N555" s="36">
        <f>+Cesion_credito[[#This Row],[Prorrata_Semestral (%)]]*SUMIFS(Contrato[Pago_Semestral_US$],Contrato[Distribuidor_CNE],Cesion_credito[[#This Row],[Distribuidor_CNE]],Contrato[Contrato],Cesion_credito[[#This Row],[Bloque_Contrato_CNE]])</f>
        <v>4802.0879999999997</v>
      </c>
      <c r="O555" s="28">
        <f t="shared" si="34"/>
        <v>1</v>
      </c>
      <c r="P555" t="str" cm="1">
        <f t="array" ref="P555">+IFERROR(_xlfn.XLOOKUP(Cesion_credito[[#This Row],[SUMINISTRADOR_ACTUAL]]&amp;Cesion_credito[[#This Row],[Razón Social Beneficiario del Pago]],Tabla_Facturas[[#All],[ID]],Tabla_Facturas[[#All],[BANCO]],,0),"")</f>
        <v>Banco de Chile</v>
      </c>
      <c r="Q555" t="str" cm="1">
        <f t="array" ref="Q55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5" cm="1">
        <f t="array" ref="R555">+IFERROR(_xlfn.XLOOKUP(Cesion_credito[[#This Row],[SUMINISTRADOR_ACTUAL]]&amp;Cesion_credito[[#This Row],[Razón Social Beneficiario del Pago]],Tabla_Facturas[[#All],[ID]],Tabla_Facturas[[#All],[NUMERO_CUENTA]],,0),"")</f>
        <v>1112650063</v>
      </c>
      <c r="S5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747453</v>
      </c>
      <c r="T555" t="str">
        <f>+_xlfn.XLOOKUP(Cesion_credito[[#This Row],[DISTRIBUIDOR_ACTUAL]],Distribuidor[DISTRIBUIDOR_ACTUAL],Distribuidor[RAZON_SOCIAL_DISTRIBUIDOR_ACTUAL],,0)</f>
        <v>Luzlinares S.A.</v>
      </c>
      <c r="U555" t="str">
        <f>+_xlfn.XLOOKUP(Cesion_credito[[#This Row],[DISTRIBUIDOR_ACTUAL]],Distribuidor[DISTRIBUIDOR_ACTUAL],Distribuidor[RUT_DISTRIBUIDOR_ACTUAL],,0)</f>
        <v>96.884.450-4</v>
      </c>
    </row>
    <row r="556" spans="1:21" x14ac:dyDescent="0.25">
      <c r="A556" s="22">
        <f t="shared" si="35"/>
        <v>2025</v>
      </c>
      <c r="B556" s="22">
        <f t="shared" si="32"/>
        <v>1</v>
      </c>
      <c r="C556" s="22">
        <f t="shared" si="33"/>
        <v>6</v>
      </c>
      <c r="D556" s="23" t="s">
        <v>1131</v>
      </c>
      <c r="E556" s="6" t="s">
        <v>1102</v>
      </c>
      <c r="F556" s="5" t="s">
        <v>919</v>
      </c>
      <c r="G556" s="24" t="str" cm="1">
        <f t="array" ref="G556">+IFERROR(_xlfn.XLOOKUP(Cesion_credito[[#This Row],[Distribuidor_CNE]]&amp;"_"&amp;Cesion_credito[[#This Row],[Bloque_Contrato_CNE]],Contrato[[#All],[Id]],Contrato[[#All],[Suministrador_CNE]],,0),"")</f>
        <v>ENDESA</v>
      </c>
      <c r="H556" s="24" t="str" cm="1">
        <f t="array" ref="H556">+IFERROR(_xlfn.XLOOKUP(Cesion_credito[[#This Row],[Distribuidor_CNE]]&amp;"_"&amp;Cesion_credito[[#This Row],[Bloque_Contrato_CNE]],Contrato[[#All],[Id]],Contrato[[#All],[SUMINISTRADOR_ACTUAL]],,0),"")</f>
        <v>ENEL_GENERACION</v>
      </c>
      <c r="I556" s="24" t="str" cm="1">
        <f t="array" ref="I556">+IFERROR(_xlfn.XLOOKUP(Cesion_credito[[#This Row],[Distribuidor_CNE]]&amp;"_"&amp;Cesion_credito[[#This Row],[Bloque_Contrato_CNE]],Contrato[[#All],[Id]],Contrato[[#All],[DISTRIBUIDOR_ACTUAL]],,0),"")</f>
        <v>LUZPARRAL</v>
      </c>
      <c r="J556" s="5" t="s">
        <v>1317</v>
      </c>
      <c r="K556" s="22" t="str" cm="1">
        <f t="array" ref="K55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6" s="8">
        <v>1</v>
      </c>
      <c r="N556" s="36">
        <f>+Cesion_credito[[#This Row],[Prorrata_Semestral (%)]]*SUMIFS(Contrato[Pago_Semestral_US$],Contrato[Distribuidor_CNE],Cesion_credito[[#This Row],[Distribuidor_CNE]],Contrato[Contrato],Cesion_credito[[#This Row],[Bloque_Contrato_CNE]])</f>
        <v>8873.8420000000006</v>
      </c>
      <c r="O556" s="28">
        <f t="shared" si="34"/>
        <v>1</v>
      </c>
      <c r="P556" t="str" cm="1">
        <f t="array" ref="P556">+IFERROR(_xlfn.XLOOKUP(Cesion_credito[[#This Row],[SUMINISTRADOR_ACTUAL]]&amp;Cesion_credito[[#This Row],[Razón Social Beneficiario del Pago]],Tabla_Facturas[[#All],[ID]],Tabla_Facturas[[#All],[BANCO]],,0),"")</f>
        <v>Banco de Chile</v>
      </c>
      <c r="Q556" t="str" cm="1">
        <f t="array" ref="Q55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6" cm="1">
        <f t="array" ref="R556">+IFERROR(_xlfn.XLOOKUP(Cesion_credito[[#This Row],[SUMINISTRADOR_ACTUAL]]&amp;Cesion_credito[[#This Row],[Razón Social Beneficiario del Pago]],Tabla_Facturas[[#All],[ID]],Tabla_Facturas[[#All],[NUMERO_CUENTA]],,0),"")</f>
        <v>1112650055</v>
      </c>
      <c r="S5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1381228</v>
      </c>
      <c r="T556" t="str">
        <f>+_xlfn.XLOOKUP(Cesion_credito[[#This Row],[DISTRIBUIDOR_ACTUAL]],Distribuidor[DISTRIBUIDOR_ACTUAL],Distribuidor[RAZON_SOCIAL_DISTRIBUIDOR_ACTUAL],,0)</f>
        <v>Luzparral S.A.</v>
      </c>
      <c r="U556" t="str">
        <f>+_xlfn.XLOOKUP(Cesion_credito[[#This Row],[DISTRIBUIDOR_ACTUAL]],Distribuidor[DISTRIBUIDOR_ACTUAL],Distribuidor[RUT_DISTRIBUIDOR_ACTUAL],,0)</f>
        <v>96.866.680-0</v>
      </c>
    </row>
    <row r="557" spans="1:21" x14ac:dyDescent="0.25">
      <c r="A557" s="22">
        <f t="shared" si="35"/>
        <v>2025</v>
      </c>
      <c r="B557" s="22">
        <f t="shared" si="32"/>
        <v>1</v>
      </c>
      <c r="C557" s="22">
        <f t="shared" si="33"/>
        <v>6</v>
      </c>
      <c r="D557" s="23" t="s">
        <v>1131</v>
      </c>
      <c r="E557" s="6" t="s">
        <v>1102</v>
      </c>
      <c r="F557" s="5" t="s">
        <v>920</v>
      </c>
      <c r="G557" s="24" t="str" cm="1">
        <f t="array" ref="G557">+IFERROR(_xlfn.XLOOKUP(Cesion_credito[[#This Row],[Distribuidor_CNE]]&amp;"_"&amp;Cesion_credito[[#This Row],[Bloque_Contrato_CNE]],Contrato[[#All],[Id]],Contrato[[#All],[Suministrador_CNE]],,0),"")</f>
        <v>ENDESA</v>
      </c>
      <c r="H557" s="24" t="str" cm="1">
        <f t="array" ref="H557">+IFERROR(_xlfn.XLOOKUP(Cesion_credito[[#This Row],[Distribuidor_CNE]]&amp;"_"&amp;Cesion_credito[[#This Row],[Bloque_Contrato_CNE]],Contrato[[#All],[Id]],Contrato[[#All],[SUMINISTRADOR_ACTUAL]],,0),"")</f>
        <v>ENEL_GENERACION</v>
      </c>
      <c r="I557" s="24" t="str" cm="1">
        <f t="array" ref="I557">+IFERROR(_xlfn.XLOOKUP(Cesion_credito[[#This Row],[Distribuidor_CNE]]&amp;"_"&amp;Cesion_credito[[#This Row],[Bloque_Contrato_CNE]],Contrato[[#All],[Id]],Contrato[[#All],[DISTRIBUIDOR_ACTUAL]],,0),"")</f>
        <v>LUZPARRAL</v>
      </c>
      <c r="J557" s="5" t="s">
        <v>1317</v>
      </c>
      <c r="K557" s="22" t="str" cm="1">
        <f t="array" ref="K55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7" s="8">
        <v>1</v>
      </c>
      <c r="N557" s="36">
        <f>+Cesion_credito[[#This Row],[Prorrata_Semestral (%)]]*SUMIFS(Contrato[Pago_Semestral_US$],Contrato[Distribuidor_CNE],Cesion_credito[[#This Row],[Distribuidor_CNE]],Contrato[Contrato],Cesion_credito[[#This Row],[Bloque_Contrato_CNE]])</f>
        <v>20020.213</v>
      </c>
      <c r="O557" s="28">
        <f t="shared" si="34"/>
        <v>1</v>
      </c>
      <c r="P557" t="str" cm="1">
        <f t="array" ref="P557">+IFERROR(_xlfn.XLOOKUP(Cesion_credito[[#This Row],[SUMINISTRADOR_ACTUAL]]&amp;Cesion_credito[[#This Row],[Razón Social Beneficiario del Pago]],Tabla_Facturas[[#All],[ID]],Tabla_Facturas[[#All],[BANCO]],,0),"")</f>
        <v>Banco de Chile</v>
      </c>
      <c r="Q557" t="str" cm="1">
        <f t="array" ref="Q55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7" cm="1">
        <f t="array" ref="R557">+IFERROR(_xlfn.XLOOKUP(Cesion_credito[[#This Row],[SUMINISTRADOR_ACTUAL]]&amp;Cesion_credito[[#This Row],[Razón Social Beneficiario del Pago]],Tabla_Facturas[[#All],[ID]],Tabla_Facturas[[#All],[NUMERO_CUENTA]],,0),"")</f>
        <v>1112650055</v>
      </c>
      <c r="S5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3116180</v>
      </c>
      <c r="T557" t="str">
        <f>+_xlfn.XLOOKUP(Cesion_credito[[#This Row],[DISTRIBUIDOR_ACTUAL]],Distribuidor[DISTRIBUIDOR_ACTUAL],Distribuidor[RAZON_SOCIAL_DISTRIBUIDOR_ACTUAL],,0)</f>
        <v>Luzparral S.A.</v>
      </c>
      <c r="U557" t="str">
        <f>+_xlfn.XLOOKUP(Cesion_credito[[#This Row],[DISTRIBUIDOR_ACTUAL]],Distribuidor[DISTRIBUIDOR_ACTUAL],Distribuidor[RUT_DISTRIBUIDOR_ACTUAL],,0)</f>
        <v>96.866.680-0</v>
      </c>
    </row>
    <row r="558" spans="1:21" x14ac:dyDescent="0.25">
      <c r="A558" s="22">
        <f t="shared" si="35"/>
        <v>2025</v>
      </c>
      <c r="B558" s="22">
        <f t="shared" si="32"/>
        <v>1</v>
      </c>
      <c r="C558" s="22">
        <f t="shared" si="33"/>
        <v>6</v>
      </c>
      <c r="D558" s="23" t="s">
        <v>1131</v>
      </c>
      <c r="E558" s="6" t="s">
        <v>1102</v>
      </c>
      <c r="F558" s="5" t="s">
        <v>921</v>
      </c>
      <c r="G558" s="24" t="str" cm="1">
        <f t="array" ref="G558">+IFERROR(_xlfn.XLOOKUP(Cesion_credito[[#This Row],[Distribuidor_CNE]]&amp;"_"&amp;Cesion_credito[[#This Row],[Bloque_Contrato_CNE]],Contrato[[#All],[Id]],Contrato[[#All],[Suministrador_CNE]],,0),"")</f>
        <v>ENDESA</v>
      </c>
      <c r="H558" s="24" t="str" cm="1">
        <f t="array" ref="H558">+IFERROR(_xlfn.XLOOKUP(Cesion_credito[[#This Row],[Distribuidor_CNE]]&amp;"_"&amp;Cesion_credito[[#This Row],[Bloque_Contrato_CNE]],Contrato[[#All],[Id]],Contrato[[#All],[SUMINISTRADOR_ACTUAL]],,0),"")</f>
        <v>ENEL_GENERACION</v>
      </c>
      <c r="I558" s="24" t="str" cm="1">
        <f t="array" ref="I558">+IFERROR(_xlfn.XLOOKUP(Cesion_credito[[#This Row],[Distribuidor_CNE]]&amp;"_"&amp;Cesion_credito[[#This Row],[Bloque_Contrato_CNE]],Contrato[[#All],[Id]],Contrato[[#All],[DISTRIBUIDOR_ACTUAL]],,0),"")</f>
        <v>LUZPARRAL</v>
      </c>
      <c r="J558" s="5" t="s">
        <v>1317</v>
      </c>
      <c r="K558" s="22" t="str" cm="1">
        <f t="array" ref="K55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8" s="8">
        <v>1</v>
      </c>
      <c r="N558" s="36">
        <f>+Cesion_credito[[#This Row],[Prorrata_Semestral (%)]]*SUMIFS(Contrato[Pago_Semestral_US$],Contrato[Distribuidor_CNE],Cesion_credito[[#This Row],[Distribuidor_CNE]],Contrato[Contrato],Cesion_credito[[#This Row],[Bloque_Contrato_CNE]])</f>
        <v>136574.478</v>
      </c>
      <c r="O558" s="28">
        <f t="shared" si="34"/>
        <v>1</v>
      </c>
      <c r="P558" t="str" cm="1">
        <f t="array" ref="P558">+IFERROR(_xlfn.XLOOKUP(Cesion_credito[[#This Row],[SUMINISTRADOR_ACTUAL]]&amp;Cesion_credito[[#This Row],[Razón Social Beneficiario del Pago]],Tabla_Facturas[[#All],[ID]],Tabla_Facturas[[#All],[BANCO]],,0),"")</f>
        <v>Banco de Chile</v>
      </c>
      <c r="Q558" t="str" cm="1">
        <f t="array" ref="Q55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8" cm="1">
        <f t="array" ref="R558">+IFERROR(_xlfn.XLOOKUP(Cesion_credito[[#This Row],[SUMINISTRADOR_ACTUAL]]&amp;Cesion_credito[[#This Row],[Razón Social Beneficiario del Pago]],Tabla_Facturas[[#All],[ID]],Tabla_Facturas[[#All],[NUMERO_CUENTA]],,0),"")</f>
        <v>1112650055</v>
      </c>
      <c r="S5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21258045</v>
      </c>
      <c r="T558" t="str">
        <f>+_xlfn.XLOOKUP(Cesion_credito[[#This Row],[DISTRIBUIDOR_ACTUAL]],Distribuidor[DISTRIBUIDOR_ACTUAL],Distribuidor[RAZON_SOCIAL_DISTRIBUIDOR_ACTUAL],,0)</f>
        <v>Luzparral S.A.</v>
      </c>
      <c r="U558" t="str">
        <f>+_xlfn.XLOOKUP(Cesion_credito[[#This Row],[DISTRIBUIDOR_ACTUAL]],Distribuidor[DISTRIBUIDOR_ACTUAL],Distribuidor[RUT_DISTRIBUIDOR_ACTUAL],,0)</f>
        <v>96.866.680-0</v>
      </c>
    </row>
    <row r="559" spans="1:21" x14ac:dyDescent="0.25">
      <c r="A559" s="22">
        <f t="shared" si="35"/>
        <v>2025</v>
      </c>
      <c r="B559" s="22">
        <f t="shared" si="32"/>
        <v>1</v>
      </c>
      <c r="C559" s="22">
        <f t="shared" si="33"/>
        <v>6</v>
      </c>
      <c r="D559" s="23" t="s">
        <v>1131</v>
      </c>
      <c r="E559" s="6" t="s">
        <v>1102</v>
      </c>
      <c r="F559" s="5" t="s">
        <v>922</v>
      </c>
      <c r="G559" s="24" t="str" cm="1">
        <f t="array" ref="G559">+IFERROR(_xlfn.XLOOKUP(Cesion_credito[[#This Row],[Distribuidor_CNE]]&amp;"_"&amp;Cesion_credito[[#This Row],[Bloque_Contrato_CNE]],Contrato[[#All],[Id]],Contrato[[#All],[Suministrador_CNE]],,0),"")</f>
        <v>ENDESA</v>
      </c>
      <c r="H559" s="24" t="str" cm="1">
        <f t="array" ref="H559">+IFERROR(_xlfn.XLOOKUP(Cesion_credito[[#This Row],[Distribuidor_CNE]]&amp;"_"&amp;Cesion_credito[[#This Row],[Bloque_Contrato_CNE]],Contrato[[#All],[Id]],Contrato[[#All],[SUMINISTRADOR_ACTUAL]],,0),"")</f>
        <v>ENEL_GENERACION</v>
      </c>
      <c r="I559" s="24" t="str" cm="1">
        <f t="array" ref="I559">+IFERROR(_xlfn.XLOOKUP(Cesion_credito[[#This Row],[Distribuidor_CNE]]&amp;"_"&amp;Cesion_credito[[#This Row],[Bloque_Contrato_CNE]],Contrato[[#All],[Id]],Contrato[[#All],[DISTRIBUIDOR_ACTUAL]],,0),"")</f>
        <v>LUZPARRAL</v>
      </c>
      <c r="J559" s="5" t="s">
        <v>1317</v>
      </c>
      <c r="K559" s="22" t="str" cm="1">
        <f t="array" ref="K55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59" s="8">
        <v>1</v>
      </c>
      <c r="N559" s="36">
        <f>+Cesion_credito[[#This Row],[Prorrata_Semestral (%)]]*SUMIFS(Contrato[Pago_Semestral_US$],Contrato[Distribuidor_CNE],Cesion_credito[[#This Row],[Distribuidor_CNE]],Contrato[Contrato],Cesion_credito[[#This Row],[Bloque_Contrato_CNE]])</f>
        <v>4174.473</v>
      </c>
      <c r="O559" s="28">
        <f t="shared" si="34"/>
        <v>1</v>
      </c>
      <c r="P559" t="str" cm="1">
        <f t="array" ref="P559">+IFERROR(_xlfn.XLOOKUP(Cesion_credito[[#This Row],[SUMINISTRADOR_ACTUAL]]&amp;Cesion_credito[[#This Row],[Razón Social Beneficiario del Pago]],Tabla_Facturas[[#All],[ID]],Tabla_Facturas[[#All],[BANCO]],,0),"")</f>
        <v>Banco de Chile</v>
      </c>
      <c r="Q559" t="str" cm="1">
        <f t="array" ref="Q55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59" cm="1">
        <f t="array" ref="R559">+IFERROR(_xlfn.XLOOKUP(Cesion_credito[[#This Row],[SUMINISTRADOR_ACTUAL]]&amp;Cesion_credito[[#This Row],[Razón Social Beneficiario del Pago]],Tabla_Facturas[[#All],[ID]],Tabla_Facturas[[#All],[NUMERO_CUENTA]],,0),"")</f>
        <v>1112650055</v>
      </c>
      <c r="S5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649764</v>
      </c>
      <c r="T559" t="str">
        <f>+_xlfn.XLOOKUP(Cesion_credito[[#This Row],[DISTRIBUIDOR_ACTUAL]],Distribuidor[DISTRIBUIDOR_ACTUAL],Distribuidor[RAZON_SOCIAL_DISTRIBUIDOR_ACTUAL],,0)</f>
        <v>Luzparral S.A.</v>
      </c>
      <c r="U559" t="str">
        <f>+_xlfn.XLOOKUP(Cesion_credito[[#This Row],[DISTRIBUIDOR_ACTUAL]],Distribuidor[DISTRIBUIDOR_ACTUAL],Distribuidor[RUT_DISTRIBUIDOR_ACTUAL],,0)</f>
        <v>96.866.680-0</v>
      </c>
    </row>
    <row r="560" spans="1:21" x14ac:dyDescent="0.25">
      <c r="A560" s="22">
        <f t="shared" si="35"/>
        <v>2025</v>
      </c>
      <c r="B560" s="22">
        <f t="shared" si="32"/>
        <v>1</v>
      </c>
      <c r="C560" s="22">
        <f t="shared" si="33"/>
        <v>6</v>
      </c>
      <c r="D560" s="23" t="s">
        <v>1131</v>
      </c>
      <c r="E560" s="6" t="s">
        <v>1102</v>
      </c>
      <c r="F560" s="5" t="s">
        <v>923</v>
      </c>
      <c r="G560" s="24" t="str" cm="1">
        <f t="array" ref="G560">+IFERROR(_xlfn.XLOOKUP(Cesion_credito[[#This Row],[Distribuidor_CNE]]&amp;"_"&amp;Cesion_credito[[#This Row],[Bloque_Contrato_CNE]],Contrato[[#All],[Id]],Contrato[[#All],[Suministrador_CNE]],,0),"")</f>
        <v>ENDESA</v>
      </c>
      <c r="H560" s="24" t="str" cm="1">
        <f t="array" ref="H560">+IFERROR(_xlfn.XLOOKUP(Cesion_credito[[#This Row],[Distribuidor_CNE]]&amp;"_"&amp;Cesion_credito[[#This Row],[Bloque_Contrato_CNE]],Contrato[[#All],[Id]],Contrato[[#All],[SUMINISTRADOR_ACTUAL]],,0),"")</f>
        <v>ENEL_GENERACION</v>
      </c>
      <c r="I560" s="24" t="str" cm="1">
        <f t="array" ref="I560">+IFERROR(_xlfn.XLOOKUP(Cesion_credito[[#This Row],[Distribuidor_CNE]]&amp;"_"&amp;Cesion_credito[[#This Row],[Bloque_Contrato_CNE]],Contrato[[#All],[Id]],Contrato[[#All],[DISTRIBUIDOR_ACTUAL]],,0),"")</f>
        <v>LUZPARRAL</v>
      </c>
      <c r="J560" s="5" t="s">
        <v>1317</v>
      </c>
      <c r="K560" s="22" t="str" cm="1">
        <f t="array" ref="K56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0" s="8">
        <v>1</v>
      </c>
      <c r="N560" s="36">
        <f>+Cesion_credito[[#This Row],[Prorrata_Semestral (%)]]*SUMIFS(Contrato[Pago_Semestral_US$],Contrato[Distribuidor_CNE],Cesion_credito[[#This Row],[Distribuidor_CNE]],Contrato[Contrato],Cesion_credito[[#This Row],[Bloque_Contrato_CNE]])</f>
        <v>791.85299999999995</v>
      </c>
      <c r="O560" s="28">
        <f t="shared" si="34"/>
        <v>1</v>
      </c>
      <c r="P560" t="str" cm="1">
        <f t="array" ref="P560">+IFERROR(_xlfn.XLOOKUP(Cesion_credito[[#This Row],[SUMINISTRADOR_ACTUAL]]&amp;Cesion_credito[[#This Row],[Razón Social Beneficiario del Pago]],Tabla_Facturas[[#All],[ID]],Tabla_Facturas[[#All],[BANCO]],,0),"")</f>
        <v>Banco de Chile</v>
      </c>
      <c r="Q560" t="str" cm="1">
        <f t="array" ref="Q560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0" cm="1">
        <f t="array" ref="R560">+IFERROR(_xlfn.XLOOKUP(Cesion_credito[[#This Row],[SUMINISTRADOR_ACTUAL]]&amp;Cesion_credito[[#This Row],[Razón Social Beneficiario del Pago]],Tabla_Facturas[[#All],[ID]],Tabla_Facturas[[#All],[NUMERO_CUENTA]],,0),"")</f>
        <v>1112650055</v>
      </c>
      <c r="S5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123253</v>
      </c>
      <c r="T560" t="str">
        <f>+_xlfn.XLOOKUP(Cesion_credito[[#This Row],[DISTRIBUIDOR_ACTUAL]],Distribuidor[DISTRIBUIDOR_ACTUAL],Distribuidor[RAZON_SOCIAL_DISTRIBUIDOR_ACTUAL],,0)</f>
        <v>Luzparral S.A.</v>
      </c>
      <c r="U560" t="str">
        <f>+_xlfn.XLOOKUP(Cesion_credito[[#This Row],[DISTRIBUIDOR_ACTUAL]],Distribuidor[DISTRIBUIDOR_ACTUAL],Distribuidor[RUT_DISTRIBUIDOR_ACTUAL],,0)</f>
        <v>96.866.680-0</v>
      </c>
    </row>
    <row r="561" spans="1:21" x14ac:dyDescent="0.25">
      <c r="A561" s="22">
        <f t="shared" si="35"/>
        <v>2025</v>
      </c>
      <c r="B561" s="22">
        <f t="shared" si="32"/>
        <v>1</v>
      </c>
      <c r="C561" s="22">
        <f t="shared" si="33"/>
        <v>6</v>
      </c>
      <c r="D561" s="23" t="s">
        <v>1131</v>
      </c>
      <c r="E561" s="6" t="s">
        <v>1102</v>
      </c>
      <c r="F561" s="5" t="s">
        <v>928</v>
      </c>
      <c r="G561" s="24" t="str" cm="1">
        <f t="array" ref="G561">+IFERROR(_xlfn.XLOOKUP(Cesion_credito[[#This Row],[Distribuidor_CNE]]&amp;"_"&amp;Cesion_credito[[#This Row],[Bloque_Contrato_CNE]],Contrato[[#All],[Id]],Contrato[[#All],[Suministrador_CNE]],,0),"")</f>
        <v>PANGUIPULLI</v>
      </c>
      <c r="H561" s="24" t="str" cm="1">
        <f t="array" ref="H561">+IFERROR(_xlfn.XLOOKUP(Cesion_credito[[#This Row],[Distribuidor_CNE]]&amp;"_"&amp;Cesion_credito[[#This Row],[Bloque_Contrato_CNE]],Contrato[[#All],[Id]],Contrato[[#All],[SUMINISTRADOR_ACTUAL]],,0),"")</f>
        <v>EGP_CHILE</v>
      </c>
      <c r="I561" s="24" t="str" cm="1">
        <f t="array" ref="I561">+IFERROR(_xlfn.XLOOKUP(Cesion_credito[[#This Row],[Distribuidor_CNE]]&amp;"_"&amp;Cesion_credito[[#This Row],[Bloque_Contrato_CNE]],Contrato[[#All],[Id]],Contrato[[#All],[DISTRIBUIDOR_ACTUAL]],,0),"")</f>
        <v>LUZPARRAL</v>
      </c>
      <c r="J561" s="5" t="s">
        <v>1317</v>
      </c>
      <c r="K561" s="22" t="str" cm="1">
        <f t="array" ref="K56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1" s="8">
        <v>1</v>
      </c>
      <c r="N561" s="36">
        <f>+Cesion_credito[[#This Row],[Prorrata_Semestral (%)]]*SUMIFS(Contrato[Pago_Semestral_US$],Contrato[Distribuidor_CNE],Cesion_credito[[#This Row],[Distribuidor_CNE]],Contrato[Contrato],Cesion_credito[[#This Row],[Bloque_Contrato_CNE]])</f>
        <v>511.98500000000001</v>
      </c>
      <c r="O561" s="28">
        <f t="shared" si="34"/>
        <v>1</v>
      </c>
      <c r="P561" t="str" cm="1">
        <f t="array" ref="P561">+IFERROR(_xlfn.XLOOKUP(Cesion_credito[[#This Row],[SUMINISTRADOR_ACTUAL]]&amp;Cesion_credito[[#This Row],[Razón Social Beneficiario del Pago]],Tabla_Facturas[[#All],[ID]],Tabla_Facturas[[#All],[BANCO]],,0),"")</f>
        <v>Banco de Chile</v>
      </c>
      <c r="Q561" t="str" cm="1">
        <f t="array" ref="Q561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1" cm="1">
        <f t="array" ref="R561">+IFERROR(_xlfn.XLOOKUP(Cesion_credito[[#This Row],[SUMINISTRADOR_ACTUAL]]&amp;Cesion_credito[[#This Row],[Razón Social Beneficiario del Pago]],Tabla_Facturas[[#All],[ID]],Tabla_Facturas[[#All],[NUMERO_CUENTA]],,0),"")</f>
        <v>1112650063</v>
      </c>
      <c r="S5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79691</v>
      </c>
      <c r="T561" t="str">
        <f>+_xlfn.XLOOKUP(Cesion_credito[[#This Row],[DISTRIBUIDOR_ACTUAL]],Distribuidor[DISTRIBUIDOR_ACTUAL],Distribuidor[RAZON_SOCIAL_DISTRIBUIDOR_ACTUAL],,0)</f>
        <v>Luzparral S.A.</v>
      </c>
      <c r="U561" t="str">
        <f>+_xlfn.XLOOKUP(Cesion_credito[[#This Row],[DISTRIBUIDOR_ACTUAL]],Distribuidor[DISTRIBUIDOR_ACTUAL],Distribuidor[RUT_DISTRIBUIDOR_ACTUAL],,0)</f>
        <v>96.866.680-0</v>
      </c>
    </row>
    <row r="562" spans="1:21" x14ac:dyDescent="0.25">
      <c r="A562" s="22">
        <f t="shared" si="35"/>
        <v>2025</v>
      </c>
      <c r="B562" s="22">
        <f t="shared" si="32"/>
        <v>1</v>
      </c>
      <c r="C562" s="22">
        <f t="shared" si="33"/>
        <v>6</v>
      </c>
      <c r="D562" s="23" t="s">
        <v>1131</v>
      </c>
      <c r="E562" s="6" t="s">
        <v>1103</v>
      </c>
      <c r="F562" s="5" t="s">
        <v>955</v>
      </c>
      <c r="G562" s="24" t="str" cm="1">
        <f t="array" ref="G562">+IFERROR(_xlfn.XLOOKUP(Cesion_credito[[#This Row],[Distribuidor_CNE]]&amp;"_"&amp;Cesion_credito[[#This Row],[Bloque_Contrato_CNE]],Contrato[[#All],[Id]],Contrato[[#All],[Suministrador_CNE]],,0),"")</f>
        <v>ENDESA</v>
      </c>
      <c r="H562" s="24" t="str" cm="1">
        <f t="array" ref="H562">+IFERROR(_xlfn.XLOOKUP(Cesion_credito[[#This Row],[Distribuidor_CNE]]&amp;"_"&amp;Cesion_credito[[#This Row],[Bloque_Contrato_CNE]],Contrato[[#All],[Id]],Contrato[[#All],[SUMINISTRADOR_ACTUAL]],,0),"")</f>
        <v>ENEL_GENERACION</v>
      </c>
      <c r="I562" s="24" t="str" cm="1">
        <f t="array" ref="I562">+IFERROR(_xlfn.XLOOKUP(Cesion_credito[[#This Row],[Distribuidor_CNE]]&amp;"_"&amp;Cesion_credito[[#This Row],[Bloque_Contrato_CNE]],Contrato[[#All],[Id]],Contrato[[#All],[DISTRIBUIDOR_ACTUAL]],,0),"")</f>
        <v>SAESA</v>
      </c>
      <c r="J562" s="5" t="s">
        <v>1317</v>
      </c>
      <c r="K562" s="22" t="str" cm="1">
        <f t="array" ref="K56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2" s="8">
        <v>1</v>
      </c>
      <c r="N562" s="36">
        <f>+Cesion_credito[[#This Row],[Prorrata_Semestral (%)]]*SUMIFS(Contrato[Pago_Semestral_US$],Contrato[Distribuidor_CNE],Cesion_credito[[#This Row],[Distribuidor_CNE]],Contrato[Contrato],Cesion_credito[[#This Row],[Bloque_Contrato_CNE]])</f>
        <v>349183.74300000002</v>
      </c>
      <c r="O562" s="28">
        <f t="shared" si="34"/>
        <v>1</v>
      </c>
      <c r="P562" t="str" cm="1">
        <f t="array" ref="P562">+IFERROR(_xlfn.XLOOKUP(Cesion_credito[[#This Row],[SUMINISTRADOR_ACTUAL]]&amp;Cesion_credito[[#This Row],[Razón Social Beneficiario del Pago]],Tabla_Facturas[[#All],[ID]],Tabla_Facturas[[#All],[BANCO]],,0),"")</f>
        <v>Banco de Chile</v>
      </c>
      <c r="Q562" t="str" cm="1">
        <f t="array" ref="Q562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2" cm="1">
        <f t="array" ref="R562">+IFERROR(_xlfn.XLOOKUP(Cesion_credito[[#This Row],[SUMINISTRADOR_ACTUAL]]&amp;Cesion_credito[[#This Row],[Razón Social Beneficiario del Pago]],Tabla_Facturas[[#All],[ID]],Tabla_Facturas[[#All],[NUMERO_CUENTA]],,0),"")</f>
        <v>1112650055</v>
      </c>
      <c r="S5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54351032</v>
      </c>
      <c r="T562" t="str">
        <f>+_xlfn.XLOOKUP(Cesion_credito[[#This Row],[DISTRIBUIDOR_ACTUAL]],Distribuidor[DISTRIBUIDOR_ACTUAL],Distribuidor[RAZON_SOCIAL_DISTRIBUIDOR_ACTUAL],,0)</f>
        <v>Sociedad Austral de Electricidad S.A.</v>
      </c>
      <c r="U562" t="str">
        <f>+_xlfn.XLOOKUP(Cesion_credito[[#This Row],[DISTRIBUIDOR_ACTUAL]],Distribuidor[DISTRIBUIDOR_ACTUAL],Distribuidor[RUT_DISTRIBUIDOR_ACTUAL],,0)</f>
        <v>76.073.162-5</v>
      </c>
    </row>
    <row r="563" spans="1:21" x14ac:dyDescent="0.25">
      <c r="A563" s="22">
        <f t="shared" si="35"/>
        <v>2025</v>
      </c>
      <c r="B563" s="22">
        <f t="shared" si="32"/>
        <v>1</v>
      </c>
      <c r="C563" s="22">
        <f t="shared" si="33"/>
        <v>6</v>
      </c>
      <c r="D563" s="23" t="s">
        <v>1131</v>
      </c>
      <c r="E563" s="6" t="s">
        <v>1103</v>
      </c>
      <c r="F563" s="5" t="s">
        <v>956</v>
      </c>
      <c r="G563" s="24" t="str" cm="1">
        <f t="array" ref="G563">+IFERROR(_xlfn.XLOOKUP(Cesion_credito[[#This Row],[Distribuidor_CNE]]&amp;"_"&amp;Cesion_credito[[#This Row],[Bloque_Contrato_CNE]],Contrato[[#All],[Id]],Contrato[[#All],[Suministrador_CNE]],,0),"")</f>
        <v>ENDESA</v>
      </c>
      <c r="H563" s="24" t="str" cm="1">
        <f t="array" ref="H563">+IFERROR(_xlfn.XLOOKUP(Cesion_credito[[#This Row],[Distribuidor_CNE]]&amp;"_"&amp;Cesion_credito[[#This Row],[Bloque_Contrato_CNE]],Contrato[[#All],[Id]],Contrato[[#All],[SUMINISTRADOR_ACTUAL]],,0),"")</f>
        <v>ENEL_GENERACION</v>
      </c>
      <c r="I563" s="24" t="str" cm="1">
        <f t="array" ref="I563">+IFERROR(_xlfn.XLOOKUP(Cesion_credito[[#This Row],[Distribuidor_CNE]]&amp;"_"&amp;Cesion_credito[[#This Row],[Bloque_Contrato_CNE]],Contrato[[#All],[Id]],Contrato[[#All],[DISTRIBUIDOR_ACTUAL]],,0),"")</f>
        <v>SAESA</v>
      </c>
      <c r="J563" s="5" t="s">
        <v>1317</v>
      </c>
      <c r="K563" s="22" t="str" cm="1">
        <f t="array" ref="K56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3" s="8">
        <v>1</v>
      </c>
      <c r="N563" s="36">
        <f>+Cesion_credito[[#This Row],[Prorrata_Semestral (%)]]*SUMIFS(Contrato[Pago_Semestral_US$],Contrato[Distribuidor_CNE],Cesion_credito[[#This Row],[Distribuidor_CNE]],Contrato[Contrato],Cesion_credito[[#This Row],[Bloque_Contrato_CNE]])</f>
        <v>74683.73</v>
      </c>
      <c r="O563" s="28">
        <f t="shared" si="34"/>
        <v>1</v>
      </c>
      <c r="P563" t="str" cm="1">
        <f t="array" ref="P563">+IFERROR(_xlfn.XLOOKUP(Cesion_credito[[#This Row],[SUMINISTRADOR_ACTUAL]]&amp;Cesion_credito[[#This Row],[Razón Social Beneficiario del Pago]],Tabla_Facturas[[#All],[ID]],Tabla_Facturas[[#All],[BANCO]],,0),"")</f>
        <v>Banco de Chile</v>
      </c>
      <c r="Q563" t="str" cm="1">
        <f t="array" ref="Q563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3" cm="1">
        <f t="array" ref="R563">+IFERROR(_xlfn.XLOOKUP(Cesion_credito[[#This Row],[SUMINISTRADOR_ACTUAL]]&amp;Cesion_credito[[#This Row],[Razón Social Beneficiario del Pago]],Tabla_Facturas[[#All],[ID]],Tabla_Facturas[[#All],[NUMERO_CUENTA]],,0),"")</f>
        <v>1112650055</v>
      </c>
      <c r="S5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11624647</v>
      </c>
      <c r="T563" t="str">
        <f>+_xlfn.XLOOKUP(Cesion_credito[[#This Row],[DISTRIBUIDOR_ACTUAL]],Distribuidor[DISTRIBUIDOR_ACTUAL],Distribuidor[RAZON_SOCIAL_DISTRIBUIDOR_ACTUAL],,0)</f>
        <v>Sociedad Austral de Electricidad S.A.</v>
      </c>
      <c r="U563" t="str">
        <f>+_xlfn.XLOOKUP(Cesion_credito[[#This Row],[DISTRIBUIDOR_ACTUAL]],Distribuidor[DISTRIBUIDOR_ACTUAL],Distribuidor[RUT_DISTRIBUIDOR_ACTUAL],,0)</f>
        <v>76.073.162-5</v>
      </c>
    </row>
    <row r="564" spans="1:21" x14ac:dyDescent="0.25">
      <c r="A564" s="22">
        <f t="shared" si="35"/>
        <v>2025</v>
      </c>
      <c r="B564" s="22">
        <f t="shared" si="32"/>
        <v>1</v>
      </c>
      <c r="C564" s="22">
        <f t="shared" si="33"/>
        <v>6</v>
      </c>
      <c r="D564" s="23" t="s">
        <v>1131</v>
      </c>
      <c r="E564" s="6" t="s">
        <v>1103</v>
      </c>
      <c r="F564" s="5" t="s">
        <v>957</v>
      </c>
      <c r="G564" s="24" t="str" cm="1">
        <f t="array" ref="G564">+IFERROR(_xlfn.XLOOKUP(Cesion_credito[[#This Row],[Distribuidor_CNE]]&amp;"_"&amp;Cesion_credito[[#This Row],[Bloque_Contrato_CNE]],Contrato[[#All],[Id]],Contrato[[#All],[Suministrador_CNE]],,0),"")</f>
        <v>ENDESA</v>
      </c>
      <c r="H564" s="24" t="str" cm="1">
        <f t="array" ref="H564">+IFERROR(_xlfn.XLOOKUP(Cesion_credito[[#This Row],[Distribuidor_CNE]]&amp;"_"&amp;Cesion_credito[[#This Row],[Bloque_Contrato_CNE]],Contrato[[#All],[Id]],Contrato[[#All],[SUMINISTRADOR_ACTUAL]],,0),"")</f>
        <v>ENEL_GENERACION</v>
      </c>
      <c r="I564" s="24" t="str" cm="1">
        <f t="array" ref="I564">+IFERROR(_xlfn.XLOOKUP(Cesion_credito[[#This Row],[Distribuidor_CNE]]&amp;"_"&amp;Cesion_credito[[#This Row],[Bloque_Contrato_CNE]],Contrato[[#All],[Id]],Contrato[[#All],[DISTRIBUIDOR_ACTUAL]],,0),"")</f>
        <v>SAESA</v>
      </c>
      <c r="J564" s="5" t="s">
        <v>1317</v>
      </c>
      <c r="K564" s="22" t="str" cm="1">
        <f t="array" ref="K56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4" s="8">
        <v>1</v>
      </c>
      <c r="N564" s="36">
        <f>+Cesion_credito[[#This Row],[Prorrata_Semestral (%)]]*SUMIFS(Contrato[Pago_Semestral_US$],Contrato[Distribuidor_CNE],Cesion_credito[[#This Row],[Distribuidor_CNE]],Contrato[Contrato],Cesion_credito[[#This Row],[Bloque_Contrato_CNE]])</f>
        <v>771605.55099999998</v>
      </c>
      <c r="O564" s="28">
        <f t="shared" si="34"/>
        <v>1</v>
      </c>
      <c r="P564" t="str" cm="1">
        <f t="array" ref="P564">+IFERROR(_xlfn.XLOOKUP(Cesion_credito[[#This Row],[SUMINISTRADOR_ACTUAL]]&amp;Cesion_credito[[#This Row],[Razón Social Beneficiario del Pago]],Tabla_Facturas[[#All],[ID]],Tabla_Facturas[[#All],[BANCO]],,0),"")</f>
        <v>Banco de Chile</v>
      </c>
      <c r="Q564" t="str" cm="1">
        <f t="array" ref="Q564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4" cm="1">
        <f t="array" ref="R564">+IFERROR(_xlfn.XLOOKUP(Cesion_credito[[#This Row],[SUMINISTRADOR_ACTUAL]]&amp;Cesion_credito[[#This Row],[Razón Social Beneficiario del Pago]],Tabla_Facturas[[#All],[ID]],Tabla_Facturas[[#All],[NUMERO_CUENTA]],,0),"")</f>
        <v>1112650055</v>
      </c>
      <c r="S5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120101690</v>
      </c>
      <c r="T564" t="str">
        <f>+_xlfn.XLOOKUP(Cesion_credito[[#This Row],[DISTRIBUIDOR_ACTUAL]],Distribuidor[DISTRIBUIDOR_ACTUAL],Distribuidor[RAZON_SOCIAL_DISTRIBUIDOR_ACTUAL],,0)</f>
        <v>Sociedad Austral de Electricidad S.A.</v>
      </c>
      <c r="U564" t="str">
        <f>+_xlfn.XLOOKUP(Cesion_credito[[#This Row],[DISTRIBUIDOR_ACTUAL]],Distribuidor[DISTRIBUIDOR_ACTUAL],Distribuidor[RUT_DISTRIBUIDOR_ACTUAL],,0)</f>
        <v>76.073.162-5</v>
      </c>
    </row>
    <row r="565" spans="1:21" x14ac:dyDescent="0.25">
      <c r="A565" s="22">
        <f t="shared" si="35"/>
        <v>2025</v>
      </c>
      <c r="B565" s="22">
        <f t="shared" si="32"/>
        <v>1</v>
      </c>
      <c r="C565" s="22">
        <f t="shared" si="33"/>
        <v>6</v>
      </c>
      <c r="D565" s="23" t="s">
        <v>1131</v>
      </c>
      <c r="E565" s="6" t="s">
        <v>1103</v>
      </c>
      <c r="F565" s="5" t="s">
        <v>962</v>
      </c>
      <c r="G565" s="24" t="str" cm="1">
        <f t="array" ref="G565">+IFERROR(_xlfn.XLOOKUP(Cesion_credito[[#This Row],[Distribuidor_CNE]]&amp;"_"&amp;Cesion_credito[[#This Row],[Bloque_Contrato_CNE]],Contrato[[#All],[Id]],Contrato[[#All],[Suministrador_CNE]],,0),"")</f>
        <v>PANGUIPULLI</v>
      </c>
      <c r="H565" s="24" t="str" cm="1">
        <f t="array" ref="H565">+IFERROR(_xlfn.XLOOKUP(Cesion_credito[[#This Row],[Distribuidor_CNE]]&amp;"_"&amp;Cesion_credito[[#This Row],[Bloque_Contrato_CNE]],Contrato[[#All],[Id]],Contrato[[#All],[SUMINISTRADOR_ACTUAL]],,0),"")</f>
        <v>EGP_CHILE</v>
      </c>
      <c r="I565" s="24" t="str" cm="1">
        <f t="array" ref="I565">+IFERROR(_xlfn.XLOOKUP(Cesion_credito[[#This Row],[Distribuidor_CNE]]&amp;"_"&amp;Cesion_credito[[#This Row],[Bloque_Contrato_CNE]],Contrato[[#All],[Id]],Contrato[[#All],[DISTRIBUIDOR_ACTUAL]],,0),"")</f>
        <v>SAESA</v>
      </c>
      <c r="J565" s="5" t="s">
        <v>1317</v>
      </c>
      <c r="K565" s="22" t="str" cm="1">
        <f t="array" ref="K56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5" s="8">
        <v>1</v>
      </c>
      <c r="N565" s="36">
        <f>+Cesion_credito[[#This Row],[Prorrata_Semestral (%)]]*SUMIFS(Contrato[Pago_Semestral_US$],Contrato[Distribuidor_CNE],Cesion_credito[[#This Row],[Distribuidor_CNE]],Contrato[Contrato],Cesion_credito[[#This Row],[Bloque_Contrato_CNE]])</f>
        <v>32465.978999999999</v>
      </c>
      <c r="O565" s="28">
        <f t="shared" si="34"/>
        <v>1</v>
      </c>
      <c r="P565" t="str" cm="1">
        <f t="array" ref="P565">+IFERROR(_xlfn.XLOOKUP(Cesion_credito[[#This Row],[SUMINISTRADOR_ACTUAL]]&amp;Cesion_credito[[#This Row],[Razón Social Beneficiario del Pago]],Tabla_Facturas[[#All],[ID]],Tabla_Facturas[[#All],[BANCO]],,0),"")</f>
        <v>Banco de Chile</v>
      </c>
      <c r="Q565" t="str" cm="1">
        <f t="array" ref="Q565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5" cm="1">
        <f t="array" ref="R565">+IFERROR(_xlfn.XLOOKUP(Cesion_credito[[#This Row],[SUMINISTRADOR_ACTUAL]]&amp;Cesion_credito[[#This Row],[Razón Social Beneficiario del Pago]],Tabla_Facturas[[#All],[ID]],Tabla_Facturas[[#All],[NUMERO_CUENTA]],,0),"")</f>
        <v>1112650063</v>
      </c>
      <c r="S5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5053384</v>
      </c>
      <c r="T565" t="str">
        <f>+_xlfn.XLOOKUP(Cesion_credito[[#This Row],[DISTRIBUIDOR_ACTUAL]],Distribuidor[DISTRIBUIDOR_ACTUAL],Distribuidor[RAZON_SOCIAL_DISTRIBUIDOR_ACTUAL],,0)</f>
        <v>Sociedad Austral de Electricidad S.A.</v>
      </c>
      <c r="U565" t="str">
        <f>+_xlfn.XLOOKUP(Cesion_credito[[#This Row],[DISTRIBUIDOR_ACTUAL]],Distribuidor[DISTRIBUIDOR_ACTUAL],Distribuidor[RUT_DISTRIBUIDOR_ACTUAL],,0)</f>
        <v>76.073.162-5</v>
      </c>
    </row>
    <row r="566" spans="1:21" x14ac:dyDescent="0.25">
      <c r="A566" s="22">
        <f t="shared" si="35"/>
        <v>2025</v>
      </c>
      <c r="B566" s="22">
        <f t="shared" si="32"/>
        <v>1</v>
      </c>
      <c r="C566" s="22">
        <f t="shared" si="33"/>
        <v>6</v>
      </c>
      <c r="D566" s="23" t="s">
        <v>1131</v>
      </c>
      <c r="E566" s="6" t="s">
        <v>1104</v>
      </c>
      <c r="F566" s="5" t="s">
        <v>991</v>
      </c>
      <c r="G566" s="24" t="str" cm="1">
        <f t="array" ref="G566">+IFERROR(_xlfn.XLOOKUP(Cesion_credito[[#This Row],[Distribuidor_CNE]]&amp;"_"&amp;Cesion_credito[[#This Row],[Bloque_Contrato_CNE]],Contrato[[#All],[Id]],Contrato[[#All],[Suministrador_CNE]],,0),"")</f>
        <v>ENDESA</v>
      </c>
      <c r="H566" s="24" t="str" cm="1">
        <f t="array" ref="H566">+IFERROR(_xlfn.XLOOKUP(Cesion_credito[[#This Row],[Distribuidor_CNE]]&amp;"_"&amp;Cesion_credito[[#This Row],[Bloque_Contrato_CNE]],Contrato[[#All],[Id]],Contrato[[#All],[SUMINISTRADOR_ACTUAL]],,0),"")</f>
        <v>ENEL_GENERACION</v>
      </c>
      <c r="I566" s="24" t="str" cm="1">
        <f t="array" ref="I566">+IFERROR(_xlfn.XLOOKUP(Cesion_credito[[#This Row],[Distribuidor_CNE]]&amp;"_"&amp;Cesion_credito[[#This Row],[Bloque_Contrato_CNE]],Contrato[[#All],[Id]],Contrato[[#All],[DISTRIBUIDOR_ACTUAL]],,0),"")</f>
        <v>SOCOEPA</v>
      </c>
      <c r="J566" s="5" t="s">
        <v>1317</v>
      </c>
      <c r="K566" s="22" t="str" cm="1">
        <f t="array" ref="K56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6" s="8">
        <v>1</v>
      </c>
      <c r="N566" s="36">
        <f>+Cesion_credito[[#This Row],[Prorrata_Semestral (%)]]*SUMIFS(Contrato[Pago_Semestral_US$],Contrato[Distribuidor_CNE],Cesion_credito[[#This Row],[Distribuidor_CNE]],Contrato[Contrato],Cesion_credito[[#This Row],[Bloque_Contrato_CNE]])</f>
        <v>11775.388999999999</v>
      </c>
      <c r="O566" s="28">
        <f t="shared" si="34"/>
        <v>1</v>
      </c>
      <c r="P566" t="str" cm="1">
        <f t="array" ref="P566">+IFERROR(_xlfn.XLOOKUP(Cesion_credito[[#This Row],[SUMINISTRADOR_ACTUAL]]&amp;Cesion_credito[[#This Row],[Razón Social Beneficiario del Pago]],Tabla_Facturas[[#All],[ID]],Tabla_Facturas[[#All],[BANCO]],,0),"")</f>
        <v>Banco de Chile</v>
      </c>
      <c r="Q566" t="str" cm="1">
        <f t="array" ref="Q566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6" cm="1">
        <f t="array" ref="R566">+IFERROR(_xlfn.XLOOKUP(Cesion_credito[[#This Row],[SUMINISTRADOR_ACTUAL]]&amp;Cesion_credito[[#This Row],[Razón Social Beneficiario del Pago]],Tabla_Facturas[[#All],[ID]],Tabla_Facturas[[#All],[NUMERO_CUENTA]],,0),"")</f>
        <v>1112650055</v>
      </c>
      <c r="S5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1832859</v>
      </c>
      <c r="T566" t="str">
        <f>+_xlfn.XLOOKUP(Cesion_credito[[#This Row],[DISTRIBUIDOR_ACTUAL]],Distribuidor[DISTRIBUIDOR_ACTUAL],Distribuidor[RAZON_SOCIAL_DISTRIBUIDOR_ACTUAL],,0)</f>
        <v>Cooperativa Eléctrica Paillaco Ltda</v>
      </c>
      <c r="U566" t="str">
        <f>+_xlfn.XLOOKUP(Cesion_credito[[#This Row],[DISTRIBUIDOR_ACTUAL]],Distribuidor[DISTRIBUIDOR_ACTUAL],Distribuidor[RUT_DISTRIBUIDOR_ACTUAL],,0)</f>
        <v>81.629.800-8</v>
      </c>
    </row>
    <row r="567" spans="1:21" x14ac:dyDescent="0.25">
      <c r="A567" s="22">
        <f t="shared" si="35"/>
        <v>2025</v>
      </c>
      <c r="B567" s="22">
        <f t="shared" si="32"/>
        <v>1</v>
      </c>
      <c r="C567" s="22">
        <f t="shared" si="33"/>
        <v>6</v>
      </c>
      <c r="D567" s="23" t="s">
        <v>1131</v>
      </c>
      <c r="E567" s="6" t="s">
        <v>1104</v>
      </c>
      <c r="F567" s="5" t="s">
        <v>992</v>
      </c>
      <c r="G567" s="24" t="str" cm="1">
        <f t="array" ref="G567">+IFERROR(_xlfn.XLOOKUP(Cesion_credito[[#This Row],[Distribuidor_CNE]]&amp;"_"&amp;Cesion_credito[[#This Row],[Bloque_Contrato_CNE]],Contrato[[#All],[Id]],Contrato[[#All],[Suministrador_CNE]],,0),"")</f>
        <v>ENDESA</v>
      </c>
      <c r="H567" s="24" t="str" cm="1">
        <f t="array" ref="H567">+IFERROR(_xlfn.XLOOKUP(Cesion_credito[[#This Row],[Distribuidor_CNE]]&amp;"_"&amp;Cesion_credito[[#This Row],[Bloque_Contrato_CNE]],Contrato[[#All],[Id]],Contrato[[#All],[SUMINISTRADOR_ACTUAL]],,0),"")</f>
        <v>ENEL_GENERACION</v>
      </c>
      <c r="I567" s="24" t="str" cm="1">
        <f t="array" ref="I567">+IFERROR(_xlfn.XLOOKUP(Cesion_credito[[#This Row],[Distribuidor_CNE]]&amp;"_"&amp;Cesion_credito[[#This Row],[Bloque_Contrato_CNE]],Contrato[[#All],[Id]],Contrato[[#All],[DISTRIBUIDOR_ACTUAL]],,0),"")</f>
        <v>SOCOEPA</v>
      </c>
      <c r="J567" s="5" t="s">
        <v>1317</v>
      </c>
      <c r="K567" s="22" t="str" cm="1">
        <f t="array" ref="K56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7" s="8">
        <v>1</v>
      </c>
      <c r="N567" s="36">
        <f>+Cesion_credito[[#This Row],[Prorrata_Semestral (%)]]*SUMIFS(Contrato[Pago_Semestral_US$],Contrato[Distribuidor_CNE],Cesion_credito[[#This Row],[Distribuidor_CNE]],Contrato[Contrato],Cesion_credito[[#This Row],[Bloque_Contrato_CNE]])</f>
        <v>2120.2860000000001</v>
      </c>
      <c r="O567" s="28">
        <f t="shared" si="34"/>
        <v>1</v>
      </c>
      <c r="P567" t="str" cm="1">
        <f t="array" ref="P567">+IFERROR(_xlfn.XLOOKUP(Cesion_credito[[#This Row],[SUMINISTRADOR_ACTUAL]]&amp;Cesion_credito[[#This Row],[Razón Social Beneficiario del Pago]],Tabla_Facturas[[#All],[ID]],Tabla_Facturas[[#All],[BANCO]],,0),"")</f>
        <v>Banco de Chile</v>
      </c>
      <c r="Q567" t="str" cm="1">
        <f t="array" ref="Q567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7" cm="1">
        <f t="array" ref="R567">+IFERROR(_xlfn.XLOOKUP(Cesion_credito[[#This Row],[SUMINISTRADOR_ACTUAL]]&amp;Cesion_credito[[#This Row],[Razón Social Beneficiario del Pago]],Tabla_Facturas[[#All],[ID]],Tabla_Facturas[[#All],[NUMERO_CUENTA]],,0),"")</f>
        <v>1112650055</v>
      </c>
      <c r="S5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330026</v>
      </c>
      <c r="T567" t="str">
        <f>+_xlfn.XLOOKUP(Cesion_credito[[#This Row],[DISTRIBUIDOR_ACTUAL]],Distribuidor[DISTRIBUIDOR_ACTUAL],Distribuidor[RAZON_SOCIAL_DISTRIBUIDOR_ACTUAL],,0)</f>
        <v>Cooperativa Eléctrica Paillaco Ltda</v>
      </c>
      <c r="U567" t="str">
        <f>+_xlfn.XLOOKUP(Cesion_credito[[#This Row],[DISTRIBUIDOR_ACTUAL]],Distribuidor[DISTRIBUIDOR_ACTUAL],Distribuidor[RUT_DISTRIBUIDOR_ACTUAL],,0)</f>
        <v>81.629.800-8</v>
      </c>
    </row>
    <row r="568" spans="1:21" x14ac:dyDescent="0.25">
      <c r="A568" s="22">
        <f t="shared" si="35"/>
        <v>2025</v>
      </c>
      <c r="B568" s="22">
        <f t="shared" si="32"/>
        <v>1</v>
      </c>
      <c r="C568" s="22">
        <f t="shared" si="33"/>
        <v>6</v>
      </c>
      <c r="D568" s="23" t="s">
        <v>1131</v>
      </c>
      <c r="E568" s="6" t="s">
        <v>1104</v>
      </c>
      <c r="F568" s="5" t="s">
        <v>993</v>
      </c>
      <c r="G568" s="24" t="str" cm="1">
        <f t="array" ref="G568">+IFERROR(_xlfn.XLOOKUP(Cesion_credito[[#This Row],[Distribuidor_CNE]]&amp;"_"&amp;Cesion_credito[[#This Row],[Bloque_Contrato_CNE]],Contrato[[#All],[Id]],Contrato[[#All],[Suministrador_CNE]],,0),"")</f>
        <v>ENDESA</v>
      </c>
      <c r="H568" s="24" t="str" cm="1">
        <f t="array" ref="H568">+IFERROR(_xlfn.XLOOKUP(Cesion_credito[[#This Row],[Distribuidor_CNE]]&amp;"_"&amp;Cesion_credito[[#This Row],[Bloque_Contrato_CNE]],Contrato[[#All],[Id]],Contrato[[#All],[SUMINISTRADOR_ACTUAL]],,0),"")</f>
        <v>ENEL_GENERACION</v>
      </c>
      <c r="I568" s="24" t="str" cm="1">
        <f t="array" ref="I568">+IFERROR(_xlfn.XLOOKUP(Cesion_credito[[#This Row],[Distribuidor_CNE]]&amp;"_"&amp;Cesion_credito[[#This Row],[Bloque_Contrato_CNE]],Contrato[[#All],[Id]],Contrato[[#All],[DISTRIBUIDOR_ACTUAL]],,0),"")</f>
        <v>SOCOEPA</v>
      </c>
      <c r="J568" s="5" t="s">
        <v>1317</v>
      </c>
      <c r="K568" s="22" t="str" cm="1">
        <f t="array" ref="K56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8" s="8">
        <v>1</v>
      </c>
      <c r="N568" s="36">
        <f>+Cesion_credito[[#This Row],[Prorrata_Semestral (%)]]*SUMIFS(Contrato[Pago_Semestral_US$],Contrato[Distribuidor_CNE],Cesion_credito[[#This Row],[Distribuidor_CNE]],Contrato[Contrato],Cesion_credito[[#This Row],[Bloque_Contrato_CNE]])</f>
        <v>42447.343000000001</v>
      </c>
      <c r="O568" s="28">
        <f t="shared" si="34"/>
        <v>1</v>
      </c>
      <c r="P568" t="str" cm="1">
        <f t="array" ref="P568">+IFERROR(_xlfn.XLOOKUP(Cesion_credito[[#This Row],[SUMINISTRADOR_ACTUAL]]&amp;Cesion_credito[[#This Row],[Razón Social Beneficiario del Pago]],Tabla_Facturas[[#All],[ID]],Tabla_Facturas[[#All],[BANCO]],,0),"")</f>
        <v>Banco de Chile</v>
      </c>
      <c r="Q568" t="str" cm="1">
        <f t="array" ref="Q568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8" cm="1">
        <f t="array" ref="R568">+IFERROR(_xlfn.XLOOKUP(Cesion_credito[[#This Row],[SUMINISTRADOR_ACTUAL]]&amp;Cesion_credito[[#This Row],[Razón Social Beneficiario del Pago]],Tabla_Facturas[[#All],[ID]],Tabla_Facturas[[#All],[NUMERO_CUENTA]],,0),"")</f>
        <v>1112650055</v>
      </c>
      <c r="S5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6607000</v>
      </c>
      <c r="T568" t="str">
        <f>+_xlfn.XLOOKUP(Cesion_credito[[#This Row],[DISTRIBUIDOR_ACTUAL]],Distribuidor[DISTRIBUIDOR_ACTUAL],Distribuidor[RAZON_SOCIAL_DISTRIBUIDOR_ACTUAL],,0)</f>
        <v>Cooperativa Eléctrica Paillaco Ltda</v>
      </c>
      <c r="U568" t="str">
        <f>+_xlfn.XLOOKUP(Cesion_credito[[#This Row],[DISTRIBUIDOR_ACTUAL]],Distribuidor[DISTRIBUIDOR_ACTUAL],Distribuidor[RUT_DISTRIBUIDOR_ACTUAL],,0)</f>
        <v>81.629.800-8</v>
      </c>
    </row>
    <row r="569" spans="1:21" x14ac:dyDescent="0.25">
      <c r="A569" s="22">
        <f t="shared" si="35"/>
        <v>2025</v>
      </c>
      <c r="B569" s="22">
        <f t="shared" si="32"/>
        <v>1</v>
      </c>
      <c r="C569" s="22">
        <f t="shared" si="33"/>
        <v>6</v>
      </c>
      <c r="D569" s="23" t="s">
        <v>1131</v>
      </c>
      <c r="E569" s="6" t="s">
        <v>1104</v>
      </c>
      <c r="F569" s="5" t="s">
        <v>997</v>
      </c>
      <c r="G569" s="24" t="str" cm="1">
        <f t="array" ref="G569">+IFERROR(_xlfn.XLOOKUP(Cesion_credito[[#This Row],[Distribuidor_CNE]]&amp;"_"&amp;Cesion_credito[[#This Row],[Bloque_Contrato_CNE]],Contrato[[#All],[Id]],Contrato[[#All],[Suministrador_CNE]],,0),"")</f>
        <v>PANGUIPULLI</v>
      </c>
      <c r="H569" s="24" t="str" cm="1">
        <f t="array" ref="H569">+IFERROR(_xlfn.XLOOKUP(Cesion_credito[[#This Row],[Distribuidor_CNE]]&amp;"_"&amp;Cesion_credito[[#This Row],[Bloque_Contrato_CNE]],Contrato[[#All],[Id]],Contrato[[#All],[SUMINISTRADOR_ACTUAL]],,0),"")</f>
        <v>EGP_CHILE</v>
      </c>
      <c r="I569" s="24" t="str" cm="1">
        <f t="array" ref="I569">+IFERROR(_xlfn.XLOOKUP(Cesion_credito[[#This Row],[Distribuidor_CNE]]&amp;"_"&amp;Cesion_credito[[#This Row],[Bloque_Contrato_CNE]],Contrato[[#All],[Id]],Contrato[[#All],[DISTRIBUIDOR_ACTUAL]],,0),"")</f>
        <v>SOCOEPA</v>
      </c>
      <c r="J569" s="5" t="s">
        <v>1317</v>
      </c>
      <c r="K569" s="22" t="str" cm="1">
        <f t="array" ref="K56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69" s="8">
        <v>1</v>
      </c>
      <c r="N569" s="36">
        <f>+Cesion_credito[[#This Row],[Prorrata_Semestral (%)]]*SUMIFS(Contrato[Pago_Semestral_US$],Contrato[Distribuidor_CNE],Cesion_credito[[#This Row],[Distribuidor_CNE]],Contrato[Contrato],Cesion_credito[[#This Row],[Bloque_Contrato_CNE]])</f>
        <v>1173.2639999999999</v>
      </c>
      <c r="O569" s="28">
        <f t="shared" si="34"/>
        <v>1</v>
      </c>
      <c r="P569" t="str" cm="1">
        <f t="array" ref="P569">+IFERROR(_xlfn.XLOOKUP(Cesion_credito[[#This Row],[SUMINISTRADOR_ACTUAL]]&amp;Cesion_credito[[#This Row],[Razón Social Beneficiario del Pago]],Tabla_Facturas[[#All],[ID]],Tabla_Facturas[[#All],[BANCO]],,0),"")</f>
        <v>Banco de Chile</v>
      </c>
      <c r="Q569" t="str" cm="1">
        <f t="array" ref="Q569">+IFERROR(_xlfn.XLOOKUP(Cesion_credito[[#This Row],[SUMINISTRADOR_ACTUAL]]&amp;Cesion_credito[[#This Row],[Razón Social Beneficiario del Pago]],Tabla_Facturas[[#All],[ID]],Tabla_Facturas[[#All],[TIPO_CUENTA]],,0),"")</f>
        <v>cuenta contable o de orden</v>
      </c>
      <c r="R569" cm="1">
        <f t="array" ref="R569">+IFERROR(_xlfn.XLOOKUP(Cesion_credito[[#This Row],[SUMINISTRADOR_ACTUAL]]&amp;Cesion_credito[[#This Row],[Razón Social Beneficiario del Pago]],Tabla_Facturas[[#All],[ID]],Tabla_Facturas[[#All],[NUMERO_CUENTA]],,0),"")</f>
        <v>1112650063</v>
      </c>
      <c r="S5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182620</v>
      </c>
      <c r="T569" t="str">
        <f>+_xlfn.XLOOKUP(Cesion_credito[[#This Row],[DISTRIBUIDOR_ACTUAL]],Distribuidor[DISTRIBUIDOR_ACTUAL],Distribuidor[RAZON_SOCIAL_DISTRIBUIDOR_ACTUAL],,0)</f>
        <v>Cooperativa Eléctrica Paillaco Ltda</v>
      </c>
      <c r="U569" t="str">
        <f>+_xlfn.XLOOKUP(Cesion_credito[[#This Row],[DISTRIBUIDOR_ACTUAL]],Distribuidor[DISTRIBUIDOR_ACTUAL],Distribuidor[RUT_DISTRIBUIDOR_ACTUAL],,0)</f>
        <v>81.629.800-8</v>
      </c>
    </row>
    <row r="570" spans="1:21" x14ac:dyDescent="0.25">
      <c r="A570" s="22">
        <f t="shared" si="35"/>
        <v>2025</v>
      </c>
      <c r="B570" s="22">
        <f t="shared" si="32"/>
        <v>1</v>
      </c>
      <c r="C570" s="22">
        <f t="shared" si="33"/>
        <v>6</v>
      </c>
      <c r="D570" s="23" t="s">
        <v>1127</v>
      </c>
      <c r="E570" s="6" t="s">
        <v>21</v>
      </c>
      <c r="F570" s="5" t="s">
        <v>60</v>
      </c>
      <c r="G570" s="24" t="str" cm="1">
        <f t="array" ref="G570">+IFERROR(_xlfn.XLOOKUP(Cesion_credito[[#This Row],[Distribuidor_CNE]]&amp;"_"&amp;Cesion_credito[[#This Row],[Bloque_Contrato_CNE]],Contrato[[#All],[Id]],Contrato[[#All],[Suministrador_CNE]],,0),"")</f>
        <v>E-CL</v>
      </c>
      <c r="H570" s="24" t="str" cm="1">
        <f t="array" ref="H570">+IFERROR(_xlfn.XLOOKUP(Cesion_credito[[#This Row],[Distribuidor_CNE]]&amp;"_"&amp;Cesion_credito[[#This Row],[Bloque_Contrato_CNE]],Contrato[[#All],[Id]],Contrato[[#All],[SUMINISTRADOR_ACTUAL]],,0),"")</f>
        <v>ENGIE</v>
      </c>
      <c r="I570" s="24" t="str" cm="1">
        <f t="array" ref="I570">+IFERROR(_xlfn.XLOOKUP(Cesion_credito[[#This Row],[Distribuidor_CNE]]&amp;"_"&amp;Cesion_credito[[#This Row],[Bloque_Contrato_CNE]],Contrato[[#All],[Id]],Contrato[[#All],[DISTRIBUIDOR_ACTUAL]],,0),"")</f>
        <v>CEC</v>
      </c>
      <c r="J570" s="5" t="s">
        <v>1317</v>
      </c>
      <c r="K570" s="22" t="str" cm="1">
        <f t="array" ref="K57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0" s="8">
        <v>1</v>
      </c>
      <c r="N570" s="36">
        <f>+Cesion_credito[[#This Row],[Prorrata_Semestral (%)]]*SUMIFS(Contrato[Pago_Semestral_US$],Contrato[Distribuidor_CNE],Cesion_credito[[#This Row],[Distribuidor_CNE]],Contrato[Contrato],Cesion_credito[[#This Row],[Bloque_Contrato_CNE]])</f>
        <v>52175.536999999997</v>
      </c>
      <c r="O570" s="28">
        <f t="shared" si="34"/>
        <v>1</v>
      </c>
      <c r="P570" t="str" cm="1">
        <f t="array" ref="P570">+IFERROR(_xlfn.XLOOKUP(Cesion_credito[[#This Row],[SUMINISTRADOR_ACTUAL]]&amp;Cesion_credito[[#This Row],[Razón Social Beneficiario del Pago]],Tabla_Facturas[[#All],[ID]],Tabla_Facturas[[#All],[BANCO]],,0),"")</f>
        <v>Banco de Chile</v>
      </c>
      <c r="Q570" t="str" cm="1">
        <f t="array" ref="Q5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0" t="str" cm="1">
        <f t="array" ref="R57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8121209</v>
      </c>
      <c r="T570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570" t="str">
        <f>+_xlfn.XLOOKUP(Cesion_credito[[#This Row],[DISTRIBUIDOR_ACTUAL]],Distribuidor[DISTRIBUIDOR_ACTUAL],Distribuidor[RUT_DISTRIBUIDOR_ACTUAL],,0)</f>
        <v>70.287.900-0</v>
      </c>
    </row>
    <row r="571" spans="1:21" x14ac:dyDescent="0.25">
      <c r="A571" s="22">
        <f t="shared" si="35"/>
        <v>2025</v>
      </c>
      <c r="B571" s="22">
        <f t="shared" si="32"/>
        <v>1</v>
      </c>
      <c r="C571" s="22">
        <f t="shared" si="33"/>
        <v>6</v>
      </c>
      <c r="D571" s="23" t="s">
        <v>1127</v>
      </c>
      <c r="E571" s="6" t="s">
        <v>1075</v>
      </c>
      <c r="F571" s="5" t="s">
        <v>107</v>
      </c>
      <c r="G571" s="24" t="str" cm="1">
        <f t="array" ref="G571">+IFERROR(_xlfn.XLOOKUP(Cesion_credito[[#This Row],[Distribuidor_CNE]]&amp;"_"&amp;Cesion_credito[[#This Row],[Bloque_Contrato_CNE]],Contrato[[#All],[Id]],Contrato[[#All],[Suministrador_CNE]],,0),"")</f>
        <v>E-CL</v>
      </c>
      <c r="H571" s="24" t="str" cm="1">
        <f t="array" ref="H571">+IFERROR(_xlfn.XLOOKUP(Cesion_credito[[#This Row],[Distribuidor_CNE]]&amp;"_"&amp;Cesion_credito[[#This Row],[Bloque_Contrato_CNE]],Contrato[[#All],[Id]],Contrato[[#All],[SUMINISTRADOR_ACTUAL]],,0),"")</f>
        <v>ENGIE</v>
      </c>
      <c r="I571" s="24" t="str" cm="1">
        <f t="array" ref="I571">+IFERROR(_xlfn.XLOOKUP(Cesion_credito[[#This Row],[Distribuidor_CNE]]&amp;"_"&amp;Cesion_credito[[#This Row],[Bloque_Contrato_CNE]],Contrato[[#All],[Id]],Contrato[[#All],[DISTRIBUIDOR_ACTUAL]],,0),"")</f>
        <v>CGE</v>
      </c>
      <c r="J571" s="5" t="s">
        <v>1317</v>
      </c>
      <c r="K571" s="22" t="str" cm="1">
        <f t="array" ref="K57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1" s="8">
        <v>1</v>
      </c>
      <c r="N571" s="36">
        <f>+Cesion_credito[[#This Row],[Prorrata_Semestral (%)]]*SUMIFS(Contrato[Pago_Semestral_US$],Contrato[Distribuidor_CNE],Cesion_credito[[#This Row],[Distribuidor_CNE]],Contrato[Contrato],Cesion_credito[[#This Row],[Bloque_Contrato_CNE]])</f>
        <v>832653.77899999998</v>
      </c>
      <c r="O571" s="28">
        <f t="shared" si="34"/>
        <v>1</v>
      </c>
      <c r="P571" t="str" cm="1">
        <f t="array" ref="P571">+IFERROR(_xlfn.XLOOKUP(Cesion_credito[[#This Row],[SUMINISTRADOR_ACTUAL]]&amp;Cesion_credito[[#This Row],[Razón Social Beneficiario del Pago]],Tabla_Facturas[[#All],[ID]],Tabla_Facturas[[#All],[BANCO]],,0),"")</f>
        <v>Banco de Chile</v>
      </c>
      <c r="Q571" t="str" cm="1">
        <f t="array" ref="Q5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1" t="str" cm="1">
        <f t="array" ref="R57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129603948</v>
      </c>
      <c r="T571" t="str">
        <f>+_xlfn.XLOOKUP(Cesion_credito[[#This Row],[DISTRIBUIDOR_ACTUAL]],Distribuidor[DISTRIBUIDOR_ACTUAL],Distribuidor[RAZON_SOCIAL_DISTRIBUIDOR_ACTUAL],,0)</f>
        <v>Compañía General de Electricidad S.A.</v>
      </c>
      <c r="U571" t="str">
        <f>+_xlfn.XLOOKUP(Cesion_credito[[#This Row],[DISTRIBUIDOR_ACTUAL]],Distribuidor[DISTRIBUIDOR_ACTUAL],Distribuidor[RUT_DISTRIBUIDOR_ACTUAL],,0)</f>
        <v>76.411.321-7</v>
      </c>
    </row>
    <row r="572" spans="1:21" x14ac:dyDescent="0.25">
      <c r="A572" s="22">
        <f t="shared" si="35"/>
        <v>2025</v>
      </c>
      <c r="B572" s="22">
        <f t="shared" si="32"/>
        <v>1</v>
      </c>
      <c r="C572" s="22">
        <f t="shared" si="33"/>
        <v>6</v>
      </c>
      <c r="D572" s="23" t="s">
        <v>1127</v>
      </c>
      <c r="E572" s="6" t="s">
        <v>1075</v>
      </c>
      <c r="F572" s="5" t="s">
        <v>108</v>
      </c>
      <c r="G572" s="24" t="str" cm="1">
        <f t="array" ref="G572">+IFERROR(_xlfn.XLOOKUP(Cesion_credito[[#This Row],[Distribuidor_CNE]]&amp;"_"&amp;Cesion_credito[[#This Row],[Bloque_Contrato_CNE]],Contrato[[#All],[Id]],Contrato[[#All],[Suministrador_CNE]],,0),"")</f>
        <v>E-CL</v>
      </c>
      <c r="H572" s="24" t="str" cm="1">
        <f t="array" ref="H572">+IFERROR(_xlfn.XLOOKUP(Cesion_credito[[#This Row],[Distribuidor_CNE]]&amp;"_"&amp;Cesion_credito[[#This Row],[Bloque_Contrato_CNE]],Contrato[[#All],[Id]],Contrato[[#All],[SUMINISTRADOR_ACTUAL]],,0),"")</f>
        <v>ENGIE</v>
      </c>
      <c r="I572" s="24" t="str" cm="1">
        <f t="array" ref="I572">+IFERROR(_xlfn.XLOOKUP(Cesion_credito[[#This Row],[Distribuidor_CNE]]&amp;"_"&amp;Cesion_credito[[#This Row],[Bloque_Contrato_CNE]],Contrato[[#All],[Id]],Contrato[[#All],[DISTRIBUIDOR_ACTUAL]],,0),"")</f>
        <v>CGE</v>
      </c>
      <c r="J572" s="5" t="s">
        <v>1317</v>
      </c>
      <c r="K572" s="22" t="str" cm="1">
        <f t="array" ref="K57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2" s="8">
        <v>1</v>
      </c>
      <c r="N572" s="36">
        <f>+Cesion_credito[[#This Row],[Prorrata_Semestral (%)]]*SUMIFS(Contrato[Pago_Semestral_US$],Contrato[Distribuidor_CNE],Cesion_credito[[#This Row],[Distribuidor_CNE]],Contrato[Contrato],Cesion_credito[[#This Row],[Bloque_Contrato_CNE]])</f>
        <v>97871.770999999993</v>
      </c>
      <c r="O572" s="28">
        <f t="shared" si="34"/>
        <v>1</v>
      </c>
      <c r="P572" t="str" cm="1">
        <f t="array" ref="P572">+IFERROR(_xlfn.XLOOKUP(Cesion_credito[[#This Row],[SUMINISTRADOR_ACTUAL]]&amp;Cesion_credito[[#This Row],[Razón Social Beneficiario del Pago]],Tabla_Facturas[[#All],[ID]],Tabla_Facturas[[#All],[BANCO]],,0),"")</f>
        <v>Banco de Chile</v>
      </c>
      <c r="Q572" t="str" cm="1">
        <f t="array" ref="Q5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2" t="str" cm="1">
        <f t="array" ref="R57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15233904</v>
      </c>
      <c r="T572" t="str">
        <f>+_xlfn.XLOOKUP(Cesion_credito[[#This Row],[DISTRIBUIDOR_ACTUAL]],Distribuidor[DISTRIBUIDOR_ACTUAL],Distribuidor[RAZON_SOCIAL_DISTRIBUIDOR_ACTUAL],,0)</f>
        <v>Compañía General de Electricidad S.A.</v>
      </c>
      <c r="U572" t="str">
        <f>+_xlfn.XLOOKUP(Cesion_credito[[#This Row],[DISTRIBUIDOR_ACTUAL]],Distribuidor[DISTRIBUIDOR_ACTUAL],Distribuidor[RUT_DISTRIBUIDOR_ACTUAL],,0)</f>
        <v>76.411.321-7</v>
      </c>
    </row>
    <row r="573" spans="1:21" x14ac:dyDescent="0.25">
      <c r="A573" s="22">
        <f t="shared" si="35"/>
        <v>2025</v>
      </c>
      <c r="B573" s="22">
        <f t="shared" si="32"/>
        <v>1</v>
      </c>
      <c r="C573" s="22">
        <f t="shared" si="33"/>
        <v>6</v>
      </c>
      <c r="D573" s="23" t="s">
        <v>1127</v>
      </c>
      <c r="E573" s="6" t="s">
        <v>1075</v>
      </c>
      <c r="F573" s="5" t="s">
        <v>109</v>
      </c>
      <c r="G573" s="24" t="str" cm="1">
        <f t="array" ref="G573">+IFERROR(_xlfn.XLOOKUP(Cesion_credito[[#This Row],[Distribuidor_CNE]]&amp;"_"&amp;Cesion_credito[[#This Row],[Bloque_Contrato_CNE]],Contrato[[#All],[Id]],Contrato[[#All],[Suministrador_CNE]],,0),"")</f>
        <v>E-CL</v>
      </c>
      <c r="H573" s="24" t="str" cm="1">
        <f t="array" ref="H573">+IFERROR(_xlfn.XLOOKUP(Cesion_credito[[#This Row],[Distribuidor_CNE]]&amp;"_"&amp;Cesion_credito[[#This Row],[Bloque_Contrato_CNE]],Contrato[[#All],[Id]],Contrato[[#All],[SUMINISTRADOR_ACTUAL]],,0),"")</f>
        <v>ENGIE</v>
      </c>
      <c r="I573" s="24" t="str" cm="1">
        <f t="array" ref="I573">+IFERROR(_xlfn.XLOOKUP(Cesion_credito[[#This Row],[Distribuidor_CNE]]&amp;"_"&amp;Cesion_credito[[#This Row],[Bloque_Contrato_CNE]],Contrato[[#All],[Id]],Contrato[[#All],[DISTRIBUIDOR_ACTUAL]],,0),"")</f>
        <v>CGE</v>
      </c>
      <c r="J573" s="5" t="s">
        <v>1317</v>
      </c>
      <c r="K573" s="22" t="str" cm="1">
        <f t="array" ref="K57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3" s="8">
        <v>1</v>
      </c>
      <c r="N573" s="36">
        <f>+Cesion_credito[[#This Row],[Prorrata_Semestral (%)]]*SUMIFS(Contrato[Pago_Semestral_US$],Contrato[Distribuidor_CNE],Cesion_credito[[#This Row],[Distribuidor_CNE]],Contrato[Contrato],Cesion_credito[[#This Row],[Bloque_Contrato_CNE]])</f>
        <v>4263484.835</v>
      </c>
      <c r="O573" s="28">
        <f t="shared" si="34"/>
        <v>1</v>
      </c>
      <c r="P573" t="str" cm="1">
        <f t="array" ref="P573">+IFERROR(_xlfn.XLOOKUP(Cesion_credito[[#This Row],[SUMINISTRADOR_ACTUAL]]&amp;Cesion_credito[[#This Row],[Razón Social Beneficiario del Pago]],Tabla_Facturas[[#All],[ID]],Tabla_Facturas[[#All],[BANCO]],,0),"")</f>
        <v>Banco de Chile</v>
      </c>
      <c r="Q573" t="str" cm="1">
        <f t="array" ref="Q5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3" t="str" cm="1">
        <f t="array" ref="R57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663618520</v>
      </c>
      <c r="T573" t="str">
        <f>+_xlfn.XLOOKUP(Cesion_credito[[#This Row],[DISTRIBUIDOR_ACTUAL]],Distribuidor[DISTRIBUIDOR_ACTUAL],Distribuidor[RAZON_SOCIAL_DISTRIBUIDOR_ACTUAL],,0)</f>
        <v>Compañía General de Electricidad S.A.</v>
      </c>
      <c r="U573" t="str">
        <f>+_xlfn.XLOOKUP(Cesion_credito[[#This Row],[DISTRIBUIDOR_ACTUAL]],Distribuidor[DISTRIBUIDOR_ACTUAL],Distribuidor[RUT_DISTRIBUIDOR_ACTUAL],,0)</f>
        <v>76.411.321-7</v>
      </c>
    </row>
    <row r="574" spans="1:21" x14ac:dyDescent="0.25">
      <c r="A574" s="22">
        <f t="shared" si="35"/>
        <v>2025</v>
      </c>
      <c r="B574" s="22">
        <f t="shared" si="32"/>
        <v>1</v>
      </c>
      <c r="C574" s="22">
        <f t="shared" si="33"/>
        <v>6</v>
      </c>
      <c r="D574" s="23" t="s">
        <v>1127</v>
      </c>
      <c r="E574" s="6" t="s">
        <v>1080</v>
      </c>
      <c r="F574" s="5" t="s">
        <v>194</v>
      </c>
      <c r="G574" s="24" t="str" cm="1">
        <f t="array" ref="G574">+IFERROR(_xlfn.XLOOKUP(Cesion_credito[[#This Row],[Distribuidor_CNE]]&amp;"_"&amp;Cesion_credito[[#This Row],[Bloque_Contrato_CNE]],Contrato[[#All],[Id]],Contrato[[#All],[Suministrador_CNE]],,0),"")</f>
        <v>E-CL</v>
      </c>
      <c r="H574" s="24" t="str" cm="1">
        <f t="array" ref="H574">+IFERROR(_xlfn.XLOOKUP(Cesion_credito[[#This Row],[Distribuidor_CNE]]&amp;"_"&amp;Cesion_credito[[#This Row],[Bloque_Contrato_CNE]],Contrato[[#All],[Id]],Contrato[[#All],[SUMINISTRADOR_ACTUAL]],,0),"")</f>
        <v>ENGIE</v>
      </c>
      <c r="I574" s="24" t="str" cm="1">
        <f t="array" ref="I574">+IFERROR(_xlfn.XLOOKUP(Cesion_credito[[#This Row],[Distribuidor_CNE]]&amp;"_"&amp;Cesion_credito[[#This Row],[Bloque_Contrato_CNE]],Contrato[[#All],[Id]],Contrato[[#All],[DISTRIBUIDOR_ACTUAL]],,0),"")</f>
        <v>CHILQUINTA</v>
      </c>
      <c r="J574" s="5" t="s">
        <v>1317</v>
      </c>
      <c r="K574" s="22" t="str" cm="1">
        <f t="array" ref="K57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4" s="8">
        <v>1</v>
      </c>
      <c r="N574" s="36">
        <f>+Cesion_credito[[#This Row],[Prorrata_Semestral (%)]]*SUMIFS(Contrato[Pago_Semestral_US$],Contrato[Distribuidor_CNE],Cesion_credito[[#This Row],[Distribuidor_CNE]],Contrato[Contrato],Cesion_credito[[#This Row],[Bloque_Contrato_CNE]])</f>
        <v>378296.005</v>
      </c>
      <c r="O574" s="28">
        <f t="shared" si="34"/>
        <v>1</v>
      </c>
      <c r="P574" t="str" cm="1">
        <f t="array" ref="P574">+IFERROR(_xlfn.XLOOKUP(Cesion_credito[[#This Row],[SUMINISTRADOR_ACTUAL]]&amp;Cesion_credito[[#This Row],[Razón Social Beneficiario del Pago]],Tabla_Facturas[[#All],[ID]],Tabla_Facturas[[#All],[BANCO]],,0),"")</f>
        <v>Banco de Chile</v>
      </c>
      <c r="Q574" t="str" cm="1">
        <f t="array" ref="Q5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4" t="str" cm="1">
        <f t="array" ref="R57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58882404</v>
      </c>
      <c r="T574" t="str">
        <f>+_xlfn.XLOOKUP(Cesion_credito[[#This Row],[DISTRIBUIDOR_ACTUAL]],Distribuidor[DISTRIBUIDOR_ACTUAL],Distribuidor[RAZON_SOCIAL_DISTRIBUIDOR_ACTUAL],,0)</f>
        <v>Chilquinta Distribución S.A.</v>
      </c>
      <c r="U574" t="str">
        <f>+_xlfn.XLOOKUP(Cesion_credito[[#This Row],[DISTRIBUIDOR_ACTUAL]],Distribuidor[DISTRIBUIDOR_ACTUAL],Distribuidor[RUT_DISTRIBUIDOR_ACTUAL],,0)</f>
        <v>96.813.520-1</v>
      </c>
    </row>
    <row r="575" spans="1:21" x14ac:dyDescent="0.25">
      <c r="A575" s="22">
        <f t="shared" si="35"/>
        <v>2025</v>
      </c>
      <c r="B575" s="22">
        <f t="shared" si="32"/>
        <v>1</v>
      </c>
      <c r="C575" s="22">
        <f t="shared" si="33"/>
        <v>6</v>
      </c>
      <c r="D575" s="23" t="s">
        <v>1127</v>
      </c>
      <c r="E575" s="6" t="s">
        <v>1082</v>
      </c>
      <c r="F575" s="5" t="s">
        <v>239</v>
      </c>
      <c r="G575" s="24" t="str" cm="1">
        <f t="array" ref="G575">+IFERROR(_xlfn.XLOOKUP(Cesion_credito[[#This Row],[Distribuidor_CNE]]&amp;"_"&amp;Cesion_credito[[#This Row],[Bloque_Contrato_CNE]],Contrato[[#All],[Id]],Contrato[[#All],[Suministrador_CNE]],,0),"")</f>
        <v>E-CL</v>
      </c>
      <c r="H575" s="24" t="str" cm="1">
        <f t="array" ref="H575">+IFERROR(_xlfn.XLOOKUP(Cesion_credito[[#This Row],[Distribuidor_CNE]]&amp;"_"&amp;Cesion_credito[[#This Row],[Bloque_Contrato_CNE]],Contrato[[#All],[Id]],Contrato[[#All],[SUMINISTRADOR_ACTUAL]],,0),"")</f>
        <v>ENGIE</v>
      </c>
      <c r="I575" s="24" t="str" cm="1">
        <f t="array" ref="I575">+IFERROR(_xlfn.XLOOKUP(Cesion_credito[[#This Row],[Distribuidor_CNE]]&amp;"_"&amp;Cesion_credito[[#This Row],[Bloque_Contrato_CNE]],Contrato[[#All],[Id]],Contrato[[#All],[DISTRIBUIDOR_ACTUAL]],,0),"")</f>
        <v>CODINER</v>
      </c>
      <c r="J575" s="5" t="s">
        <v>1317</v>
      </c>
      <c r="K575" s="22" t="str" cm="1">
        <f t="array" ref="K57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5" s="8">
        <v>1</v>
      </c>
      <c r="N575" s="36">
        <f>+Cesion_credito[[#This Row],[Prorrata_Semestral (%)]]*SUMIFS(Contrato[Pago_Semestral_US$],Contrato[Distribuidor_CNE],Cesion_credito[[#This Row],[Distribuidor_CNE]],Contrato[Contrato],Cesion_credito[[#This Row],[Bloque_Contrato_CNE]])</f>
        <v>21528.513999999999</v>
      </c>
      <c r="O575" s="28">
        <f t="shared" si="34"/>
        <v>1</v>
      </c>
      <c r="P575" t="str" cm="1">
        <f t="array" ref="P575">+IFERROR(_xlfn.XLOOKUP(Cesion_credito[[#This Row],[SUMINISTRADOR_ACTUAL]]&amp;Cesion_credito[[#This Row],[Razón Social Beneficiario del Pago]],Tabla_Facturas[[#All],[ID]],Tabla_Facturas[[#All],[BANCO]],,0),"")</f>
        <v>Banco de Chile</v>
      </c>
      <c r="Q575" t="str" cm="1">
        <f t="array" ref="Q5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5" t="str" cm="1">
        <f t="array" ref="R57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3350949</v>
      </c>
      <c r="T575" t="str">
        <f>+_xlfn.XLOOKUP(Cesion_credito[[#This Row],[DISTRIBUIDOR_ACTUAL]],Distribuidor[DISTRIBUIDOR_ACTUAL],Distribuidor[RAZON_SOCIAL_DISTRIBUIDOR_ACTUAL],,0)</f>
        <v>Compañía Distribuidora de Energía Eléctrica CODINER S.A.</v>
      </c>
      <c r="U575" t="str">
        <f>+_xlfn.XLOOKUP(Cesion_credito[[#This Row],[DISTRIBUIDOR_ACTUAL]],Distribuidor[DISTRIBUIDOR_ACTUAL],Distribuidor[RUT_DISTRIBUIDOR_ACTUAL],,0)</f>
        <v>78.397.530-0</v>
      </c>
    </row>
    <row r="576" spans="1:21" x14ac:dyDescent="0.25">
      <c r="A576" s="22">
        <f t="shared" si="35"/>
        <v>2025</v>
      </c>
      <c r="B576" s="22">
        <f t="shared" si="32"/>
        <v>1</v>
      </c>
      <c r="C576" s="22">
        <f t="shared" si="33"/>
        <v>6</v>
      </c>
      <c r="D576" s="23" t="s">
        <v>1127</v>
      </c>
      <c r="E576" s="6" t="s">
        <v>1083</v>
      </c>
      <c r="F576" s="5" t="s">
        <v>273</v>
      </c>
      <c r="G576" s="24" t="str" cm="1">
        <f t="array" ref="G576">+IFERROR(_xlfn.XLOOKUP(Cesion_credito[[#This Row],[Distribuidor_CNE]]&amp;"_"&amp;Cesion_credito[[#This Row],[Bloque_Contrato_CNE]],Contrato[[#All],[Id]],Contrato[[#All],[Suministrador_CNE]],,0),"")</f>
        <v>E-CL</v>
      </c>
      <c r="H576" s="24" t="str" cm="1">
        <f t="array" ref="H576">+IFERROR(_xlfn.XLOOKUP(Cesion_credito[[#This Row],[Distribuidor_CNE]]&amp;"_"&amp;Cesion_credito[[#This Row],[Bloque_Contrato_CNE]],Contrato[[#All],[Id]],Contrato[[#All],[SUMINISTRADOR_ACTUAL]],,0),"")</f>
        <v>ENGIE</v>
      </c>
      <c r="I576" s="24" t="str" cm="1">
        <f t="array" ref="I576">+IFERROR(_xlfn.XLOOKUP(Cesion_credito[[#This Row],[Distribuidor_CNE]]&amp;"_"&amp;Cesion_credito[[#This Row],[Bloque_Contrato_CNE]],Contrato[[#All],[Id]],Contrato[[#All],[DISTRIBUIDOR_ACTUAL]],,0),"")</f>
        <v>COELCHA</v>
      </c>
      <c r="J576" s="5" t="s">
        <v>1317</v>
      </c>
      <c r="K576" s="22" t="str" cm="1">
        <f t="array" ref="K57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6" s="8">
        <v>1</v>
      </c>
      <c r="N576" s="36">
        <f>+Cesion_credito[[#This Row],[Prorrata_Semestral (%)]]*SUMIFS(Contrato[Pago_Semestral_US$],Contrato[Distribuidor_CNE],Cesion_credito[[#This Row],[Distribuidor_CNE]],Contrato[Contrato],Cesion_credito[[#This Row],[Bloque_Contrato_CNE]])</f>
        <v>48674.256999999998</v>
      </c>
      <c r="O576" s="28">
        <f t="shared" si="34"/>
        <v>1</v>
      </c>
      <c r="P576" t="str" cm="1">
        <f t="array" ref="P576">+IFERROR(_xlfn.XLOOKUP(Cesion_credito[[#This Row],[SUMINISTRADOR_ACTUAL]]&amp;Cesion_credito[[#This Row],[Razón Social Beneficiario del Pago]],Tabla_Facturas[[#All],[ID]],Tabla_Facturas[[#All],[BANCO]],,0),"")</f>
        <v>Banco de Chile</v>
      </c>
      <c r="Q576" t="str" cm="1">
        <f t="array" ref="Q5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6" t="str" cm="1">
        <f t="array" ref="R57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7576229</v>
      </c>
      <c r="T576" t="str">
        <f>+_xlfn.XLOOKUP(Cesion_credito[[#This Row],[DISTRIBUIDOR_ACTUAL]],Distribuidor[DISTRIBUIDOR_ACTUAL],Distribuidor[RAZON_SOCIAL_DISTRIBUIDOR_ACTUAL],,0)</f>
        <v>Cooperativa Eléctrica Charrúa Ltda.</v>
      </c>
      <c r="U576" t="str">
        <f>+_xlfn.XLOOKUP(Cesion_credito[[#This Row],[DISTRIBUIDOR_ACTUAL]],Distribuidor[DISTRIBUIDOR_ACTUAL],Distribuidor[RUT_DISTRIBUIDOR_ACTUAL],,0)</f>
        <v>80.238.000-3</v>
      </c>
    </row>
    <row r="577" spans="1:21" x14ac:dyDescent="0.25">
      <c r="A577" s="22">
        <f t="shared" si="35"/>
        <v>2025</v>
      </c>
      <c r="B577" s="22">
        <f t="shared" si="32"/>
        <v>1</v>
      </c>
      <c r="C577" s="22">
        <f t="shared" si="33"/>
        <v>6</v>
      </c>
      <c r="D577" s="23" t="s">
        <v>1127</v>
      </c>
      <c r="E577" s="6" t="s">
        <v>1084</v>
      </c>
      <c r="F577" s="5" t="s">
        <v>312</v>
      </c>
      <c r="G577" s="24" t="str" cm="1">
        <f t="array" ref="G577">+IFERROR(_xlfn.XLOOKUP(Cesion_credito[[#This Row],[Distribuidor_CNE]]&amp;"_"&amp;Cesion_credito[[#This Row],[Bloque_Contrato_CNE]],Contrato[[#All],[Id]],Contrato[[#All],[Suministrador_CNE]],,0),"")</f>
        <v>E-CL</v>
      </c>
      <c r="H577" s="24" t="str" cm="1">
        <f t="array" ref="H577">+IFERROR(_xlfn.XLOOKUP(Cesion_credito[[#This Row],[Distribuidor_CNE]]&amp;"_"&amp;Cesion_credito[[#This Row],[Bloque_Contrato_CNE]],Contrato[[#All],[Id]],Contrato[[#All],[SUMINISTRADOR_ACTUAL]],,0),"")</f>
        <v>ENGIE</v>
      </c>
      <c r="I577" s="24" t="str" cm="1">
        <f t="array" ref="I577">+IFERROR(_xlfn.XLOOKUP(Cesion_credito[[#This Row],[Distribuidor_CNE]]&amp;"_"&amp;Cesion_credito[[#This Row],[Bloque_Contrato_CNE]],Contrato[[#All],[Id]],Contrato[[#All],[DISTRIBUIDOR_ACTUAL]],,0),"")</f>
        <v>CGE</v>
      </c>
      <c r="J577" s="5" t="s">
        <v>1317</v>
      </c>
      <c r="K577" s="22" t="str" cm="1">
        <f t="array" ref="K57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7" s="8">
        <v>1</v>
      </c>
      <c r="N577" s="36">
        <f>+Cesion_credito[[#This Row],[Prorrata_Semestral (%)]]*SUMIFS(Contrato[Pago_Semestral_US$],Contrato[Distribuidor_CNE],Cesion_credito[[#This Row],[Distribuidor_CNE]],Contrato[Contrato],Cesion_credito[[#This Row],[Bloque_Contrato_CNE]])</f>
        <v>4965.0659999999998</v>
      </c>
      <c r="O577" s="28">
        <f t="shared" si="34"/>
        <v>1</v>
      </c>
      <c r="P577" t="str" cm="1">
        <f t="array" ref="P577">+IFERROR(_xlfn.XLOOKUP(Cesion_credito[[#This Row],[SUMINISTRADOR_ACTUAL]]&amp;Cesion_credito[[#This Row],[Razón Social Beneficiario del Pago]],Tabla_Facturas[[#All],[ID]],Tabla_Facturas[[#All],[BANCO]],,0),"")</f>
        <v>Banco de Chile</v>
      </c>
      <c r="Q577" t="str" cm="1">
        <f t="array" ref="Q5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7" t="str" cm="1">
        <f t="array" ref="R57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772821</v>
      </c>
      <c r="T577" t="str">
        <f>+_xlfn.XLOOKUP(Cesion_credito[[#This Row],[DISTRIBUIDOR_ACTUAL]],Distribuidor[DISTRIBUIDOR_ACTUAL],Distribuidor[RAZON_SOCIAL_DISTRIBUIDOR_ACTUAL],,0)</f>
        <v>Compañía General de Electricidad S.A.</v>
      </c>
      <c r="U577" t="str">
        <f>+_xlfn.XLOOKUP(Cesion_credito[[#This Row],[DISTRIBUIDOR_ACTUAL]],Distribuidor[DISTRIBUIDOR_ACTUAL],Distribuidor[RUT_DISTRIBUIDOR_ACTUAL],,0)</f>
        <v>76.411.321-7</v>
      </c>
    </row>
    <row r="578" spans="1:21" x14ac:dyDescent="0.25">
      <c r="A578" s="22">
        <f t="shared" si="35"/>
        <v>2025</v>
      </c>
      <c r="B578" s="22">
        <f t="shared" si="32"/>
        <v>1</v>
      </c>
      <c r="C578" s="22">
        <f t="shared" si="33"/>
        <v>6</v>
      </c>
      <c r="D578" s="23" t="s">
        <v>1127</v>
      </c>
      <c r="E578" s="6" t="s">
        <v>1084</v>
      </c>
      <c r="F578" s="5" t="s">
        <v>313</v>
      </c>
      <c r="G578" s="24" t="str" cm="1">
        <f t="array" ref="G578">+IFERROR(_xlfn.XLOOKUP(Cesion_credito[[#This Row],[Distribuidor_CNE]]&amp;"_"&amp;Cesion_credito[[#This Row],[Bloque_Contrato_CNE]],Contrato[[#All],[Id]],Contrato[[#All],[Suministrador_CNE]],,0),"")</f>
        <v>E-CL</v>
      </c>
      <c r="H578" s="24" t="str" cm="1">
        <f t="array" ref="H578">+IFERROR(_xlfn.XLOOKUP(Cesion_credito[[#This Row],[Distribuidor_CNE]]&amp;"_"&amp;Cesion_credito[[#This Row],[Bloque_Contrato_CNE]],Contrato[[#All],[Id]],Contrato[[#All],[SUMINISTRADOR_ACTUAL]],,0),"")</f>
        <v>ENGIE</v>
      </c>
      <c r="I578" s="24" t="str" cm="1">
        <f t="array" ref="I578">+IFERROR(_xlfn.XLOOKUP(Cesion_credito[[#This Row],[Distribuidor_CNE]]&amp;"_"&amp;Cesion_credito[[#This Row],[Bloque_Contrato_CNE]],Contrato[[#All],[Id]],Contrato[[#All],[DISTRIBUIDOR_ACTUAL]],,0),"")</f>
        <v>CGE</v>
      </c>
      <c r="J578" s="5" t="s">
        <v>1317</v>
      </c>
      <c r="K578" s="22" t="str" cm="1">
        <f t="array" ref="K57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8" s="8">
        <v>1</v>
      </c>
      <c r="N578" s="36">
        <f>+Cesion_credito[[#This Row],[Prorrata_Semestral (%)]]*SUMIFS(Contrato[Pago_Semestral_US$],Contrato[Distribuidor_CNE],Cesion_credito[[#This Row],[Distribuidor_CNE]],Contrato[Contrato],Cesion_credito[[#This Row],[Bloque_Contrato_CNE]])</f>
        <v>2206090.4810000001</v>
      </c>
      <c r="O578" s="28">
        <f t="shared" si="34"/>
        <v>1</v>
      </c>
      <c r="P578" t="str" cm="1">
        <f t="array" ref="P578">+IFERROR(_xlfn.XLOOKUP(Cesion_credito[[#This Row],[SUMINISTRADOR_ACTUAL]]&amp;Cesion_credito[[#This Row],[Razón Social Beneficiario del Pago]],Tabla_Facturas[[#All],[ID]],Tabla_Facturas[[#All],[BANCO]],,0),"")</f>
        <v>Banco de Chile</v>
      </c>
      <c r="Q578" t="str" cm="1">
        <f t="array" ref="Q57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8" t="str" cm="1">
        <f t="array" ref="R57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343381660</v>
      </c>
      <c r="T578" t="str">
        <f>+_xlfn.XLOOKUP(Cesion_credito[[#This Row],[DISTRIBUIDOR_ACTUAL]],Distribuidor[DISTRIBUIDOR_ACTUAL],Distribuidor[RAZON_SOCIAL_DISTRIBUIDOR_ACTUAL],,0)</f>
        <v>Compañía General de Electricidad S.A.</v>
      </c>
      <c r="U578" t="str">
        <f>+_xlfn.XLOOKUP(Cesion_credito[[#This Row],[DISTRIBUIDOR_ACTUAL]],Distribuidor[DISTRIBUIDOR_ACTUAL],Distribuidor[RUT_DISTRIBUIDOR_ACTUAL],,0)</f>
        <v>76.411.321-7</v>
      </c>
    </row>
    <row r="579" spans="1:21" x14ac:dyDescent="0.25">
      <c r="A579" s="22">
        <f t="shared" si="35"/>
        <v>2025</v>
      </c>
      <c r="B579" s="22">
        <f t="shared" si="32"/>
        <v>1</v>
      </c>
      <c r="C579" s="22">
        <f t="shared" si="33"/>
        <v>6</v>
      </c>
      <c r="D579" s="23" t="s">
        <v>1127</v>
      </c>
      <c r="E579" s="6" t="s">
        <v>1085</v>
      </c>
      <c r="F579" s="5" t="s">
        <v>367</v>
      </c>
      <c r="G579" s="24" t="str" cm="1">
        <f t="array" ref="G579">+IFERROR(_xlfn.XLOOKUP(Cesion_credito[[#This Row],[Distribuidor_CNE]]&amp;"_"&amp;Cesion_credito[[#This Row],[Bloque_Contrato_CNE]],Contrato[[#All],[Id]],Contrato[[#All],[Suministrador_CNE]],,0),"")</f>
        <v>E-CL</v>
      </c>
      <c r="H579" s="24" t="str" cm="1">
        <f t="array" ref="H579">+IFERROR(_xlfn.XLOOKUP(Cesion_credito[[#This Row],[Distribuidor_CNE]]&amp;"_"&amp;Cesion_credito[[#This Row],[Bloque_Contrato_CNE]],Contrato[[#All],[Id]],Contrato[[#All],[SUMINISTRADOR_ACTUAL]],,0),"")</f>
        <v>ENGIE</v>
      </c>
      <c r="I579" s="24" t="str" cm="1">
        <f t="array" ref="I579">+IFERROR(_xlfn.XLOOKUP(Cesion_credito[[#This Row],[Distribuidor_CNE]]&amp;"_"&amp;Cesion_credito[[#This Row],[Bloque_Contrato_CNE]],Contrato[[#All],[Id]],Contrato[[#All],[DISTRIBUIDOR_ACTUAL]],,0),"")</f>
        <v>COOPELAN</v>
      </c>
      <c r="J579" s="5" t="s">
        <v>1317</v>
      </c>
      <c r="K579" s="22" t="str" cm="1">
        <f t="array" ref="K57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79" s="8">
        <v>1</v>
      </c>
      <c r="N579" s="36">
        <f>+Cesion_credito[[#This Row],[Prorrata_Semestral (%)]]*SUMIFS(Contrato[Pago_Semestral_US$],Contrato[Distribuidor_CNE],Cesion_credito[[#This Row],[Distribuidor_CNE]],Contrato[Contrato],Cesion_credito[[#This Row],[Bloque_Contrato_CNE]])</f>
        <v>53591.635000000002</v>
      </c>
      <c r="O579" s="28">
        <f t="shared" si="34"/>
        <v>1</v>
      </c>
      <c r="P579" t="str" cm="1">
        <f t="array" ref="P579">+IFERROR(_xlfn.XLOOKUP(Cesion_credito[[#This Row],[SUMINISTRADOR_ACTUAL]]&amp;Cesion_credito[[#This Row],[Razón Social Beneficiario del Pago]],Tabla_Facturas[[#All],[ID]],Tabla_Facturas[[#All],[BANCO]],,0),"")</f>
        <v>Banco de Chile</v>
      </c>
      <c r="Q579" t="str" cm="1">
        <f t="array" ref="Q57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79" t="str" cm="1">
        <f t="array" ref="R57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8341627</v>
      </c>
      <c r="T579" t="str">
        <f>+_xlfn.XLOOKUP(Cesion_credito[[#This Row],[DISTRIBUIDOR_ACTUAL]],Distribuidor[DISTRIBUIDOR_ACTUAL],Distribuidor[RAZON_SOCIAL_DISTRIBUIDOR_ACTUAL],,0)</f>
        <v>Cooperativa Eléctrica Los Angeles LTDA</v>
      </c>
      <c r="U579" t="str">
        <f>+_xlfn.XLOOKUP(Cesion_credito[[#This Row],[DISTRIBUIDOR_ACTUAL]],Distribuidor[DISTRIBUIDOR_ACTUAL],Distribuidor[RUT_DISTRIBUIDOR_ACTUAL],,0)</f>
        <v>81.585.900-6</v>
      </c>
    </row>
    <row r="580" spans="1:21" x14ac:dyDescent="0.25">
      <c r="A580" s="22">
        <f t="shared" si="35"/>
        <v>2025</v>
      </c>
      <c r="B580" s="22">
        <f t="shared" si="32"/>
        <v>1</v>
      </c>
      <c r="C580" s="22">
        <f t="shared" si="33"/>
        <v>6</v>
      </c>
      <c r="D580" s="23" t="s">
        <v>1127</v>
      </c>
      <c r="E580" s="6" t="s">
        <v>27</v>
      </c>
      <c r="F580" s="5" t="s">
        <v>391</v>
      </c>
      <c r="G580" s="24" t="str" cm="1">
        <f t="array" ref="G580">+IFERROR(_xlfn.XLOOKUP(Cesion_credito[[#This Row],[Distribuidor_CNE]]&amp;"_"&amp;Cesion_credito[[#This Row],[Bloque_Contrato_CNE]],Contrato[[#All],[Id]],Contrato[[#All],[Suministrador_CNE]],,0),"")</f>
        <v>E-CL</v>
      </c>
      <c r="H580" s="24" t="str" cm="1">
        <f t="array" ref="H580">+IFERROR(_xlfn.XLOOKUP(Cesion_credito[[#This Row],[Distribuidor_CNE]]&amp;"_"&amp;Cesion_credito[[#This Row],[Bloque_Contrato_CNE]],Contrato[[#All],[Id]],Contrato[[#All],[SUMINISTRADOR_ACTUAL]],,0),"")</f>
        <v>ENGIE</v>
      </c>
      <c r="I580" s="24" t="str" cm="1">
        <f t="array" ref="I580">+IFERROR(_xlfn.XLOOKUP(Cesion_credito[[#This Row],[Distribuidor_CNE]]&amp;"_"&amp;Cesion_credito[[#This Row],[Bloque_Contrato_CNE]],Contrato[[#All],[Id]],Contrato[[#All],[DISTRIBUIDOR_ACTUAL]],,0),"")</f>
        <v>COOPERSOL</v>
      </c>
      <c r="J580" s="5" t="s">
        <v>1317</v>
      </c>
      <c r="K580" s="22" t="str" cm="1">
        <f t="array" ref="K58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0" s="8">
        <v>1</v>
      </c>
      <c r="N580" s="36">
        <f>+Cesion_credito[[#This Row],[Prorrata_Semestral (%)]]*SUMIFS(Contrato[Pago_Semestral_US$],Contrato[Distribuidor_CNE],Cesion_credito[[#This Row],[Distribuidor_CNE]],Contrato[Contrato],Cesion_credito[[#This Row],[Bloque_Contrato_CNE]])</f>
        <v>8244.1959999999999</v>
      </c>
      <c r="O580" s="28">
        <f t="shared" si="34"/>
        <v>1</v>
      </c>
      <c r="P580" t="str" cm="1">
        <f t="array" ref="P580">+IFERROR(_xlfn.XLOOKUP(Cesion_credito[[#This Row],[SUMINISTRADOR_ACTUAL]]&amp;Cesion_credito[[#This Row],[Razón Social Beneficiario del Pago]],Tabla_Facturas[[#All],[ID]],Tabla_Facturas[[#All],[BANCO]],,0),"")</f>
        <v>Banco de Chile</v>
      </c>
      <c r="Q580" t="str" cm="1">
        <f t="array" ref="Q58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0" t="str" cm="1">
        <f t="array" ref="R58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1283223</v>
      </c>
      <c r="T580" t="str">
        <f>+_xlfn.XLOOKUP(Cesion_credito[[#This Row],[DISTRIBUIDOR_ACTUAL]],Distribuidor[DISTRIBUIDOR_ACTUAL],Distribuidor[RAZON_SOCIAL_DISTRIBUIDOR_ACTUAL],,0)</f>
        <v>Cooperativa de Abastecimiento de Energía Eléctrica Socoroma Ltda</v>
      </c>
      <c r="U580" t="str">
        <f>+_xlfn.XLOOKUP(Cesion_credito[[#This Row],[DISTRIBUIDOR_ACTUAL]],Distribuidor[DISTRIBUIDOR_ACTUAL],Distribuidor[RUT_DISTRIBUIDOR_ACTUAL],,0)</f>
        <v>74.379.600-4</v>
      </c>
    </row>
    <row r="581" spans="1:21" x14ac:dyDescent="0.25">
      <c r="A581" s="22">
        <f t="shared" si="35"/>
        <v>2025</v>
      </c>
      <c r="B581" s="22">
        <f t="shared" si="32"/>
        <v>1</v>
      </c>
      <c r="C581" s="22">
        <f t="shared" si="33"/>
        <v>6</v>
      </c>
      <c r="D581" s="23" t="s">
        <v>1127</v>
      </c>
      <c r="E581" s="6" t="s">
        <v>1086</v>
      </c>
      <c r="F581" s="5" t="s">
        <v>403</v>
      </c>
      <c r="G581" s="24" t="str" cm="1">
        <f t="array" ref="G581">+IFERROR(_xlfn.XLOOKUP(Cesion_credito[[#This Row],[Distribuidor_CNE]]&amp;"_"&amp;Cesion_credito[[#This Row],[Bloque_Contrato_CNE]],Contrato[[#All],[Id]],Contrato[[#All],[Suministrador_CNE]],,0),"")</f>
        <v>E-CL</v>
      </c>
      <c r="H581" s="24" t="str" cm="1">
        <f t="array" ref="H581">+IFERROR(_xlfn.XLOOKUP(Cesion_credito[[#This Row],[Distribuidor_CNE]]&amp;"_"&amp;Cesion_credito[[#This Row],[Bloque_Contrato_CNE]],Contrato[[#All],[Id]],Contrato[[#All],[SUMINISTRADOR_ACTUAL]],,0),"")</f>
        <v>ENGIE</v>
      </c>
      <c r="I581" s="24" t="str" cm="1">
        <f t="array" ref="I581">+IFERROR(_xlfn.XLOOKUP(Cesion_credito[[#This Row],[Distribuidor_CNE]]&amp;"_"&amp;Cesion_credito[[#This Row],[Bloque_Contrato_CNE]],Contrato[[#All],[Id]],Contrato[[#All],[DISTRIBUIDOR_ACTUAL]],,0),"")</f>
        <v>COOPREL</v>
      </c>
      <c r="J581" s="5" t="s">
        <v>1317</v>
      </c>
      <c r="K581" s="22" t="str" cm="1">
        <f t="array" ref="K58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1" s="8">
        <v>1</v>
      </c>
      <c r="N581" s="36">
        <f>+Cesion_credito[[#This Row],[Prorrata_Semestral (%)]]*SUMIFS(Contrato[Pago_Semestral_US$],Contrato[Distribuidor_CNE],Cesion_credito[[#This Row],[Distribuidor_CNE]],Contrato[Contrato],Cesion_credito[[#This Row],[Bloque_Contrato_CNE]])</f>
        <v>15293.704</v>
      </c>
      <c r="O581" s="28">
        <f t="shared" si="34"/>
        <v>1</v>
      </c>
      <c r="P581" t="str" cm="1">
        <f t="array" ref="P581">+IFERROR(_xlfn.XLOOKUP(Cesion_credito[[#This Row],[SUMINISTRADOR_ACTUAL]]&amp;Cesion_credito[[#This Row],[Razón Social Beneficiario del Pago]],Tabla_Facturas[[#All],[ID]],Tabla_Facturas[[#All],[BANCO]],,0),"")</f>
        <v>Banco de Chile</v>
      </c>
      <c r="Q581" t="str" cm="1">
        <f t="array" ref="Q58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1" t="str" cm="1">
        <f t="array" ref="R58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2380491</v>
      </c>
      <c r="T581" t="str">
        <f>+_xlfn.XLOOKUP(Cesion_credito[[#This Row],[DISTRIBUIDOR_ACTUAL]],Distribuidor[DISTRIBUIDOR_ACTUAL],Distribuidor[RAZON_SOCIAL_DISTRIBUIDOR_ACTUAL],,0)</f>
        <v>Cooperativa Rural Eléctrica Río Bueno Ltda.</v>
      </c>
      <c r="U581" t="str">
        <f>+_xlfn.XLOOKUP(Cesion_credito[[#This Row],[DISTRIBUIDOR_ACTUAL]],Distribuidor[DISTRIBUIDOR_ACTUAL],Distribuidor[RUT_DISTRIBUIDOR_ACTUAL],,0)</f>
        <v>81.388.600-6</v>
      </c>
    </row>
    <row r="582" spans="1:21" x14ac:dyDescent="0.25">
      <c r="A582" s="22">
        <f t="shared" si="35"/>
        <v>2025</v>
      </c>
      <c r="B582" s="22">
        <f t="shared" si="32"/>
        <v>1</v>
      </c>
      <c r="C582" s="22">
        <f t="shared" si="33"/>
        <v>6</v>
      </c>
      <c r="D582" s="23" t="s">
        <v>1127</v>
      </c>
      <c r="E582" s="6" t="s">
        <v>1087</v>
      </c>
      <c r="F582" s="5" t="s">
        <v>438</v>
      </c>
      <c r="G582" s="24" t="str" cm="1">
        <f t="array" ref="G582">+IFERROR(_xlfn.XLOOKUP(Cesion_credito[[#This Row],[Distribuidor_CNE]]&amp;"_"&amp;Cesion_credito[[#This Row],[Bloque_Contrato_CNE]],Contrato[[#All],[Id]],Contrato[[#All],[Suministrador_CNE]],,0),"")</f>
        <v>E-CL</v>
      </c>
      <c r="H582" s="24" t="str" cm="1">
        <f t="array" ref="H582">+IFERROR(_xlfn.XLOOKUP(Cesion_credito[[#This Row],[Distribuidor_CNE]]&amp;"_"&amp;Cesion_credito[[#This Row],[Bloque_Contrato_CNE]],Contrato[[#All],[Id]],Contrato[[#All],[SUMINISTRADOR_ACTUAL]],,0),"")</f>
        <v>ENGIE</v>
      </c>
      <c r="I582" s="24" t="str" cm="1">
        <f t="array" ref="I582">+IFERROR(_xlfn.XLOOKUP(Cesion_credito[[#This Row],[Distribuidor_CNE]]&amp;"_"&amp;Cesion_credito[[#This Row],[Bloque_Contrato_CNE]],Contrato[[#All],[Id]],Contrato[[#All],[DISTRIBUIDOR_ACTUAL]],,0),"")</f>
        <v>COPELEC</v>
      </c>
      <c r="J582" s="5" t="s">
        <v>1317</v>
      </c>
      <c r="K582" s="22" t="str" cm="1">
        <f t="array" ref="K58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2" s="8">
        <v>1</v>
      </c>
      <c r="N582" s="36">
        <f>+Cesion_credito[[#This Row],[Prorrata_Semestral (%)]]*SUMIFS(Contrato[Pago_Semestral_US$],Contrato[Distribuidor_CNE],Cesion_credito[[#This Row],[Distribuidor_CNE]],Contrato[Contrato],Cesion_credito[[#This Row],[Bloque_Contrato_CNE]])</f>
        <v>152854.05799999999</v>
      </c>
      <c r="O582" s="28">
        <f t="shared" si="34"/>
        <v>1</v>
      </c>
      <c r="P582" t="str" cm="1">
        <f t="array" ref="P582">+IFERROR(_xlfn.XLOOKUP(Cesion_credito[[#This Row],[SUMINISTRADOR_ACTUAL]]&amp;Cesion_credito[[#This Row],[Razón Social Beneficiario del Pago]],Tabla_Facturas[[#All],[ID]],Tabla_Facturas[[#All],[BANCO]],,0),"")</f>
        <v>Banco de Chile</v>
      </c>
      <c r="Q582" t="str" cm="1">
        <f t="array" ref="Q58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2" t="str" cm="1">
        <f t="array" ref="R58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23791989</v>
      </c>
      <c r="T582" t="str">
        <f>+_xlfn.XLOOKUP(Cesion_credito[[#This Row],[DISTRIBUIDOR_ACTUAL]],Distribuidor[DISTRIBUIDOR_ACTUAL],Distribuidor[RAZON_SOCIAL_DISTRIBUIDOR_ACTUAL],,0)</f>
        <v>Cooperativa de Consumo de Energía Eléctrica Chillán Ltda.</v>
      </c>
      <c r="U582" t="str">
        <f>+_xlfn.XLOOKUP(Cesion_credito[[#This Row],[DISTRIBUIDOR_ACTUAL]],Distribuidor[DISTRIBUIDOR_ACTUAL],Distribuidor[RUT_DISTRIBUIDOR_ACTUAL],,0)</f>
        <v>80.237.700-2</v>
      </c>
    </row>
    <row r="583" spans="1:21" x14ac:dyDescent="0.25">
      <c r="A583" s="22">
        <f t="shared" si="35"/>
        <v>2025</v>
      </c>
      <c r="B583" s="22">
        <f t="shared" si="32"/>
        <v>1</v>
      </c>
      <c r="C583" s="22">
        <f t="shared" si="33"/>
        <v>6</v>
      </c>
      <c r="D583" s="23" t="s">
        <v>1127</v>
      </c>
      <c r="E583" s="6" t="s">
        <v>1088</v>
      </c>
      <c r="F583" s="5" t="s">
        <v>476</v>
      </c>
      <c r="G583" s="24" t="str" cm="1">
        <f t="array" ref="G583">+IFERROR(_xlfn.XLOOKUP(Cesion_credito[[#This Row],[Distribuidor_CNE]]&amp;"_"&amp;Cesion_credito[[#This Row],[Bloque_Contrato_CNE]],Contrato[[#All],[Id]],Contrato[[#All],[Suministrador_CNE]],,0),"")</f>
        <v>E-CL</v>
      </c>
      <c r="H583" s="24" t="str" cm="1">
        <f t="array" ref="H583">+IFERROR(_xlfn.XLOOKUP(Cesion_credito[[#This Row],[Distribuidor_CNE]]&amp;"_"&amp;Cesion_credito[[#This Row],[Bloque_Contrato_CNE]],Contrato[[#All],[Id]],Contrato[[#All],[SUMINISTRADOR_ACTUAL]],,0),"")</f>
        <v>ENGIE</v>
      </c>
      <c r="I583" s="24" t="str" cm="1">
        <f t="array" ref="I583">+IFERROR(_xlfn.XLOOKUP(Cesion_credito[[#This Row],[Distribuidor_CNE]]&amp;"_"&amp;Cesion_credito[[#This Row],[Bloque_Contrato_CNE]],Contrato[[#All],[Id]],Contrato[[#All],[DISTRIBUIDOR_ACTUAL]],,0),"")</f>
        <v>CRELL</v>
      </c>
      <c r="J583" s="5" t="s">
        <v>1317</v>
      </c>
      <c r="K583" s="22" t="str" cm="1">
        <f t="array" ref="K58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3" s="8">
        <v>1</v>
      </c>
      <c r="N583" s="36">
        <f>+Cesion_credito[[#This Row],[Prorrata_Semestral (%)]]*SUMIFS(Contrato[Pago_Semestral_US$],Contrato[Distribuidor_CNE],Cesion_credito[[#This Row],[Distribuidor_CNE]],Contrato[Contrato],Cesion_credito[[#This Row],[Bloque_Contrato_CNE]])</f>
        <v>26347.281999999999</v>
      </c>
      <c r="O583" s="28">
        <f t="shared" si="34"/>
        <v>1</v>
      </c>
      <c r="P583" t="str" cm="1">
        <f t="array" ref="P583">+IFERROR(_xlfn.XLOOKUP(Cesion_credito[[#This Row],[SUMINISTRADOR_ACTUAL]]&amp;Cesion_credito[[#This Row],[Razón Social Beneficiario del Pago]],Tabla_Facturas[[#All],[ID]],Tabla_Facturas[[#All],[BANCO]],,0),"")</f>
        <v>Banco de Chile</v>
      </c>
      <c r="Q583" t="str" cm="1">
        <f t="array" ref="Q58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3" t="str" cm="1">
        <f t="array" ref="R58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4100998</v>
      </c>
      <c r="T583" t="str">
        <f>+_xlfn.XLOOKUP(Cesion_credito[[#This Row],[DISTRIBUIDOR_ACTUAL]],Distribuidor[DISTRIBUIDOR_ACTUAL],Distribuidor[RAZON_SOCIAL_DISTRIBUIDOR_ACTUAL],,0)</f>
        <v>Cooperativa Regional Eléctrica Llanquihue Ltda</v>
      </c>
      <c r="U583" t="str">
        <f>+_xlfn.XLOOKUP(Cesion_credito[[#This Row],[DISTRIBUIDOR_ACTUAL]],Distribuidor[DISTRIBUIDOR_ACTUAL],Distribuidor[RUT_DISTRIBUIDOR_ACTUAL],,0)</f>
        <v>81.106.900-0</v>
      </c>
    </row>
    <row r="584" spans="1:21" x14ac:dyDescent="0.25">
      <c r="A584" s="22">
        <f t="shared" si="35"/>
        <v>2025</v>
      </c>
      <c r="B584" s="22">
        <f t="shared" ref="B584:B647" si="36">+$B$4</f>
        <v>1</v>
      </c>
      <c r="C584" s="22">
        <f t="shared" ref="C584:C647" si="37">+$B$5</f>
        <v>6</v>
      </c>
      <c r="D584" s="23" t="s">
        <v>1127</v>
      </c>
      <c r="E584" s="6" t="s">
        <v>1089</v>
      </c>
      <c r="F584" s="5" t="s">
        <v>505</v>
      </c>
      <c r="G584" s="24" t="str" cm="1">
        <f t="array" ref="G584">+IFERROR(_xlfn.XLOOKUP(Cesion_credito[[#This Row],[Distribuidor_CNE]]&amp;"_"&amp;Cesion_credito[[#This Row],[Bloque_Contrato_CNE]],Contrato[[#All],[Id]],Contrato[[#All],[Suministrador_CNE]],,0),"")</f>
        <v>E-CL</v>
      </c>
      <c r="H584" s="24" t="str" cm="1">
        <f t="array" ref="H584">+IFERROR(_xlfn.XLOOKUP(Cesion_credito[[#This Row],[Distribuidor_CNE]]&amp;"_"&amp;Cesion_credito[[#This Row],[Bloque_Contrato_CNE]],Contrato[[#All],[Id]],Contrato[[#All],[SUMINISTRADOR_ACTUAL]],,0),"")</f>
        <v>ENGIE</v>
      </c>
      <c r="I584" s="24" t="str" cm="1">
        <f t="array" ref="I584">+IFERROR(_xlfn.XLOOKUP(Cesion_credito[[#This Row],[Distribuidor_CNE]]&amp;"_"&amp;Cesion_credito[[#This Row],[Bloque_Contrato_CNE]],Contrato[[#All],[Id]],Contrato[[#All],[DISTRIBUIDOR_ACTUAL]],,0),"")</f>
        <v>EDECSA</v>
      </c>
      <c r="J584" s="5" t="s">
        <v>1317</v>
      </c>
      <c r="K584" s="22" t="str" cm="1">
        <f t="array" ref="K58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4" s="8">
        <v>1</v>
      </c>
      <c r="N584" s="36">
        <f>+Cesion_credito[[#This Row],[Prorrata_Semestral (%)]]*SUMIFS(Contrato[Pago_Semestral_US$],Contrato[Distribuidor_CNE],Cesion_credito[[#This Row],[Distribuidor_CNE]],Contrato[Contrato],Cesion_credito[[#This Row],[Bloque_Contrato_CNE]])</f>
        <v>9912.1910000000007</v>
      </c>
      <c r="O584" s="28">
        <f t="shared" ref="O584:O647" si="38">+SUMIFS(M:M,E:E,E584,F:F,F584)</f>
        <v>1</v>
      </c>
      <c r="P584" t="str" cm="1">
        <f t="array" ref="P584">+IFERROR(_xlfn.XLOOKUP(Cesion_credito[[#This Row],[SUMINISTRADOR_ACTUAL]]&amp;Cesion_credito[[#This Row],[Razón Social Beneficiario del Pago]],Tabla_Facturas[[#All],[ID]],Tabla_Facturas[[#All],[BANCO]],,0),"")</f>
        <v>Banco de Chile</v>
      </c>
      <c r="Q584" t="str" cm="1">
        <f t="array" ref="Q58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4" t="str" cm="1">
        <f t="array" ref="R58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1542849</v>
      </c>
      <c r="T584" t="str">
        <f>+_xlfn.XLOOKUP(Cesion_credito[[#This Row],[DISTRIBUIDOR_ACTUAL]],Distribuidor[DISTRIBUIDOR_ACTUAL],Distribuidor[RAZON_SOCIAL_DISTRIBUIDOR_ACTUAL],,0)</f>
        <v>Energía de Casablanca S.A.</v>
      </c>
      <c r="U584" t="str">
        <f>+_xlfn.XLOOKUP(Cesion_credito[[#This Row],[DISTRIBUIDOR_ACTUAL]],Distribuidor[DISTRIBUIDOR_ACTUAL],Distribuidor[RUT_DISTRIBUIDOR_ACTUAL],,0)</f>
        <v>96.766.110-4</v>
      </c>
    </row>
    <row r="585" spans="1:21" x14ac:dyDescent="0.25">
      <c r="A585" s="22">
        <f t="shared" ref="A585:A648" si="39">+$B$3</f>
        <v>2025</v>
      </c>
      <c r="B585" s="22">
        <f t="shared" si="36"/>
        <v>1</v>
      </c>
      <c r="C585" s="22">
        <f t="shared" si="37"/>
        <v>6</v>
      </c>
      <c r="D585" s="23" t="s">
        <v>1127</v>
      </c>
      <c r="E585" s="6" t="s">
        <v>1092</v>
      </c>
      <c r="F585" s="5" t="s">
        <v>633</v>
      </c>
      <c r="G585" s="24" t="str" cm="1">
        <f t="array" ref="G585">+IFERROR(_xlfn.XLOOKUP(Cesion_credito[[#This Row],[Distribuidor_CNE]]&amp;"_"&amp;Cesion_credito[[#This Row],[Bloque_Contrato_CNE]],Contrato[[#All],[Id]],Contrato[[#All],[Suministrador_CNE]],,0),"")</f>
        <v>E-CL</v>
      </c>
      <c r="H585" s="24" t="str" cm="1">
        <f t="array" ref="H585">+IFERROR(_xlfn.XLOOKUP(Cesion_credito[[#This Row],[Distribuidor_CNE]]&amp;"_"&amp;Cesion_credito[[#This Row],[Bloque_Contrato_CNE]],Contrato[[#All],[Id]],Contrato[[#All],[SUMINISTRADOR_ACTUAL]],,0),"")</f>
        <v>ENGIE</v>
      </c>
      <c r="I585" s="24" t="str" cm="1">
        <f t="array" ref="I585">+IFERROR(_xlfn.XLOOKUP(Cesion_credito[[#This Row],[Distribuidor_CNE]]&amp;"_"&amp;Cesion_credito[[#This Row],[Bloque_Contrato_CNE]],Contrato[[#All],[Id]],Contrato[[#All],[DISTRIBUIDOR_ACTUAL]],,0),"")</f>
        <v>CGE</v>
      </c>
      <c r="J585" s="5" t="s">
        <v>1317</v>
      </c>
      <c r="K585" s="22" t="str" cm="1">
        <f t="array" ref="K58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5" s="8">
        <v>1</v>
      </c>
      <c r="N585" s="36">
        <f>+Cesion_credito[[#This Row],[Prorrata_Semestral (%)]]*SUMIFS(Contrato[Pago_Semestral_US$],Contrato[Distribuidor_CNE],Cesion_credito[[#This Row],[Distribuidor_CNE]],Contrato[Contrato],Cesion_credito[[#This Row],[Bloque_Contrato_CNE]])</f>
        <v>3884837.139</v>
      </c>
      <c r="O585" s="28">
        <f t="shared" si="38"/>
        <v>1</v>
      </c>
      <c r="P585" t="str" cm="1">
        <f t="array" ref="P585">+IFERROR(_xlfn.XLOOKUP(Cesion_credito[[#This Row],[SUMINISTRADOR_ACTUAL]]&amp;Cesion_credito[[#This Row],[Razón Social Beneficiario del Pago]],Tabla_Facturas[[#All],[ID]],Tabla_Facturas[[#All],[BANCO]],,0),"")</f>
        <v>Banco de Chile</v>
      </c>
      <c r="Q585" t="str" cm="1">
        <f t="array" ref="Q58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5" t="str" cm="1">
        <f t="array" ref="R58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604681375</v>
      </c>
      <c r="T585" t="str">
        <f>+_xlfn.XLOOKUP(Cesion_credito[[#This Row],[DISTRIBUIDOR_ACTUAL]],Distribuidor[DISTRIBUIDOR_ACTUAL],Distribuidor[RAZON_SOCIAL_DISTRIBUIDOR_ACTUAL],,0)</f>
        <v>Compañía General de Electricidad S.A.</v>
      </c>
      <c r="U585" t="str">
        <f>+_xlfn.XLOOKUP(Cesion_credito[[#This Row],[DISTRIBUIDOR_ACTUAL]],Distribuidor[DISTRIBUIDOR_ACTUAL],Distribuidor[RUT_DISTRIBUIDOR_ACTUAL],,0)</f>
        <v>76.411.321-7</v>
      </c>
    </row>
    <row r="586" spans="1:21" x14ac:dyDescent="0.25">
      <c r="A586" s="22">
        <f t="shared" si="39"/>
        <v>2025</v>
      </c>
      <c r="B586" s="22">
        <f t="shared" si="36"/>
        <v>1</v>
      </c>
      <c r="C586" s="22">
        <f t="shared" si="37"/>
        <v>6</v>
      </c>
      <c r="D586" s="23" t="s">
        <v>1127</v>
      </c>
      <c r="E586" s="6" t="s">
        <v>1092</v>
      </c>
      <c r="F586" s="5" t="s">
        <v>634</v>
      </c>
      <c r="G586" s="24" t="str" cm="1">
        <f t="array" ref="G586">+IFERROR(_xlfn.XLOOKUP(Cesion_credito[[#This Row],[Distribuidor_CNE]]&amp;"_"&amp;Cesion_credito[[#This Row],[Bloque_Contrato_CNE]],Contrato[[#All],[Id]],Contrato[[#All],[Suministrador_CNE]],,0),"")</f>
        <v>E-CL</v>
      </c>
      <c r="H586" s="24" t="str" cm="1">
        <f t="array" ref="H586">+IFERROR(_xlfn.XLOOKUP(Cesion_credito[[#This Row],[Distribuidor_CNE]]&amp;"_"&amp;Cesion_credito[[#This Row],[Bloque_Contrato_CNE]],Contrato[[#All],[Id]],Contrato[[#All],[SUMINISTRADOR_ACTUAL]],,0),"")</f>
        <v>ENGIE</v>
      </c>
      <c r="I586" s="24" t="str" cm="1">
        <f t="array" ref="I586">+IFERROR(_xlfn.XLOOKUP(Cesion_credito[[#This Row],[Distribuidor_CNE]]&amp;"_"&amp;Cesion_credito[[#This Row],[Bloque_Contrato_CNE]],Contrato[[#All],[Id]],Contrato[[#All],[DISTRIBUIDOR_ACTUAL]],,0),"")</f>
        <v>CGE</v>
      </c>
      <c r="J586" s="5" t="s">
        <v>1317</v>
      </c>
      <c r="K586" s="22" t="str" cm="1">
        <f t="array" ref="K58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6" s="8">
        <v>1</v>
      </c>
      <c r="N586" s="36">
        <f>+Cesion_credito[[#This Row],[Prorrata_Semestral (%)]]*SUMIFS(Contrato[Pago_Semestral_US$],Contrato[Distribuidor_CNE],Cesion_credito[[#This Row],[Distribuidor_CNE]],Contrato[Contrato],Cesion_credito[[#This Row],[Bloque_Contrato_CNE]])</f>
        <v>3878.355</v>
      </c>
      <c r="O586" s="28">
        <f t="shared" si="38"/>
        <v>1</v>
      </c>
      <c r="P586" t="str" cm="1">
        <f t="array" ref="P586">+IFERROR(_xlfn.XLOOKUP(Cesion_credito[[#This Row],[SUMINISTRADOR_ACTUAL]]&amp;Cesion_credito[[#This Row],[Razón Social Beneficiario del Pago]],Tabla_Facturas[[#All],[ID]],Tabla_Facturas[[#All],[BANCO]],,0),"")</f>
        <v>Banco de Chile</v>
      </c>
      <c r="Q586" t="str" cm="1">
        <f t="array" ref="Q58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6" t="str" cm="1">
        <f t="array" ref="R58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603672</v>
      </c>
      <c r="T586" t="str">
        <f>+_xlfn.XLOOKUP(Cesion_credito[[#This Row],[DISTRIBUIDOR_ACTUAL]],Distribuidor[DISTRIBUIDOR_ACTUAL],Distribuidor[RAZON_SOCIAL_DISTRIBUIDOR_ACTUAL],,0)</f>
        <v>Compañía General de Electricidad S.A.</v>
      </c>
      <c r="U586" t="str">
        <f>+_xlfn.XLOOKUP(Cesion_credito[[#This Row],[DISTRIBUIDOR_ACTUAL]],Distribuidor[DISTRIBUIDOR_ACTUAL],Distribuidor[RUT_DISTRIBUIDOR_ACTUAL],,0)</f>
        <v>76.411.321-7</v>
      </c>
    </row>
    <row r="587" spans="1:21" x14ac:dyDescent="0.25">
      <c r="A587" s="22">
        <f t="shared" si="39"/>
        <v>2025</v>
      </c>
      <c r="B587" s="22">
        <f t="shared" si="36"/>
        <v>1</v>
      </c>
      <c r="C587" s="22">
        <f t="shared" si="37"/>
        <v>6</v>
      </c>
      <c r="D587" s="23" t="s">
        <v>1127</v>
      </c>
      <c r="E587" s="6" t="s">
        <v>1092</v>
      </c>
      <c r="F587" s="5" t="s">
        <v>635</v>
      </c>
      <c r="G587" s="24" t="str" cm="1">
        <f t="array" ref="G587">+IFERROR(_xlfn.XLOOKUP(Cesion_credito[[#This Row],[Distribuidor_CNE]]&amp;"_"&amp;Cesion_credito[[#This Row],[Bloque_Contrato_CNE]],Contrato[[#All],[Id]],Contrato[[#All],[Suministrador_CNE]],,0),"")</f>
        <v>E-CL</v>
      </c>
      <c r="H587" s="24" t="str" cm="1">
        <f t="array" ref="H587">+IFERROR(_xlfn.XLOOKUP(Cesion_credito[[#This Row],[Distribuidor_CNE]]&amp;"_"&amp;Cesion_credito[[#This Row],[Bloque_Contrato_CNE]],Contrato[[#All],[Id]],Contrato[[#All],[SUMINISTRADOR_ACTUAL]],,0),"")</f>
        <v>ENGIE</v>
      </c>
      <c r="I587" s="24" t="str" cm="1">
        <f t="array" ref="I587">+IFERROR(_xlfn.XLOOKUP(Cesion_credito[[#This Row],[Distribuidor_CNE]]&amp;"_"&amp;Cesion_credito[[#This Row],[Bloque_Contrato_CNE]],Contrato[[#All],[Id]],Contrato[[#All],[DISTRIBUIDOR_ACTUAL]],,0),"")</f>
        <v>CGE</v>
      </c>
      <c r="J587" s="5" t="s">
        <v>1317</v>
      </c>
      <c r="K587" s="22" t="str" cm="1">
        <f t="array" ref="K58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7" s="8">
        <v>1</v>
      </c>
      <c r="N587" s="36">
        <f>+Cesion_credito[[#This Row],[Prorrata_Semestral (%)]]*SUMIFS(Contrato[Pago_Semestral_US$],Contrato[Distribuidor_CNE],Cesion_credito[[#This Row],[Distribuidor_CNE]],Contrato[Contrato],Cesion_credito[[#This Row],[Bloque_Contrato_CNE]])</f>
        <v>7361.2730000000001</v>
      </c>
      <c r="O587" s="28">
        <f t="shared" si="38"/>
        <v>1</v>
      </c>
      <c r="P587" t="str" cm="1">
        <f t="array" ref="P587">+IFERROR(_xlfn.XLOOKUP(Cesion_credito[[#This Row],[SUMINISTRADOR_ACTUAL]]&amp;Cesion_credito[[#This Row],[Razón Social Beneficiario del Pago]],Tabla_Facturas[[#All],[ID]],Tabla_Facturas[[#All],[BANCO]],,0),"")</f>
        <v>Banco de Chile</v>
      </c>
      <c r="Q587" t="str" cm="1">
        <f t="array" ref="Q58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7" t="str" cm="1">
        <f t="array" ref="R58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1145794</v>
      </c>
      <c r="T587" t="str">
        <f>+_xlfn.XLOOKUP(Cesion_credito[[#This Row],[DISTRIBUIDOR_ACTUAL]],Distribuidor[DISTRIBUIDOR_ACTUAL],Distribuidor[RAZON_SOCIAL_DISTRIBUIDOR_ACTUAL],,0)</f>
        <v>Compañía General de Electricidad S.A.</v>
      </c>
      <c r="U587" t="str">
        <f>+_xlfn.XLOOKUP(Cesion_credito[[#This Row],[DISTRIBUIDOR_ACTUAL]],Distribuidor[DISTRIBUIDOR_ACTUAL],Distribuidor[RUT_DISTRIBUIDOR_ACTUAL],,0)</f>
        <v>76.411.321-7</v>
      </c>
    </row>
    <row r="588" spans="1:21" x14ac:dyDescent="0.25">
      <c r="A588" s="22">
        <f t="shared" si="39"/>
        <v>2025</v>
      </c>
      <c r="B588" s="22">
        <f t="shared" si="36"/>
        <v>1</v>
      </c>
      <c r="C588" s="22">
        <f t="shared" si="37"/>
        <v>6</v>
      </c>
      <c r="D588" s="23" t="s">
        <v>1127</v>
      </c>
      <c r="E588" s="6" t="s">
        <v>1093</v>
      </c>
      <c r="F588" s="5" t="s">
        <v>668</v>
      </c>
      <c r="G588" s="24" t="str" cm="1">
        <f t="array" ref="G588">+IFERROR(_xlfn.XLOOKUP(Cesion_credito[[#This Row],[Distribuidor_CNE]]&amp;"_"&amp;Cesion_credito[[#This Row],[Bloque_Contrato_CNE]],Contrato[[#All],[Id]],Contrato[[#All],[Suministrador_CNE]],,0),"")</f>
        <v>E-CL</v>
      </c>
      <c r="H588" s="24" t="str" cm="1">
        <f t="array" ref="H588">+IFERROR(_xlfn.XLOOKUP(Cesion_credito[[#This Row],[Distribuidor_CNE]]&amp;"_"&amp;Cesion_credito[[#This Row],[Bloque_Contrato_CNE]],Contrato[[#All],[Id]],Contrato[[#All],[SUMINISTRADOR_ACTUAL]],,0),"")</f>
        <v>ENGIE</v>
      </c>
      <c r="I588" s="24" t="str" cm="1">
        <f t="array" ref="I588">+IFERROR(_xlfn.XLOOKUP(Cesion_credito[[#This Row],[Distribuidor_CNE]]&amp;"_"&amp;Cesion_credito[[#This Row],[Bloque_Contrato_CNE]],Contrato[[#All],[Id]],Contrato[[#All],[DISTRIBUIDOR_ACTUAL]],,0),"")</f>
        <v>CGE</v>
      </c>
      <c r="J588" s="5" t="s">
        <v>1317</v>
      </c>
      <c r="K588" s="22" t="str" cm="1">
        <f t="array" ref="K58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8" s="8">
        <v>1</v>
      </c>
      <c r="N588" s="36">
        <f>+Cesion_credito[[#This Row],[Prorrata_Semestral (%)]]*SUMIFS(Contrato[Pago_Semestral_US$],Contrato[Distribuidor_CNE],Cesion_credito[[#This Row],[Distribuidor_CNE]],Contrato[Contrato],Cesion_credito[[#This Row],[Bloque_Contrato_CNE]])</f>
        <v>1918566.956</v>
      </c>
      <c r="O588" s="28">
        <f t="shared" si="38"/>
        <v>1</v>
      </c>
      <c r="P588" t="str" cm="1">
        <f t="array" ref="P588">+IFERROR(_xlfn.XLOOKUP(Cesion_credito[[#This Row],[SUMINISTRADOR_ACTUAL]]&amp;Cesion_credito[[#This Row],[Razón Social Beneficiario del Pago]],Tabla_Facturas[[#All],[ID]],Tabla_Facturas[[#All],[BANCO]],,0),"")</f>
        <v>Banco de Chile</v>
      </c>
      <c r="Q588" t="str" cm="1">
        <f t="array" ref="Q58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8" t="str" cm="1">
        <f t="array" ref="R58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298628144</v>
      </c>
      <c r="T588" t="str">
        <f>+_xlfn.XLOOKUP(Cesion_credito[[#This Row],[DISTRIBUIDOR_ACTUAL]],Distribuidor[DISTRIBUIDOR_ACTUAL],Distribuidor[RAZON_SOCIAL_DISTRIBUIDOR_ACTUAL],,0)</f>
        <v>Compañía General de Electricidad S.A.</v>
      </c>
      <c r="U588" t="str">
        <f>+_xlfn.XLOOKUP(Cesion_credito[[#This Row],[DISTRIBUIDOR_ACTUAL]],Distribuidor[DISTRIBUIDOR_ACTUAL],Distribuidor[RUT_DISTRIBUIDOR_ACTUAL],,0)</f>
        <v>76.411.321-7</v>
      </c>
    </row>
    <row r="589" spans="1:21" x14ac:dyDescent="0.25">
      <c r="A589" s="22">
        <f t="shared" si="39"/>
        <v>2025</v>
      </c>
      <c r="B589" s="22">
        <f t="shared" si="36"/>
        <v>1</v>
      </c>
      <c r="C589" s="22">
        <f t="shared" si="37"/>
        <v>6</v>
      </c>
      <c r="D589" s="23" t="s">
        <v>1127</v>
      </c>
      <c r="E589" s="6" t="s">
        <v>1094</v>
      </c>
      <c r="F589" s="5" t="s">
        <v>679</v>
      </c>
      <c r="G589" s="24" t="str" cm="1">
        <f t="array" ref="G589">+IFERROR(_xlfn.XLOOKUP(Cesion_credito[[#This Row],[Distribuidor_CNE]]&amp;"_"&amp;Cesion_credito[[#This Row],[Bloque_Contrato_CNE]],Contrato[[#All],[Id]],Contrato[[#All],[Suministrador_CNE]],,0),"")</f>
        <v>E-CL</v>
      </c>
      <c r="H589" s="24" t="str" cm="1">
        <f t="array" ref="H589">+IFERROR(_xlfn.XLOOKUP(Cesion_credito[[#This Row],[Distribuidor_CNE]]&amp;"_"&amp;Cesion_credito[[#This Row],[Bloque_Contrato_CNE]],Contrato[[#All],[Id]],Contrato[[#All],[SUMINISTRADOR_ACTUAL]],,0),"")</f>
        <v>ENGIE</v>
      </c>
      <c r="I589" s="24" t="str" cm="1">
        <f t="array" ref="I589">+IFERROR(_xlfn.XLOOKUP(Cesion_credito[[#This Row],[Distribuidor_CNE]]&amp;"_"&amp;Cesion_credito[[#This Row],[Bloque_Contrato_CNE]],Contrato[[#All],[Id]],Contrato[[#All],[DISTRIBUIDOR_ACTUAL]],,0),"")</f>
        <v>CGE</v>
      </c>
      <c r="J589" s="5" t="s">
        <v>1317</v>
      </c>
      <c r="K589" s="22" t="str" cm="1">
        <f t="array" ref="K58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89" s="8">
        <v>1</v>
      </c>
      <c r="N589" s="36">
        <f>+Cesion_credito[[#This Row],[Prorrata_Semestral (%)]]*SUMIFS(Contrato[Pago_Semestral_US$],Contrato[Distribuidor_CNE],Cesion_credito[[#This Row],[Distribuidor_CNE]],Contrato[Contrato],Cesion_credito[[#This Row],[Bloque_Contrato_CNE]])</f>
        <v>1143674.3500000001</v>
      </c>
      <c r="O589" s="28">
        <f t="shared" si="38"/>
        <v>1</v>
      </c>
      <c r="P589" t="str" cm="1">
        <f t="array" ref="P589">+IFERROR(_xlfn.XLOOKUP(Cesion_credito[[#This Row],[SUMINISTRADOR_ACTUAL]]&amp;Cesion_credito[[#This Row],[Razón Social Beneficiario del Pago]],Tabla_Facturas[[#All],[ID]],Tabla_Facturas[[#All],[BANCO]],,0),"")</f>
        <v>Banco de Chile</v>
      </c>
      <c r="Q589" t="str" cm="1">
        <f t="array" ref="Q58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89" t="str" cm="1">
        <f t="array" ref="R58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178014819</v>
      </c>
      <c r="T589" t="str">
        <f>+_xlfn.XLOOKUP(Cesion_credito[[#This Row],[DISTRIBUIDOR_ACTUAL]],Distribuidor[DISTRIBUIDOR_ACTUAL],Distribuidor[RAZON_SOCIAL_DISTRIBUIDOR_ACTUAL],,0)</f>
        <v>Compañía General de Electricidad S.A.</v>
      </c>
      <c r="U589" t="str">
        <f>+_xlfn.XLOOKUP(Cesion_credito[[#This Row],[DISTRIBUIDOR_ACTUAL]],Distribuidor[DISTRIBUIDOR_ACTUAL],Distribuidor[RUT_DISTRIBUIDOR_ACTUAL],,0)</f>
        <v>76.411.321-7</v>
      </c>
    </row>
    <row r="590" spans="1:21" x14ac:dyDescent="0.25">
      <c r="A590" s="22">
        <f t="shared" si="39"/>
        <v>2025</v>
      </c>
      <c r="B590" s="22">
        <f t="shared" si="36"/>
        <v>1</v>
      </c>
      <c r="C590" s="22">
        <f t="shared" si="37"/>
        <v>6</v>
      </c>
      <c r="D590" s="23" t="s">
        <v>1127</v>
      </c>
      <c r="E590" s="6" t="s">
        <v>1094</v>
      </c>
      <c r="F590" s="5" t="s">
        <v>680</v>
      </c>
      <c r="G590" s="24" t="str" cm="1">
        <f t="array" ref="G590">+IFERROR(_xlfn.XLOOKUP(Cesion_credito[[#This Row],[Distribuidor_CNE]]&amp;"_"&amp;Cesion_credito[[#This Row],[Bloque_Contrato_CNE]],Contrato[[#All],[Id]],Contrato[[#All],[Suministrador_CNE]],,0),"")</f>
        <v>E-CL</v>
      </c>
      <c r="H590" s="24" t="str" cm="1">
        <f t="array" ref="H590">+IFERROR(_xlfn.XLOOKUP(Cesion_credito[[#This Row],[Distribuidor_CNE]]&amp;"_"&amp;Cesion_credito[[#This Row],[Bloque_Contrato_CNE]],Contrato[[#All],[Id]],Contrato[[#All],[SUMINISTRADOR_ACTUAL]],,0),"")</f>
        <v>ENGIE</v>
      </c>
      <c r="I590" s="24" t="str" cm="1">
        <f t="array" ref="I590">+IFERROR(_xlfn.XLOOKUP(Cesion_credito[[#This Row],[Distribuidor_CNE]]&amp;"_"&amp;Cesion_credito[[#This Row],[Bloque_Contrato_CNE]],Contrato[[#All],[Id]],Contrato[[#All],[DISTRIBUIDOR_ACTUAL]],,0),"")</f>
        <v>CGE</v>
      </c>
      <c r="J590" s="5" t="s">
        <v>1317</v>
      </c>
      <c r="K590" s="22" t="str" cm="1">
        <f t="array" ref="K59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0" s="8">
        <v>1</v>
      </c>
      <c r="N590" s="36">
        <f>+Cesion_credito[[#This Row],[Prorrata_Semestral (%)]]*SUMIFS(Contrato[Pago_Semestral_US$],Contrato[Distribuidor_CNE],Cesion_credito[[#This Row],[Distribuidor_CNE]],Contrato[Contrato],Cesion_credito[[#This Row],[Bloque_Contrato_CNE]])</f>
        <v>7523.8419999999996</v>
      </c>
      <c r="O590" s="28">
        <f t="shared" si="38"/>
        <v>1</v>
      </c>
      <c r="P590" t="str" cm="1">
        <f t="array" ref="P590">+IFERROR(_xlfn.XLOOKUP(Cesion_credito[[#This Row],[SUMINISTRADOR_ACTUAL]]&amp;Cesion_credito[[#This Row],[Razón Social Beneficiario del Pago]],Tabla_Facturas[[#All],[ID]],Tabla_Facturas[[#All],[BANCO]],,0),"")</f>
        <v>Banco de Chile</v>
      </c>
      <c r="Q590" t="str" cm="1">
        <f t="array" ref="Q59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0" t="str" cm="1">
        <f t="array" ref="R590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1171099</v>
      </c>
      <c r="T590" t="str">
        <f>+_xlfn.XLOOKUP(Cesion_credito[[#This Row],[DISTRIBUIDOR_ACTUAL]],Distribuidor[DISTRIBUIDOR_ACTUAL],Distribuidor[RAZON_SOCIAL_DISTRIBUIDOR_ACTUAL],,0)</f>
        <v>Compañía General de Electricidad S.A.</v>
      </c>
      <c r="U590" t="str">
        <f>+_xlfn.XLOOKUP(Cesion_credito[[#This Row],[DISTRIBUIDOR_ACTUAL]],Distribuidor[DISTRIBUIDOR_ACTUAL],Distribuidor[RUT_DISTRIBUIDOR_ACTUAL],,0)</f>
        <v>76.411.321-7</v>
      </c>
    </row>
    <row r="591" spans="1:21" x14ac:dyDescent="0.25">
      <c r="A591" s="22">
        <f t="shared" si="39"/>
        <v>2025</v>
      </c>
      <c r="B591" s="22">
        <f t="shared" si="36"/>
        <v>1</v>
      </c>
      <c r="C591" s="22">
        <f t="shared" si="37"/>
        <v>6</v>
      </c>
      <c r="D591" s="23" t="s">
        <v>1127</v>
      </c>
      <c r="E591" s="6" t="s">
        <v>1095</v>
      </c>
      <c r="F591" s="5" t="s">
        <v>694</v>
      </c>
      <c r="G591" s="24" t="str" cm="1">
        <f t="array" ref="G591">+IFERROR(_xlfn.XLOOKUP(Cesion_credito[[#This Row],[Distribuidor_CNE]]&amp;"_"&amp;Cesion_credito[[#This Row],[Bloque_Contrato_CNE]],Contrato[[#All],[Id]],Contrato[[#All],[Suministrador_CNE]],,0),"")</f>
        <v>E-CL</v>
      </c>
      <c r="H591" s="24" t="str" cm="1">
        <f t="array" ref="H591">+IFERROR(_xlfn.XLOOKUP(Cesion_credito[[#This Row],[Distribuidor_CNE]]&amp;"_"&amp;Cesion_credito[[#This Row],[Bloque_Contrato_CNE]],Contrato[[#All],[Id]],Contrato[[#All],[SUMINISTRADOR_ACTUAL]],,0),"")</f>
        <v>ENGIE</v>
      </c>
      <c r="I591" s="24" t="str" cm="1">
        <f t="array" ref="I591">+IFERROR(_xlfn.XLOOKUP(Cesion_credito[[#This Row],[Distribuidor_CNE]]&amp;"_"&amp;Cesion_credito[[#This Row],[Bloque_Contrato_CNE]],Contrato[[#All],[Id]],Contrato[[#All],[DISTRIBUIDOR_ACTUAL]],,0),"")</f>
        <v>CGE</v>
      </c>
      <c r="J591" s="5" t="s">
        <v>1317</v>
      </c>
      <c r="K591" s="22" t="str" cm="1">
        <f t="array" ref="K59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1" s="8">
        <v>1</v>
      </c>
      <c r="N591" s="36">
        <f>+Cesion_credito[[#This Row],[Prorrata_Semestral (%)]]*SUMIFS(Contrato[Pago_Semestral_US$],Contrato[Distribuidor_CNE],Cesion_credito[[#This Row],[Distribuidor_CNE]],Contrato[Contrato],Cesion_credito[[#This Row],[Bloque_Contrato_CNE]])</f>
        <v>254303.66399999999</v>
      </c>
      <c r="O591" s="28">
        <f t="shared" si="38"/>
        <v>1</v>
      </c>
      <c r="P591" t="str" cm="1">
        <f t="array" ref="P591">+IFERROR(_xlfn.XLOOKUP(Cesion_credito[[#This Row],[SUMINISTRADOR_ACTUAL]]&amp;Cesion_credito[[#This Row],[Razón Social Beneficiario del Pago]],Tabla_Facturas[[#All],[ID]],Tabla_Facturas[[#All],[BANCO]],,0),"")</f>
        <v>Banco de Chile</v>
      </c>
      <c r="Q591" t="str" cm="1">
        <f t="array" ref="Q59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1" t="str" cm="1">
        <f t="array" ref="R591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39582789</v>
      </c>
      <c r="T591" t="str">
        <f>+_xlfn.XLOOKUP(Cesion_credito[[#This Row],[DISTRIBUIDOR_ACTUAL]],Distribuidor[DISTRIBUIDOR_ACTUAL],Distribuidor[RAZON_SOCIAL_DISTRIBUIDOR_ACTUAL],,0)</f>
        <v>Compañía General de Electricidad S.A.</v>
      </c>
      <c r="U591" t="str">
        <f>+_xlfn.XLOOKUP(Cesion_credito[[#This Row],[DISTRIBUIDOR_ACTUAL]],Distribuidor[DISTRIBUIDOR_ACTUAL],Distribuidor[RUT_DISTRIBUIDOR_ACTUAL],,0)</f>
        <v>76.411.321-7</v>
      </c>
    </row>
    <row r="592" spans="1:21" x14ac:dyDescent="0.25">
      <c r="A592" s="22">
        <f t="shared" si="39"/>
        <v>2025</v>
      </c>
      <c r="B592" s="22">
        <f t="shared" si="36"/>
        <v>1</v>
      </c>
      <c r="C592" s="22">
        <f t="shared" si="37"/>
        <v>6</v>
      </c>
      <c r="D592" s="23" t="s">
        <v>1127</v>
      </c>
      <c r="E592" s="6" t="s">
        <v>1097</v>
      </c>
      <c r="F592" s="5" t="s">
        <v>545</v>
      </c>
      <c r="G592" s="24" t="str" cm="1">
        <f t="array" ref="G592">+IFERROR(_xlfn.XLOOKUP(Cesion_credito[[#This Row],[Distribuidor_CNE]]&amp;"_"&amp;Cesion_credito[[#This Row],[Bloque_Contrato_CNE]],Contrato[[#All],[Id]],Contrato[[#All],[Suministrador_CNE]],,0),"")</f>
        <v>E-CL</v>
      </c>
      <c r="H592" s="24" t="str" cm="1">
        <f t="array" ref="H592">+IFERROR(_xlfn.XLOOKUP(Cesion_credito[[#This Row],[Distribuidor_CNE]]&amp;"_"&amp;Cesion_credito[[#This Row],[Bloque_Contrato_CNE]],Contrato[[#All],[Id]],Contrato[[#All],[SUMINISTRADOR_ACTUAL]],,0),"")</f>
        <v>ENGIE</v>
      </c>
      <c r="I592" s="24" t="str" cm="1">
        <f t="array" ref="I592">+IFERROR(_xlfn.XLOOKUP(Cesion_credito[[#This Row],[Distribuidor_CNE]]&amp;"_"&amp;Cesion_credito[[#This Row],[Bloque_Contrato_CNE]],Contrato[[#All],[Id]],Contrato[[#All],[DISTRIBUIDOR_ACTUAL]],,0),"")</f>
        <v>ENEL_DISTRIBUCION</v>
      </c>
      <c r="J592" s="5" t="s">
        <v>1317</v>
      </c>
      <c r="K592" s="22" t="str" cm="1">
        <f t="array" ref="K59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2" s="8">
        <v>1</v>
      </c>
      <c r="N592" s="36">
        <f>+Cesion_credito[[#This Row],[Prorrata_Semestral (%)]]*SUMIFS(Contrato[Pago_Semestral_US$],Contrato[Distribuidor_CNE],Cesion_credito[[#This Row],[Distribuidor_CNE]],Contrato[Contrato],Cesion_credito[[#This Row],[Bloque_Contrato_CNE]])</f>
        <v>3076244.835</v>
      </c>
      <c r="O592" s="28">
        <f t="shared" si="38"/>
        <v>1</v>
      </c>
      <c r="P592" t="str" cm="1">
        <f t="array" ref="P592">+IFERROR(_xlfn.XLOOKUP(Cesion_credito[[#This Row],[SUMINISTRADOR_ACTUAL]]&amp;Cesion_credito[[#This Row],[Razón Social Beneficiario del Pago]],Tabla_Facturas[[#All],[ID]],Tabla_Facturas[[#All],[BANCO]],,0),"")</f>
        <v>Banco de Chile</v>
      </c>
      <c r="Q592" t="str" cm="1">
        <f t="array" ref="Q59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2" t="str" cm="1">
        <f t="array" ref="R592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478822636</v>
      </c>
      <c r="T592" t="str">
        <f>+_xlfn.XLOOKUP(Cesion_credito[[#This Row],[DISTRIBUIDOR_ACTUAL]],Distribuidor[DISTRIBUIDOR_ACTUAL],Distribuidor[RAZON_SOCIAL_DISTRIBUIDOR_ACTUAL],,0)</f>
        <v>Enel Distribución Chile S.A.</v>
      </c>
      <c r="U592" t="str">
        <f>+_xlfn.XLOOKUP(Cesion_credito[[#This Row],[DISTRIBUIDOR_ACTUAL]],Distribuidor[DISTRIBUIDOR_ACTUAL],Distribuidor[RUT_DISTRIBUIDOR_ACTUAL],,0)</f>
        <v>96.800.570-7</v>
      </c>
    </row>
    <row r="593" spans="1:21" x14ac:dyDescent="0.25">
      <c r="A593" s="22">
        <f t="shared" si="39"/>
        <v>2025</v>
      </c>
      <c r="B593" s="22">
        <f t="shared" si="36"/>
        <v>1</v>
      </c>
      <c r="C593" s="22">
        <f t="shared" si="37"/>
        <v>6</v>
      </c>
      <c r="D593" s="23" t="s">
        <v>1127</v>
      </c>
      <c r="E593" s="6" t="s">
        <v>1098</v>
      </c>
      <c r="F593" s="5" t="s">
        <v>755</v>
      </c>
      <c r="G593" s="24" t="str" cm="1">
        <f t="array" ref="G593">+IFERROR(_xlfn.XLOOKUP(Cesion_credito[[#This Row],[Distribuidor_CNE]]&amp;"_"&amp;Cesion_credito[[#This Row],[Bloque_Contrato_CNE]],Contrato[[#All],[Id]],Contrato[[#All],[Suministrador_CNE]],,0),"")</f>
        <v>E-CL</v>
      </c>
      <c r="H593" s="24" t="str" cm="1">
        <f t="array" ref="H593">+IFERROR(_xlfn.XLOOKUP(Cesion_credito[[#This Row],[Distribuidor_CNE]]&amp;"_"&amp;Cesion_credito[[#This Row],[Bloque_Contrato_CNE]],Contrato[[#All],[Id]],Contrato[[#All],[SUMINISTRADOR_ACTUAL]],,0),"")</f>
        <v>ENGIE</v>
      </c>
      <c r="I593" s="24" t="str" cm="1">
        <f t="array" ref="I593">+IFERROR(_xlfn.XLOOKUP(Cesion_credito[[#This Row],[Distribuidor_CNE]]&amp;"_"&amp;Cesion_credito[[#This Row],[Bloque_Contrato_CNE]],Contrato[[#All],[Id]],Contrato[[#All],[DISTRIBUIDOR_ACTUAL]],,0),"")</f>
        <v>FRONTEL</v>
      </c>
      <c r="J593" s="5" t="s">
        <v>1317</v>
      </c>
      <c r="K593" s="22" t="str" cm="1">
        <f t="array" ref="K59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3" s="8">
        <v>1</v>
      </c>
      <c r="N593" s="36">
        <f>+Cesion_credito[[#This Row],[Prorrata_Semestral (%)]]*SUMIFS(Contrato[Pago_Semestral_US$],Contrato[Distribuidor_CNE],Cesion_credito[[#This Row],[Distribuidor_CNE]],Contrato[Contrato],Cesion_credito[[#This Row],[Bloque_Contrato_CNE]])</f>
        <v>478075.46100000001</v>
      </c>
      <c r="O593" s="28">
        <f t="shared" si="38"/>
        <v>1</v>
      </c>
      <c r="P593" t="str" cm="1">
        <f t="array" ref="P593">+IFERROR(_xlfn.XLOOKUP(Cesion_credito[[#This Row],[SUMINISTRADOR_ACTUAL]]&amp;Cesion_credito[[#This Row],[Razón Social Beneficiario del Pago]],Tabla_Facturas[[#All],[ID]],Tabla_Facturas[[#All],[BANCO]],,0),"")</f>
        <v>Banco de Chile</v>
      </c>
      <c r="Q593" t="str" cm="1">
        <f t="array" ref="Q59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3" t="str" cm="1">
        <f t="array" ref="R593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74413242</v>
      </c>
      <c r="T593" t="str">
        <f>+_xlfn.XLOOKUP(Cesion_credito[[#This Row],[DISTRIBUIDOR_ACTUAL]],Distribuidor[DISTRIBUIDOR_ACTUAL],Distribuidor[RAZON_SOCIAL_DISTRIBUIDOR_ACTUAL],,0)</f>
        <v>Empresa Eléctrica de la Frontera S.A.</v>
      </c>
      <c r="U593" t="str">
        <f>+_xlfn.XLOOKUP(Cesion_credito[[#This Row],[DISTRIBUIDOR_ACTUAL]],Distribuidor[DISTRIBUIDOR_ACTUAL],Distribuidor[RUT_DISTRIBUIDOR_ACTUAL],,0)</f>
        <v>76.073.164-1</v>
      </c>
    </row>
    <row r="594" spans="1:21" x14ac:dyDescent="0.25">
      <c r="A594" s="22">
        <f t="shared" si="39"/>
        <v>2025</v>
      </c>
      <c r="B594" s="22">
        <f t="shared" si="36"/>
        <v>1</v>
      </c>
      <c r="C594" s="22">
        <f t="shared" si="37"/>
        <v>6</v>
      </c>
      <c r="D594" s="23" t="s">
        <v>1127</v>
      </c>
      <c r="E594" s="6" t="s">
        <v>1099</v>
      </c>
      <c r="F594" s="5" t="s">
        <v>791</v>
      </c>
      <c r="G594" s="24" t="str" cm="1">
        <f t="array" ref="G594">+IFERROR(_xlfn.XLOOKUP(Cesion_credito[[#This Row],[Distribuidor_CNE]]&amp;"_"&amp;Cesion_credito[[#This Row],[Bloque_Contrato_CNE]],Contrato[[#All],[Id]],Contrato[[#All],[Suministrador_CNE]],,0),"")</f>
        <v>E-CL</v>
      </c>
      <c r="H594" s="24" t="str" cm="1">
        <f t="array" ref="H594">+IFERROR(_xlfn.XLOOKUP(Cesion_credito[[#This Row],[Distribuidor_CNE]]&amp;"_"&amp;Cesion_credito[[#This Row],[Bloque_Contrato_CNE]],Contrato[[#All],[Id]],Contrato[[#All],[SUMINISTRADOR_ACTUAL]],,0),"")</f>
        <v>ENGIE</v>
      </c>
      <c r="I594" s="24" t="str" cm="1">
        <f t="array" ref="I594">+IFERROR(_xlfn.XLOOKUP(Cesion_credito[[#This Row],[Distribuidor_CNE]]&amp;"_"&amp;Cesion_credito[[#This Row],[Bloque_Contrato_CNE]],Contrato[[#All],[Id]],Contrato[[#All],[DISTRIBUIDOR_ACTUAL]],,0),"")</f>
        <v>LITORAL</v>
      </c>
      <c r="J594" s="5" t="s">
        <v>1317</v>
      </c>
      <c r="K594" s="22" t="str" cm="1">
        <f t="array" ref="K59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4" s="8">
        <v>1</v>
      </c>
      <c r="N594" s="36">
        <f>+Cesion_credito[[#This Row],[Prorrata_Semestral (%)]]*SUMIFS(Contrato[Pago_Semestral_US$],Contrato[Distribuidor_CNE],Cesion_credito[[#This Row],[Distribuidor_CNE]],Contrato[Contrato],Cesion_credito[[#This Row],[Bloque_Contrato_CNE]])</f>
        <v>26129.733</v>
      </c>
      <c r="O594" s="28">
        <f t="shared" si="38"/>
        <v>1</v>
      </c>
      <c r="P594" t="str" cm="1">
        <f t="array" ref="P594">+IFERROR(_xlfn.XLOOKUP(Cesion_credito[[#This Row],[SUMINISTRADOR_ACTUAL]]&amp;Cesion_credito[[#This Row],[Razón Social Beneficiario del Pago]],Tabla_Facturas[[#All],[ID]],Tabla_Facturas[[#All],[BANCO]],,0),"")</f>
        <v>Banco de Chile</v>
      </c>
      <c r="Q594" t="str" cm="1">
        <f t="array" ref="Q59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4" t="str" cm="1">
        <f t="array" ref="R594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4067136</v>
      </c>
      <c r="T594" t="str">
        <f>+_xlfn.XLOOKUP(Cesion_credito[[#This Row],[DISTRIBUIDOR_ACTUAL]],Distribuidor[DISTRIBUIDOR_ACTUAL],Distribuidor[RAZON_SOCIAL_DISTRIBUIDOR_ACTUAL],,0)</f>
        <v>Compañía Eléctrica del Litoral S.A.</v>
      </c>
      <c r="U594" t="str">
        <f>+_xlfn.XLOOKUP(Cesion_credito[[#This Row],[DISTRIBUIDOR_ACTUAL]],Distribuidor[DISTRIBUIDOR_ACTUAL],Distribuidor[RUT_DISTRIBUIDOR_ACTUAL],,0)</f>
        <v>91.344.000-5</v>
      </c>
    </row>
    <row r="595" spans="1:21" x14ac:dyDescent="0.25">
      <c r="A595" s="22">
        <f t="shared" si="39"/>
        <v>2025</v>
      </c>
      <c r="B595" s="22">
        <f t="shared" si="36"/>
        <v>1</v>
      </c>
      <c r="C595" s="22">
        <f t="shared" si="37"/>
        <v>6</v>
      </c>
      <c r="D595" s="23" t="s">
        <v>1127</v>
      </c>
      <c r="E595" s="6" t="s">
        <v>1100</v>
      </c>
      <c r="F595" s="5" t="s">
        <v>836</v>
      </c>
      <c r="G595" s="24" t="str" cm="1">
        <f t="array" ref="G595">+IFERROR(_xlfn.XLOOKUP(Cesion_credito[[#This Row],[Distribuidor_CNE]]&amp;"_"&amp;Cesion_credito[[#This Row],[Bloque_Contrato_CNE]],Contrato[[#All],[Id]],Contrato[[#All],[Suministrador_CNE]],,0),"")</f>
        <v>E-CL</v>
      </c>
      <c r="H595" s="24" t="str" cm="1">
        <f t="array" ref="H595">+IFERROR(_xlfn.XLOOKUP(Cesion_credito[[#This Row],[Distribuidor_CNE]]&amp;"_"&amp;Cesion_credito[[#This Row],[Bloque_Contrato_CNE]],Contrato[[#All],[Id]],Contrato[[#All],[SUMINISTRADOR_ACTUAL]],,0),"")</f>
        <v>ENGIE</v>
      </c>
      <c r="I595" s="24" t="str" cm="1">
        <f t="array" ref="I595">+IFERROR(_xlfn.XLOOKUP(Cesion_credito[[#This Row],[Distribuidor_CNE]]&amp;"_"&amp;Cesion_credito[[#This Row],[Bloque_Contrato_CNE]],Contrato[[#All],[Id]],Contrato[[#All],[DISTRIBUIDOR_ACTUAL]],,0),"")</f>
        <v>LUZOSORNO</v>
      </c>
      <c r="J595" s="5" t="s">
        <v>1317</v>
      </c>
      <c r="K595" s="22" t="str" cm="1">
        <f t="array" ref="K59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5" s="8">
        <v>1</v>
      </c>
      <c r="N595" s="36">
        <f>+Cesion_credito[[#This Row],[Prorrata_Semestral (%)]]*SUMIFS(Contrato[Pago_Semestral_US$],Contrato[Distribuidor_CNE],Cesion_credito[[#This Row],[Distribuidor_CNE]],Contrato[Contrato],Cesion_credito[[#This Row],[Bloque_Contrato_CNE]])</f>
        <v>16796.393</v>
      </c>
      <c r="O595" s="28">
        <f t="shared" si="38"/>
        <v>1</v>
      </c>
      <c r="P595" t="str" cm="1">
        <f t="array" ref="P595">+IFERROR(_xlfn.XLOOKUP(Cesion_credito[[#This Row],[SUMINISTRADOR_ACTUAL]]&amp;Cesion_credito[[#This Row],[Razón Social Beneficiario del Pago]],Tabla_Facturas[[#All],[ID]],Tabla_Facturas[[#All],[BANCO]],,0),"")</f>
        <v>Banco de Chile</v>
      </c>
      <c r="Q595" t="str" cm="1">
        <f t="array" ref="Q59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5" t="str" cm="1">
        <f t="array" ref="R595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2614387</v>
      </c>
      <c r="T595" t="str">
        <f>+_xlfn.XLOOKUP(Cesion_credito[[#This Row],[DISTRIBUIDOR_ACTUAL]],Distribuidor[DISTRIBUIDOR_ACTUAL],Distribuidor[RAZON_SOCIAL_DISTRIBUIDOR_ACTUAL],,0)</f>
        <v>Compañía Eléctrica de Osorno S.A</v>
      </c>
      <c r="U595" t="str">
        <f>+_xlfn.XLOOKUP(Cesion_credito[[#This Row],[DISTRIBUIDOR_ACTUAL]],Distribuidor[DISTRIBUIDOR_ACTUAL],Distribuidor[RUT_DISTRIBUIDOR_ACTUAL],,0)</f>
        <v>96.531.500-4</v>
      </c>
    </row>
    <row r="596" spans="1:21" x14ac:dyDescent="0.25">
      <c r="A596" s="22">
        <f t="shared" si="39"/>
        <v>2025</v>
      </c>
      <c r="B596" s="22">
        <f t="shared" si="36"/>
        <v>1</v>
      </c>
      <c r="C596" s="22">
        <f t="shared" si="37"/>
        <v>6</v>
      </c>
      <c r="D596" s="23" t="s">
        <v>1127</v>
      </c>
      <c r="E596" s="6" t="s">
        <v>1101</v>
      </c>
      <c r="F596" s="5" t="s">
        <v>873</v>
      </c>
      <c r="G596" s="24" t="str" cm="1">
        <f t="array" ref="G596">+IFERROR(_xlfn.XLOOKUP(Cesion_credito[[#This Row],[Distribuidor_CNE]]&amp;"_"&amp;Cesion_credito[[#This Row],[Bloque_Contrato_CNE]],Contrato[[#All],[Id]],Contrato[[#All],[Suministrador_CNE]],,0),"")</f>
        <v>E-CL</v>
      </c>
      <c r="H596" s="24" t="str" cm="1">
        <f t="array" ref="H596">+IFERROR(_xlfn.XLOOKUP(Cesion_credito[[#This Row],[Distribuidor_CNE]]&amp;"_"&amp;Cesion_credito[[#This Row],[Bloque_Contrato_CNE]],Contrato[[#All],[Id]],Contrato[[#All],[SUMINISTRADOR_ACTUAL]],,0),"")</f>
        <v>ENGIE</v>
      </c>
      <c r="I596" s="24" t="str" cm="1">
        <f t="array" ref="I596">+IFERROR(_xlfn.XLOOKUP(Cesion_credito[[#This Row],[Distribuidor_CNE]]&amp;"_"&amp;Cesion_credito[[#This Row],[Bloque_Contrato_CNE]],Contrato[[#All],[Id]],Contrato[[#All],[DISTRIBUIDOR_ACTUAL]],,0),"")</f>
        <v>LUZLINARES</v>
      </c>
      <c r="J596" s="5" t="s">
        <v>1317</v>
      </c>
      <c r="K596" s="22" t="str" cm="1">
        <f t="array" ref="K59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6" s="8">
        <v>1</v>
      </c>
      <c r="N596" s="36">
        <f>+Cesion_credito[[#This Row],[Prorrata_Semestral (%)]]*SUMIFS(Contrato[Pago_Semestral_US$],Contrato[Distribuidor_CNE],Cesion_credito[[#This Row],[Distribuidor_CNE]],Contrato[Contrato],Cesion_credito[[#This Row],[Bloque_Contrato_CNE]])</f>
        <v>44153.006999999998</v>
      </c>
      <c r="O596" s="28">
        <f t="shared" si="38"/>
        <v>1</v>
      </c>
      <c r="P596" t="str" cm="1">
        <f t="array" ref="P596">+IFERROR(_xlfn.XLOOKUP(Cesion_credito[[#This Row],[SUMINISTRADOR_ACTUAL]]&amp;Cesion_credito[[#This Row],[Razón Social Beneficiario del Pago]],Tabla_Facturas[[#All],[ID]],Tabla_Facturas[[#All],[BANCO]],,0),"")</f>
        <v>Banco de Chile</v>
      </c>
      <c r="Q596" t="str" cm="1">
        <f t="array" ref="Q59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6" t="str" cm="1">
        <f t="array" ref="R596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6872489</v>
      </c>
      <c r="T596" t="str">
        <f>+_xlfn.XLOOKUP(Cesion_credito[[#This Row],[DISTRIBUIDOR_ACTUAL]],Distribuidor[DISTRIBUIDOR_ACTUAL],Distribuidor[RAZON_SOCIAL_DISTRIBUIDOR_ACTUAL],,0)</f>
        <v>Luzlinares S.A.</v>
      </c>
      <c r="U596" t="str">
        <f>+_xlfn.XLOOKUP(Cesion_credito[[#This Row],[DISTRIBUIDOR_ACTUAL]],Distribuidor[DISTRIBUIDOR_ACTUAL],Distribuidor[RUT_DISTRIBUIDOR_ACTUAL],,0)</f>
        <v>96.884.450-4</v>
      </c>
    </row>
    <row r="597" spans="1:21" x14ac:dyDescent="0.25">
      <c r="A597" s="22">
        <f t="shared" si="39"/>
        <v>2025</v>
      </c>
      <c r="B597" s="22">
        <f t="shared" si="36"/>
        <v>1</v>
      </c>
      <c r="C597" s="22">
        <f t="shared" si="37"/>
        <v>6</v>
      </c>
      <c r="D597" s="23" t="s">
        <v>1127</v>
      </c>
      <c r="E597" s="6" t="s">
        <v>1102</v>
      </c>
      <c r="F597" s="5" t="s">
        <v>910</v>
      </c>
      <c r="G597" s="24" t="str" cm="1">
        <f t="array" ref="G597">+IFERROR(_xlfn.XLOOKUP(Cesion_credito[[#This Row],[Distribuidor_CNE]]&amp;"_"&amp;Cesion_credito[[#This Row],[Bloque_Contrato_CNE]],Contrato[[#All],[Id]],Contrato[[#All],[Suministrador_CNE]],,0),"")</f>
        <v>E-CL</v>
      </c>
      <c r="H597" s="24" t="str" cm="1">
        <f t="array" ref="H597">+IFERROR(_xlfn.XLOOKUP(Cesion_credito[[#This Row],[Distribuidor_CNE]]&amp;"_"&amp;Cesion_credito[[#This Row],[Bloque_Contrato_CNE]],Contrato[[#All],[Id]],Contrato[[#All],[SUMINISTRADOR_ACTUAL]],,0),"")</f>
        <v>ENGIE</v>
      </c>
      <c r="I597" s="24" t="str" cm="1">
        <f t="array" ref="I597">+IFERROR(_xlfn.XLOOKUP(Cesion_credito[[#This Row],[Distribuidor_CNE]]&amp;"_"&amp;Cesion_credito[[#This Row],[Bloque_Contrato_CNE]],Contrato[[#All],[Id]],Contrato[[#All],[DISTRIBUIDOR_ACTUAL]],,0),"")</f>
        <v>LUZPARRAL</v>
      </c>
      <c r="J597" s="5" t="s">
        <v>1317</v>
      </c>
      <c r="K597" s="22" t="str" cm="1">
        <f t="array" ref="K59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7" s="8">
        <v>1</v>
      </c>
      <c r="N597" s="36">
        <f>+Cesion_credito[[#This Row],[Prorrata_Semestral (%)]]*SUMIFS(Contrato[Pago_Semestral_US$],Contrato[Distribuidor_CNE],Cesion_credito[[#This Row],[Distribuidor_CNE]],Contrato[Contrato],Cesion_credito[[#This Row],[Bloque_Contrato_CNE]])</f>
        <v>11653.055</v>
      </c>
      <c r="O597" s="28">
        <f t="shared" si="38"/>
        <v>1</v>
      </c>
      <c r="P597" t="str" cm="1">
        <f t="array" ref="P597">+IFERROR(_xlfn.XLOOKUP(Cesion_credito[[#This Row],[SUMINISTRADOR_ACTUAL]]&amp;Cesion_credito[[#This Row],[Razón Social Beneficiario del Pago]],Tabla_Facturas[[#All],[ID]],Tabla_Facturas[[#All],[BANCO]],,0),"")</f>
        <v>Banco de Chile</v>
      </c>
      <c r="Q597" t="str" cm="1">
        <f t="array" ref="Q5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7" t="str" cm="1">
        <f t="array" ref="R597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1813817</v>
      </c>
      <c r="T597" t="str">
        <f>+_xlfn.XLOOKUP(Cesion_credito[[#This Row],[DISTRIBUIDOR_ACTUAL]],Distribuidor[DISTRIBUIDOR_ACTUAL],Distribuidor[RAZON_SOCIAL_DISTRIBUIDOR_ACTUAL],,0)</f>
        <v>Luzparral S.A.</v>
      </c>
      <c r="U597" t="str">
        <f>+_xlfn.XLOOKUP(Cesion_credito[[#This Row],[DISTRIBUIDOR_ACTUAL]],Distribuidor[DISTRIBUIDOR_ACTUAL],Distribuidor[RUT_DISTRIBUIDOR_ACTUAL],,0)</f>
        <v>96.866.680-0</v>
      </c>
    </row>
    <row r="598" spans="1:21" x14ac:dyDescent="0.25">
      <c r="A598" s="22">
        <f t="shared" si="39"/>
        <v>2025</v>
      </c>
      <c r="B598" s="22">
        <f t="shared" si="36"/>
        <v>1</v>
      </c>
      <c r="C598" s="22">
        <f t="shared" si="37"/>
        <v>6</v>
      </c>
      <c r="D598" s="23" t="s">
        <v>1127</v>
      </c>
      <c r="E598" s="6" t="s">
        <v>1103</v>
      </c>
      <c r="F598" s="5" t="s">
        <v>946</v>
      </c>
      <c r="G598" s="24" t="str" cm="1">
        <f t="array" ref="G598">+IFERROR(_xlfn.XLOOKUP(Cesion_credito[[#This Row],[Distribuidor_CNE]]&amp;"_"&amp;Cesion_credito[[#This Row],[Bloque_Contrato_CNE]],Contrato[[#All],[Id]],Contrato[[#All],[Suministrador_CNE]],,0),"")</f>
        <v>E-CL</v>
      </c>
      <c r="H598" s="24" t="str" cm="1">
        <f t="array" ref="H598">+IFERROR(_xlfn.XLOOKUP(Cesion_credito[[#This Row],[Distribuidor_CNE]]&amp;"_"&amp;Cesion_credito[[#This Row],[Bloque_Contrato_CNE]],Contrato[[#All],[Id]],Contrato[[#All],[SUMINISTRADOR_ACTUAL]],,0),"")</f>
        <v>ENGIE</v>
      </c>
      <c r="I598" s="24" t="str" cm="1">
        <f t="array" ref="I598">+IFERROR(_xlfn.XLOOKUP(Cesion_credito[[#This Row],[Distribuidor_CNE]]&amp;"_"&amp;Cesion_credito[[#This Row],[Bloque_Contrato_CNE]],Contrato[[#All],[Id]],Contrato[[#All],[DISTRIBUIDOR_ACTUAL]],,0),"")</f>
        <v>SAESA</v>
      </c>
      <c r="J598" s="5" t="s">
        <v>1317</v>
      </c>
      <c r="K598" s="22" t="str" cm="1">
        <f t="array" ref="K59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8" s="8">
        <v>1</v>
      </c>
      <c r="N598" s="36">
        <f>+Cesion_credito[[#This Row],[Prorrata_Semestral (%)]]*SUMIFS(Contrato[Pago_Semestral_US$],Contrato[Distribuidor_CNE],Cesion_credito[[#This Row],[Distribuidor_CNE]],Contrato[Contrato],Cesion_credito[[#This Row],[Bloque_Contrato_CNE]])</f>
        <v>356473.85499999998</v>
      </c>
      <c r="O598" s="28">
        <f t="shared" si="38"/>
        <v>1</v>
      </c>
      <c r="P598" t="str" cm="1">
        <f t="array" ref="P598">+IFERROR(_xlfn.XLOOKUP(Cesion_credito[[#This Row],[SUMINISTRADOR_ACTUAL]]&amp;Cesion_credito[[#This Row],[Razón Social Beneficiario del Pago]],Tabla_Facturas[[#All],[ID]],Tabla_Facturas[[#All],[BANCO]],,0),"")</f>
        <v>Banco de Chile</v>
      </c>
      <c r="Q598" t="str" cm="1">
        <f t="array" ref="Q5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8" t="str" cm="1">
        <f t="array" ref="R598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55485750</v>
      </c>
      <c r="T598" t="str">
        <f>+_xlfn.XLOOKUP(Cesion_credito[[#This Row],[DISTRIBUIDOR_ACTUAL]],Distribuidor[DISTRIBUIDOR_ACTUAL],Distribuidor[RAZON_SOCIAL_DISTRIBUIDOR_ACTUAL],,0)</f>
        <v>Sociedad Austral de Electricidad S.A.</v>
      </c>
      <c r="U598" t="str">
        <f>+_xlfn.XLOOKUP(Cesion_credito[[#This Row],[DISTRIBUIDOR_ACTUAL]],Distribuidor[DISTRIBUIDOR_ACTUAL],Distribuidor[RUT_DISTRIBUIDOR_ACTUAL],,0)</f>
        <v>76.073.162-5</v>
      </c>
    </row>
    <row r="599" spans="1:21" x14ac:dyDescent="0.25">
      <c r="A599" s="22">
        <f t="shared" si="39"/>
        <v>2025</v>
      </c>
      <c r="B599" s="22">
        <f t="shared" si="36"/>
        <v>1</v>
      </c>
      <c r="C599" s="22">
        <f t="shared" si="37"/>
        <v>6</v>
      </c>
      <c r="D599" s="23" t="s">
        <v>1127</v>
      </c>
      <c r="E599" s="6" t="s">
        <v>1104</v>
      </c>
      <c r="F599" s="5" t="s">
        <v>982</v>
      </c>
      <c r="G599" s="24" t="str" cm="1">
        <f t="array" ref="G599">+IFERROR(_xlfn.XLOOKUP(Cesion_credito[[#This Row],[Distribuidor_CNE]]&amp;"_"&amp;Cesion_credito[[#This Row],[Bloque_Contrato_CNE]],Contrato[[#All],[Id]],Contrato[[#All],[Suministrador_CNE]],,0),"")</f>
        <v>E-CL</v>
      </c>
      <c r="H599" s="24" t="str" cm="1">
        <f t="array" ref="H599">+IFERROR(_xlfn.XLOOKUP(Cesion_credito[[#This Row],[Distribuidor_CNE]]&amp;"_"&amp;Cesion_credito[[#This Row],[Bloque_Contrato_CNE]],Contrato[[#All],[Id]],Contrato[[#All],[SUMINISTRADOR_ACTUAL]],,0),"")</f>
        <v>ENGIE</v>
      </c>
      <c r="I599" s="24" t="str" cm="1">
        <f t="array" ref="I599">+IFERROR(_xlfn.XLOOKUP(Cesion_credito[[#This Row],[Distribuidor_CNE]]&amp;"_"&amp;Cesion_credito[[#This Row],[Bloque_Contrato_CNE]],Contrato[[#All],[Id]],Contrato[[#All],[DISTRIBUIDOR_ACTUAL]],,0),"")</f>
        <v>SOCOEPA</v>
      </c>
      <c r="J599" s="5" t="s">
        <v>1317</v>
      </c>
      <c r="K599" s="22" t="str" cm="1">
        <f t="array" ref="K59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5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599" s="8">
        <v>1</v>
      </c>
      <c r="N599" s="36">
        <f>+Cesion_credito[[#This Row],[Prorrata_Semestral (%)]]*SUMIFS(Contrato[Pago_Semestral_US$],Contrato[Distribuidor_CNE],Cesion_credito[[#This Row],[Distribuidor_CNE]],Contrato[Contrato],Cesion_credito[[#This Row],[Bloque_Contrato_CNE]])</f>
        <v>15947.31</v>
      </c>
      <c r="O599" s="28">
        <f t="shared" si="38"/>
        <v>1</v>
      </c>
      <c r="P599" t="str" cm="1">
        <f t="array" ref="P599">+IFERROR(_xlfn.XLOOKUP(Cesion_credito[[#This Row],[SUMINISTRADOR_ACTUAL]]&amp;Cesion_credito[[#This Row],[Razón Social Beneficiario del Pago]],Tabla_Facturas[[#All],[ID]],Tabla_Facturas[[#All],[BANCO]],,0),"")</f>
        <v>Banco de Chile</v>
      </c>
      <c r="Q599" t="str" cm="1">
        <f t="array" ref="Q5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599" t="str" cm="1">
        <f t="array" ref="R599">+IFERROR(_xlfn.XLOOKUP(Cesion_credito[[#This Row],[SUMINISTRADOR_ACTUAL]]&amp;Cesion_credito[[#This Row],[Razón Social Beneficiario del Pago]],Tabla_Facturas[[#All],[ID]],Tabla_Facturas[[#All],[NUMERO_CUENTA]],,0),"")</f>
        <v>N° 1112650071 "Initial Collection Account – Engie"</v>
      </c>
      <c r="S5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2482225</v>
      </c>
      <c r="T599" t="str">
        <f>+_xlfn.XLOOKUP(Cesion_credito[[#This Row],[DISTRIBUIDOR_ACTUAL]],Distribuidor[DISTRIBUIDOR_ACTUAL],Distribuidor[RAZON_SOCIAL_DISTRIBUIDOR_ACTUAL],,0)</f>
        <v>Cooperativa Eléctrica Paillaco Ltda</v>
      </c>
      <c r="U599" t="str">
        <f>+_xlfn.XLOOKUP(Cesion_credito[[#This Row],[DISTRIBUIDOR_ACTUAL]],Distribuidor[DISTRIBUIDOR_ACTUAL],Distribuidor[RUT_DISTRIBUIDOR_ACTUAL],,0)</f>
        <v>81.629.800-8</v>
      </c>
    </row>
    <row r="600" spans="1:21" x14ac:dyDescent="0.25">
      <c r="A600" s="22">
        <f t="shared" si="39"/>
        <v>2025</v>
      </c>
      <c r="B600" s="22">
        <f t="shared" si="36"/>
        <v>1</v>
      </c>
      <c r="C600" s="22">
        <f t="shared" si="37"/>
        <v>6</v>
      </c>
      <c r="D600" s="23" t="s">
        <v>1091</v>
      </c>
      <c r="E600" s="6" t="s">
        <v>1097</v>
      </c>
      <c r="F600" s="5" t="s">
        <v>562</v>
      </c>
      <c r="G600" s="24" t="str" cm="1">
        <f t="array" ref="G600">+IFERROR(_xlfn.XLOOKUP(Cesion_credito[[#This Row],[Distribuidor_CNE]]&amp;"_"&amp;Cesion_credito[[#This Row],[Bloque_Contrato_CNE]],Contrato[[#All],[Id]],Contrato[[#All],[Suministrador_CNE]],,0),"")</f>
        <v>GUACOLDA</v>
      </c>
      <c r="H600" s="24" t="str" cm="1">
        <f t="array" ref="H600">+IFERROR(_xlfn.XLOOKUP(Cesion_credito[[#This Row],[Distribuidor_CNE]]&amp;"_"&amp;Cesion_credito[[#This Row],[Bloque_Contrato_CNE]],Contrato[[#All],[Id]],Contrato[[#All],[SUMINISTRADOR_ACTUAL]],,0),"")</f>
        <v>GUACOLDA</v>
      </c>
      <c r="I600" s="24" t="str" cm="1">
        <f t="array" ref="I600">+IFERROR(_xlfn.XLOOKUP(Cesion_credito[[#This Row],[Distribuidor_CNE]]&amp;"_"&amp;Cesion_credito[[#This Row],[Bloque_Contrato_CNE]],Contrato[[#All],[Id]],Contrato[[#All],[DISTRIBUIDOR_ACTUAL]],,0),"")</f>
        <v>ENEL_DISTRIBUCION</v>
      </c>
      <c r="J600" s="5" t="s">
        <v>1317</v>
      </c>
      <c r="K600" s="22" t="str" cm="1">
        <f t="array" ref="K60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00" s="8">
        <v>1</v>
      </c>
      <c r="N600" s="36">
        <f>+Cesion_credito[[#This Row],[Prorrata_Semestral (%)]]*SUMIFS(Contrato[Pago_Semestral_US$],Contrato[Distribuidor_CNE],Cesion_credito[[#This Row],[Distribuidor_CNE]],Contrato[Contrato],Cesion_credito[[#This Row],[Bloque_Contrato_CNE]])</f>
        <v>960499.09</v>
      </c>
      <c r="O600" s="28">
        <f t="shared" si="38"/>
        <v>1</v>
      </c>
      <c r="P600" t="str" cm="1">
        <f t="array" ref="P600">+IFERROR(_xlfn.XLOOKUP(Cesion_credito[[#This Row],[SUMINISTRADOR_ACTUAL]]&amp;Cesion_credito[[#This Row],[Razón Social Beneficiario del Pago]],Tabla_Facturas[[#All],[ID]],Tabla_Facturas[[#All],[BANCO]],,0),"")</f>
        <v>Banco de Chile</v>
      </c>
      <c r="Q600" t="str" cm="1">
        <f t="array" ref="Q6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0" t="str" cm="1">
        <f t="array" ref="R600">+IFERROR(_xlfn.XLOOKUP(Cesion_credito[[#This Row],[SUMINISTRADOR_ACTUAL]]&amp;Cesion_credito[[#This Row],[Razón Social Beneficiario del Pago]],Tabla_Facturas[[#All],[ID]],Tabla_Facturas[[#All],[NUMERO_CUENTA]],,0),"")</f>
        <v>N° 1112650101</v>
      </c>
      <c r="S6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149503284</v>
      </c>
      <c r="T600" t="str">
        <f>+_xlfn.XLOOKUP(Cesion_credito[[#This Row],[DISTRIBUIDOR_ACTUAL]],Distribuidor[DISTRIBUIDOR_ACTUAL],Distribuidor[RAZON_SOCIAL_DISTRIBUIDOR_ACTUAL],,0)</f>
        <v>Enel Distribución Chile S.A.</v>
      </c>
      <c r="U600" t="str">
        <f>+_xlfn.XLOOKUP(Cesion_credito[[#This Row],[DISTRIBUIDOR_ACTUAL]],Distribuidor[DISTRIBUIDOR_ACTUAL],Distribuidor[RUT_DISTRIBUIDOR_ACTUAL],,0)</f>
        <v>96.800.570-7</v>
      </c>
    </row>
    <row r="601" spans="1:21" x14ac:dyDescent="0.25">
      <c r="A601" s="22">
        <f t="shared" si="39"/>
        <v>2025</v>
      </c>
      <c r="B601" s="22">
        <f t="shared" si="36"/>
        <v>1</v>
      </c>
      <c r="C601" s="22">
        <f t="shared" si="37"/>
        <v>6</v>
      </c>
      <c r="D601" s="23" t="s">
        <v>1091</v>
      </c>
      <c r="E601" s="6" t="s">
        <v>32</v>
      </c>
      <c r="F601" s="5" t="s">
        <v>605</v>
      </c>
      <c r="G601" s="24" t="str" cm="1">
        <f t="array" ref="G601">+IFERROR(_xlfn.XLOOKUP(Cesion_credito[[#This Row],[Distribuidor_CNE]]&amp;"_"&amp;Cesion_credito[[#This Row],[Bloque_Contrato_CNE]],Contrato[[#All],[Id]],Contrato[[#All],[Suministrador_CNE]],,0),"")</f>
        <v>GUACOLDA</v>
      </c>
      <c r="H601" s="24" t="str" cm="1">
        <f t="array" ref="H601">+IFERROR(_xlfn.XLOOKUP(Cesion_credito[[#This Row],[Distribuidor_CNE]]&amp;"_"&amp;Cesion_credito[[#This Row],[Bloque_Contrato_CNE]],Contrato[[#All],[Id]],Contrato[[#All],[SUMINISTRADOR_ACTUAL]],,0),"")</f>
        <v>GUACOLDA</v>
      </c>
      <c r="I601" s="24" t="str" cm="1">
        <f t="array" ref="I601">+IFERROR(_xlfn.XLOOKUP(Cesion_credito[[#This Row],[Distribuidor_CNE]]&amp;"_"&amp;Cesion_credito[[#This Row],[Bloque_Contrato_CNE]],Contrato[[#All],[Id]],Contrato[[#All],[DISTRIBUIDOR_ACTUAL]],,0),"")</f>
        <v>EEPA</v>
      </c>
      <c r="J601" s="5" t="s">
        <v>1317</v>
      </c>
      <c r="K601" s="22" t="str" cm="1">
        <f t="array" ref="K60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6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601" s="8">
        <v>1</v>
      </c>
      <c r="N601" s="36">
        <f>+Cesion_credito[[#This Row],[Prorrata_Semestral (%)]]*SUMIFS(Contrato[Pago_Semestral_US$],Contrato[Distribuidor_CNE],Cesion_credito[[#This Row],[Distribuidor_CNE]],Contrato[Contrato],Cesion_credito[[#This Row],[Bloque_Contrato_CNE]])</f>
        <v>40371.080999999998</v>
      </c>
      <c r="O601" s="28">
        <f t="shared" si="38"/>
        <v>1</v>
      </c>
      <c r="P601" t="str" cm="1">
        <f t="array" ref="P601">+IFERROR(_xlfn.XLOOKUP(Cesion_credito[[#This Row],[SUMINISTRADOR_ACTUAL]]&amp;Cesion_credito[[#This Row],[Razón Social Beneficiario del Pago]],Tabla_Facturas[[#All],[ID]],Tabla_Facturas[[#All],[BANCO]],,0),"")</f>
        <v>Banco de Chile</v>
      </c>
      <c r="Q601" t="str" cm="1">
        <f t="array" ref="Q6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1" t="str" cm="1">
        <f t="array" ref="R601">+IFERROR(_xlfn.XLOOKUP(Cesion_credito[[#This Row],[SUMINISTRADOR_ACTUAL]]&amp;Cesion_credito[[#This Row],[Razón Social Beneficiario del Pago]],Tabla_Facturas[[#All],[ID]],Tabla_Facturas[[#All],[NUMERO_CUENTA]],,0),"")</f>
        <v>N° 1112650101</v>
      </c>
      <c r="S6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6283826</v>
      </c>
      <c r="T601" t="str">
        <f>+_xlfn.XLOOKUP(Cesion_credito[[#This Row],[DISTRIBUIDOR_ACTUAL]],Distribuidor[DISTRIBUIDOR_ACTUAL],Distribuidor[RAZON_SOCIAL_DISTRIBUIDOR_ACTUAL],,0)</f>
        <v>Empresa Eléctrica Puente Alto S.A.</v>
      </c>
      <c r="U601" t="str">
        <f>+_xlfn.XLOOKUP(Cesion_credito[[#This Row],[DISTRIBUIDOR_ACTUAL]],Distribuidor[DISTRIBUIDOR_ACTUAL],Distribuidor[RUT_DISTRIBUIDOR_ACTUAL],,0)</f>
        <v>80.313.300-k</v>
      </c>
    </row>
    <row r="602" spans="1:21" x14ac:dyDescent="0.25">
      <c r="A602" s="22">
        <f t="shared" si="39"/>
        <v>2025</v>
      </c>
      <c r="B602" s="22">
        <f t="shared" si="36"/>
        <v>1</v>
      </c>
      <c r="C602" s="22">
        <f t="shared" si="37"/>
        <v>6</v>
      </c>
      <c r="D602" s="23" t="s">
        <v>1130</v>
      </c>
      <c r="E602" s="6" t="s">
        <v>21</v>
      </c>
      <c r="F602" s="5" t="s">
        <v>66</v>
      </c>
      <c r="G602" s="24" t="str" cm="1">
        <f t="array" ref="G602">+IFERROR(_xlfn.XLOOKUP(Cesion_credito[[#This Row],[Distribuidor_CNE]]&amp;"_"&amp;Cesion_credito[[#This Row],[Bloque_Contrato_CNE]],Contrato[[#All],[Id]],Contrato[[#All],[Suministrador_CNE]],,0),"")</f>
        <v>Empresa Eléctrica ERNC-1 SpA.</v>
      </c>
      <c r="H602" s="24" t="str" cm="1">
        <f t="array" ref="H602">+IFERROR(_xlfn.XLOOKUP(Cesion_credito[[#This Row],[Distribuidor_CNE]]&amp;"_"&amp;Cesion_credito[[#This Row],[Bloque_Contrato_CNE]],Contrato[[#All],[Id]],Contrato[[#All],[SUMINISTRADOR_ACTUAL]],,0),"")</f>
        <v>PV_SALVADOR</v>
      </c>
      <c r="I602" s="24" t="str" cm="1">
        <f t="array" ref="I602">+IFERROR(_xlfn.XLOOKUP(Cesion_credito[[#This Row],[Distribuidor_CNE]]&amp;"_"&amp;Cesion_credito[[#This Row],[Bloque_Contrato_CNE]],Contrato[[#All],[Id]],Contrato[[#All],[DISTRIBUIDOR_ACTUAL]],,0),"")</f>
        <v>CEC</v>
      </c>
      <c r="J602" s="5" t="s">
        <v>1216</v>
      </c>
      <c r="K602" s="22" t="str" cm="1">
        <f t="array" ref="K60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2" s="8">
        <v>1</v>
      </c>
      <c r="N602" s="36">
        <f>+Cesion_credito[[#This Row],[Prorrata_Semestral (%)]]*SUMIFS(Contrato[Pago_Semestral_US$],Contrato[Distribuidor_CNE],Cesion_credito[[#This Row],[Distribuidor_CNE]],Contrato[Contrato],Cesion_credito[[#This Row],[Bloque_Contrato_CNE]])</f>
        <v>575.08199999999999</v>
      </c>
      <c r="O602" s="28">
        <f t="shared" si="38"/>
        <v>1</v>
      </c>
      <c r="P602" t="str" cm="1">
        <f t="array" ref="P602">+IFERROR(_xlfn.XLOOKUP(Cesion_credito[[#This Row],[SUMINISTRADOR_ACTUAL]]&amp;Cesion_credito[[#This Row],[Razón Social Beneficiario del Pago]],Tabla_Facturas[[#All],[ID]],Tabla_Facturas[[#All],[BANCO]],,0),"")</f>
        <v>Banco de Chile</v>
      </c>
      <c r="Q602" t="str" cm="1">
        <f t="array" ref="Q6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2" cm="1">
        <f t="array" ref="R602">+IFERROR(_xlfn.XLOOKUP(Cesion_credito[[#This Row],[SUMINISTRADOR_ACTUAL]]&amp;Cesion_credito[[#This Row],[Razón Social Beneficiario del Pago]],Tabla_Facturas[[#All],[ID]],Tabla_Facturas[[#All],[NUMERO_CUENTA]],,0),"")</f>
        <v>1113025073</v>
      </c>
      <c r="S6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89512</v>
      </c>
      <c r="T602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2" t="str">
        <f>+_xlfn.XLOOKUP(Cesion_credito[[#This Row],[DISTRIBUIDOR_ACTUAL]],Distribuidor[DISTRIBUIDOR_ACTUAL],Distribuidor[RUT_DISTRIBUIDOR_ACTUAL],,0)</f>
        <v>70.287.900-0</v>
      </c>
    </row>
    <row r="603" spans="1:21" x14ac:dyDescent="0.25">
      <c r="A603" s="22">
        <f t="shared" si="39"/>
        <v>2025</v>
      </c>
      <c r="B603" s="22">
        <f t="shared" si="36"/>
        <v>1</v>
      </c>
      <c r="C603" s="22">
        <f t="shared" si="37"/>
        <v>6</v>
      </c>
      <c r="D603" s="23" t="s">
        <v>1130</v>
      </c>
      <c r="E603" s="6" t="s">
        <v>21</v>
      </c>
      <c r="F603" s="5" t="s">
        <v>67</v>
      </c>
      <c r="G603" s="24" t="str" cm="1">
        <f t="array" ref="G603">+IFERROR(_xlfn.XLOOKUP(Cesion_credito[[#This Row],[Distribuidor_CNE]]&amp;"_"&amp;Cesion_credito[[#This Row],[Bloque_Contrato_CNE]],Contrato[[#All],[Id]],Contrato[[#All],[Suministrador_CNE]],,0),"")</f>
        <v>Empresa Eléctrica ERNC-1 SpA.</v>
      </c>
      <c r="H603" s="24" t="str" cm="1">
        <f t="array" ref="H603">+IFERROR(_xlfn.XLOOKUP(Cesion_credito[[#This Row],[Distribuidor_CNE]]&amp;"_"&amp;Cesion_credito[[#This Row],[Bloque_Contrato_CNE]],Contrato[[#All],[Id]],Contrato[[#All],[SUMINISTRADOR_ACTUAL]],,0),"")</f>
        <v>PV_SALVADOR</v>
      </c>
      <c r="I603" s="24" t="str" cm="1">
        <f t="array" ref="I603">+IFERROR(_xlfn.XLOOKUP(Cesion_credito[[#This Row],[Distribuidor_CNE]]&amp;"_"&amp;Cesion_credito[[#This Row],[Bloque_Contrato_CNE]],Contrato[[#All],[Id]],Contrato[[#All],[DISTRIBUIDOR_ACTUAL]],,0),"")</f>
        <v>CEC</v>
      </c>
      <c r="J603" s="5" t="s">
        <v>1216</v>
      </c>
      <c r="K603" s="22" t="str" cm="1">
        <f t="array" ref="K60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3" s="8">
        <v>1</v>
      </c>
      <c r="N603" s="36">
        <f>+Cesion_credito[[#This Row],[Prorrata_Semestral (%)]]*SUMIFS(Contrato[Pago_Semestral_US$],Contrato[Distribuidor_CNE],Cesion_credito[[#This Row],[Distribuidor_CNE]],Contrato[Contrato],Cesion_credito[[#This Row],[Bloque_Contrato_CNE]])</f>
        <v>127.973</v>
      </c>
      <c r="O603" s="28">
        <f t="shared" si="38"/>
        <v>1</v>
      </c>
      <c r="P603" t="str" cm="1">
        <f t="array" ref="P603">+IFERROR(_xlfn.XLOOKUP(Cesion_credito[[#This Row],[SUMINISTRADOR_ACTUAL]]&amp;Cesion_credito[[#This Row],[Razón Social Beneficiario del Pago]],Tabla_Facturas[[#All],[ID]],Tabla_Facturas[[#All],[BANCO]],,0),"")</f>
        <v>Banco de Chile</v>
      </c>
      <c r="Q603" t="str" cm="1">
        <f t="array" ref="Q6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3" cm="1">
        <f t="array" ref="R603">+IFERROR(_xlfn.XLOOKUP(Cesion_credito[[#This Row],[SUMINISTRADOR_ACTUAL]]&amp;Cesion_credito[[#This Row],[Razón Social Beneficiario del Pago]],Tabla_Facturas[[#All],[ID]],Tabla_Facturas[[#All],[NUMERO_CUENTA]],,0),"")</f>
        <v>1113025073</v>
      </c>
      <c r="S6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19919</v>
      </c>
      <c r="T603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3" t="str">
        <f>+_xlfn.XLOOKUP(Cesion_credito[[#This Row],[DISTRIBUIDOR_ACTUAL]],Distribuidor[DISTRIBUIDOR_ACTUAL],Distribuidor[RUT_DISTRIBUIDOR_ACTUAL],,0)</f>
        <v>70.287.900-0</v>
      </c>
    </row>
    <row r="604" spans="1:21" x14ac:dyDescent="0.25">
      <c r="A604" s="22">
        <f t="shared" si="39"/>
        <v>2025</v>
      </c>
      <c r="B604" s="22">
        <f t="shared" si="36"/>
        <v>1</v>
      </c>
      <c r="C604" s="22">
        <f t="shared" si="37"/>
        <v>6</v>
      </c>
      <c r="D604" s="23" t="s">
        <v>1130</v>
      </c>
      <c r="E604" s="6" t="s">
        <v>21</v>
      </c>
      <c r="F604" s="5" t="s">
        <v>68</v>
      </c>
      <c r="G604" s="24" t="str" cm="1">
        <f t="array" ref="G604">+IFERROR(_xlfn.XLOOKUP(Cesion_credito[[#This Row],[Distribuidor_CNE]]&amp;"_"&amp;Cesion_credito[[#This Row],[Bloque_Contrato_CNE]],Contrato[[#All],[Id]],Contrato[[#All],[Suministrador_CNE]],,0),"")</f>
        <v>Empresa Eléctrica ERNC-1 SpA.</v>
      </c>
      <c r="H604" s="24" t="str" cm="1">
        <f t="array" ref="H604">+IFERROR(_xlfn.XLOOKUP(Cesion_credito[[#This Row],[Distribuidor_CNE]]&amp;"_"&amp;Cesion_credito[[#This Row],[Bloque_Contrato_CNE]],Contrato[[#All],[Id]],Contrato[[#All],[SUMINISTRADOR_ACTUAL]],,0),"")</f>
        <v>PV_SALVADOR</v>
      </c>
      <c r="I604" s="24" t="str" cm="1">
        <f t="array" ref="I604">+IFERROR(_xlfn.XLOOKUP(Cesion_credito[[#This Row],[Distribuidor_CNE]]&amp;"_"&amp;Cesion_credito[[#This Row],[Bloque_Contrato_CNE]],Contrato[[#All],[Id]],Contrato[[#All],[DISTRIBUIDOR_ACTUAL]],,0),"")</f>
        <v>CEC</v>
      </c>
      <c r="J604" s="5" t="s">
        <v>1216</v>
      </c>
      <c r="K604" s="22" t="str" cm="1">
        <f t="array" ref="K60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4" s="8">
        <v>1</v>
      </c>
      <c r="N604" s="36">
        <f>+Cesion_credito[[#This Row],[Prorrata_Semestral (%)]]*SUMIFS(Contrato[Pago_Semestral_US$],Contrato[Distribuidor_CNE],Cesion_credito[[#This Row],[Distribuidor_CNE]],Contrato[Contrato],Cesion_credito[[#This Row],[Bloque_Contrato_CNE]])</f>
        <v>174.57599999999999</v>
      </c>
      <c r="O604" s="28">
        <f t="shared" si="38"/>
        <v>1</v>
      </c>
      <c r="P604" t="str" cm="1">
        <f t="array" ref="P604">+IFERROR(_xlfn.XLOOKUP(Cesion_credito[[#This Row],[SUMINISTRADOR_ACTUAL]]&amp;Cesion_credito[[#This Row],[Razón Social Beneficiario del Pago]],Tabla_Facturas[[#All],[ID]],Tabla_Facturas[[#All],[BANCO]],,0),"")</f>
        <v>Banco de Chile</v>
      </c>
      <c r="Q604" t="str" cm="1">
        <f t="array" ref="Q6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4" cm="1">
        <f t="array" ref="R604">+IFERROR(_xlfn.XLOOKUP(Cesion_credito[[#This Row],[SUMINISTRADOR_ACTUAL]]&amp;Cesion_credito[[#This Row],[Razón Social Beneficiario del Pago]],Tabla_Facturas[[#All],[ID]],Tabla_Facturas[[#All],[NUMERO_CUENTA]],,0),"")</f>
        <v>1113025073</v>
      </c>
      <c r="S6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27173</v>
      </c>
      <c r="T60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604" t="str">
        <f>+_xlfn.XLOOKUP(Cesion_credito[[#This Row],[DISTRIBUIDOR_ACTUAL]],Distribuidor[DISTRIBUIDOR_ACTUAL],Distribuidor[RUT_DISTRIBUIDOR_ACTUAL],,0)</f>
        <v>70.287.900-0</v>
      </c>
    </row>
    <row r="605" spans="1:21" x14ac:dyDescent="0.25">
      <c r="A605" s="22">
        <f t="shared" si="39"/>
        <v>2025</v>
      </c>
      <c r="B605" s="22">
        <f t="shared" si="36"/>
        <v>1</v>
      </c>
      <c r="C605" s="22">
        <f t="shared" si="37"/>
        <v>6</v>
      </c>
      <c r="D605" s="23" t="s">
        <v>1130</v>
      </c>
      <c r="E605" s="6" t="s">
        <v>1075</v>
      </c>
      <c r="F605" s="5" t="s">
        <v>125</v>
      </c>
      <c r="G605" s="24" t="str" cm="1">
        <f t="array" ref="G605">+IFERROR(_xlfn.XLOOKUP(Cesion_credito[[#This Row],[Distribuidor_CNE]]&amp;"_"&amp;Cesion_credito[[#This Row],[Bloque_Contrato_CNE]],Contrato[[#All],[Id]],Contrato[[#All],[Suministrador_CNE]],,0),"")</f>
        <v>Empresa Eléctrica ERNC-1 SpA.</v>
      </c>
      <c r="H605" s="24" t="str" cm="1">
        <f t="array" ref="H605">+IFERROR(_xlfn.XLOOKUP(Cesion_credito[[#This Row],[Distribuidor_CNE]]&amp;"_"&amp;Cesion_credito[[#This Row],[Bloque_Contrato_CNE]],Contrato[[#All],[Id]],Contrato[[#All],[SUMINISTRADOR_ACTUAL]],,0),"")</f>
        <v>PV_SALVADOR</v>
      </c>
      <c r="I605" s="24" t="str" cm="1">
        <f t="array" ref="I605">+IFERROR(_xlfn.XLOOKUP(Cesion_credito[[#This Row],[Distribuidor_CNE]]&amp;"_"&amp;Cesion_credito[[#This Row],[Bloque_Contrato_CNE]],Contrato[[#All],[Id]],Contrato[[#All],[DISTRIBUIDOR_ACTUAL]],,0),"")</f>
        <v>CGE</v>
      </c>
      <c r="J605" s="5" t="s">
        <v>1216</v>
      </c>
      <c r="K605" s="22" t="str" cm="1">
        <f t="array" ref="K60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5" s="8">
        <v>1</v>
      </c>
      <c r="N605" s="36">
        <f>+Cesion_credito[[#This Row],[Prorrata_Semestral (%)]]*SUMIFS(Contrato[Pago_Semestral_US$],Contrato[Distribuidor_CNE],Cesion_credito[[#This Row],[Distribuidor_CNE]],Contrato[Contrato],Cesion_credito[[#This Row],[Bloque_Contrato_CNE]])</f>
        <v>8738.6589999999997</v>
      </c>
      <c r="O605" s="28">
        <f t="shared" si="38"/>
        <v>1</v>
      </c>
      <c r="P605" t="str" cm="1">
        <f t="array" ref="P605">+IFERROR(_xlfn.XLOOKUP(Cesion_credito[[#This Row],[SUMINISTRADOR_ACTUAL]]&amp;Cesion_credito[[#This Row],[Razón Social Beneficiario del Pago]],Tabla_Facturas[[#All],[ID]],Tabla_Facturas[[#All],[BANCO]],,0),"")</f>
        <v>Banco de Chile</v>
      </c>
      <c r="Q605" t="str" cm="1">
        <f t="array" ref="Q6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5" cm="1">
        <f t="array" ref="R605">+IFERROR(_xlfn.XLOOKUP(Cesion_credito[[#This Row],[SUMINISTRADOR_ACTUAL]]&amp;Cesion_credito[[#This Row],[Razón Social Beneficiario del Pago]],Tabla_Facturas[[#All],[ID]],Tabla_Facturas[[#All],[NUMERO_CUENTA]],,0),"")</f>
        <v>1113025073</v>
      </c>
      <c r="S6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1360187</v>
      </c>
      <c r="T605" t="str">
        <f>+_xlfn.XLOOKUP(Cesion_credito[[#This Row],[DISTRIBUIDOR_ACTUAL]],Distribuidor[DISTRIBUIDOR_ACTUAL],Distribuidor[RAZON_SOCIAL_DISTRIBUIDOR_ACTUAL],,0)</f>
        <v>Compañía General de Electricidad S.A.</v>
      </c>
      <c r="U605" t="str">
        <f>+_xlfn.XLOOKUP(Cesion_credito[[#This Row],[DISTRIBUIDOR_ACTUAL]],Distribuidor[DISTRIBUIDOR_ACTUAL],Distribuidor[RUT_DISTRIBUIDOR_ACTUAL],,0)</f>
        <v>76.411.321-7</v>
      </c>
    </row>
    <row r="606" spans="1:21" x14ac:dyDescent="0.25">
      <c r="A606" s="22">
        <f t="shared" si="39"/>
        <v>2025</v>
      </c>
      <c r="B606" s="22">
        <f t="shared" si="36"/>
        <v>1</v>
      </c>
      <c r="C606" s="22">
        <f t="shared" si="37"/>
        <v>6</v>
      </c>
      <c r="D606" s="23" t="s">
        <v>1130</v>
      </c>
      <c r="E606" s="6" t="s">
        <v>1075</v>
      </c>
      <c r="F606" s="5" t="s">
        <v>126</v>
      </c>
      <c r="G606" s="24" t="str" cm="1">
        <f t="array" ref="G606">+IFERROR(_xlfn.XLOOKUP(Cesion_credito[[#This Row],[Distribuidor_CNE]]&amp;"_"&amp;Cesion_credito[[#This Row],[Bloque_Contrato_CNE]],Contrato[[#All],[Id]],Contrato[[#All],[Suministrador_CNE]],,0),"")</f>
        <v>Empresa Eléctrica ERNC-1 SpA.</v>
      </c>
      <c r="H606" s="24" t="str" cm="1">
        <f t="array" ref="H606">+IFERROR(_xlfn.XLOOKUP(Cesion_credito[[#This Row],[Distribuidor_CNE]]&amp;"_"&amp;Cesion_credito[[#This Row],[Bloque_Contrato_CNE]],Contrato[[#All],[Id]],Contrato[[#All],[SUMINISTRADOR_ACTUAL]],,0),"")</f>
        <v>PV_SALVADOR</v>
      </c>
      <c r="I606" s="24" t="str" cm="1">
        <f t="array" ref="I606">+IFERROR(_xlfn.XLOOKUP(Cesion_credito[[#This Row],[Distribuidor_CNE]]&amp;"_"&amp;Cesion_credito[[#This Row],[Bloque_Contrato_CNE]],Contrato[[#All],[Id]],Contrato[[#All],[DISTRIBUIDOR_ACTUAL]],,0),"")</f>
        <v>CGE</v>
      </c>
      <c r="J606" s="5" t="s">
        <v>1216</v>
      </c>
      <c r="K606" s="22" t="str" cm="1">
        <f t="array" ref="K60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6" s="8">
        <v>1</v>
      </c>
      <c r="N606" s="36">
        <f>+Cesion_credito[[#This Row],[Prorrata_Semestral (%)]]*SUMIFS(Contrato[Pago_Semestral_US$],Contrato[Distribuidor_CNE],Cesion_credito[[#This Row],[Distribuidor_CNE]],Contrato[Contrato],Cesion_credito[[#This Row],[Bloque_Contrato_CNE]])</f>
        <v>2303.5749999999998</v>
      </c>
      <c r="O606" s="28">
        <f t="shared" si="38"/>
        <v>1</v>
      </c>
      <c r="P606" t="str" cm="1">
        <f t="array" ref="P606">+IFERROR(_xlfn.XLOOKUP(Cesion_credito[[#This Row],[SUMINISTRADOR_ACTUAL]]&amp;Cesion_credito[[#This Row],[Razón Social Beneficiario del Pago]],Tabla_Facturas[[#All],[ID]],Tabla_Facturas[[#All],[BANCO]],,0),"")</f>
        <v>Banco de Chile</v>
      </c>
      <c r="Q606" t="str" cm="1">
        <f t="array" ref="Q6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6" cm="1">
        <f t="array" ref="R606">+IFERROR(_xlfn.XLOOKUP(Cesion_credito[[#This Row],[SUMINISTRADOR_ACTUAL]]&amp;Cesion_credito[[#This Row],[Razón Social Beneficiario del Pago]],Tabla_Facturas[[#All],[ID]],Tabla_Facturas[[#All],[NUMERO_CUENTA]],,0),"")</f>
        <v>1113025073</v>
      </c>
      <c r="S6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358555</v>
      </c>
      <c r="T606" t="str">
        <f>+_xlfn.XLOOKUP(Cesion_credito[[#This Row],[DISTRIBUIDOR_ACTUAL]],Distribuidor[DISTRIBUIDOR_ACTUAL],Distribuidor[RAZON_SOCIAL_DISTRIBUIDOR_ACTUAL],,0)</f>
        <v>Compañía General de Electricidad S.A.</v>
      </c>
      <c r="U606" t="str">
        <f>+_xlfn.XLOOKUP(Cesion_credito[[#This Row],[DISTRIBUIDOR_ACTUAL]],Distribuidor[DISTRIBUIDOR_ACTUAL],Distribuidor[RUT_DISTRIBUIDOR_ACTUAL],,0)</f>
        <v>76.411.321-7</v>
      </c>
    </row>
    <row r="607" spans="1:21" x14ac:dyDescent="0.25">
      <c r="A607" s="22">
        <f t="shared" si="39"/>
        <v>2025</v>
      </c>
      <c r="B607" s="22">
        <f t="shared" si="36"/>
        <v>1</v>
      </c>
      <c r="C607" s="22">
        <f t="shared" si="37"/>
        <v>6</v>
      </c>
      <c r="D607" s="23" t="s">
        <v>1130</v>
      </c>
      <c r="E607" s="6" t="s">
        <v>1075</v>
      </c>
      <c r="F607" s="5" t="s">
        <v>127</v>
      </c>
      <c r="G607" s="24" t="str" cm="1">
        <f t="array" ref="G607">+IFERROR(_xlfn.XLOOKUP(Cesion_credito[[#This Row],[Distribuidor_CNE]]&amp;"_"&amp;Cesion_credito[[#This Row],[Bloque_Contrato_CNE]],Contrato[[#All],[Id]],Contrato[[#All],[Suministrador_CNE]],,0),"")</f>
        <v>Empresa Eléctrica ERNC-1 SpA.</v>
      </c>
      <c r="H607" s="24" t="str" cm="1">
        <f t="array" ref="H607">+IFERROR(_xlfn.XLOOKUP(Cesion_credito[[#This Row],[Distribuidor_CNE]]&amp;"_"&amp;Cesion_credito[[#This Row],[Bloque_Contrato_CNE]],Contrato[[#All],[Id]],Contrato[[#All],[SUMINISTRADOR_ACTUAL]],,0),"")</f>
        <v>PV_SALVADOR</v>
      </c>
      <c r="I607" s="24" t="str" cm="1">
        <f t="array" ref="I607">+IFERROR(_xlfn.XLOOKUP(Cesion_credito[[#This Row],[Distribuidor_CNE]]&amp;"_"&amp;Cesion_credito[[#This Row],[Bloque_Contrato_CNE]],Contrato[[#All],[Id]],Contrato[[#All],[DISTRIBUIDOR_ACTUAL]],,0),"")</f>
        <v>CGE</v>
      </c>
      <c r="J607" s="5" t="s">
        <v>1216</v>
      </c>
      <c r="K607" s="22" t="str" cm="1">
        <f t="array" ref="K60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7" s="8">
        <v>1</v>
      </c>
      <c r="N607" s="36">
        <f>+Cesion_credito[[#This Row],[Prorrata_Semestral (%)]]*SUMIFS(Contrato[Pago_Semestral_US$],Contrato[Distribuidor_CNE],Cesion_credito[[#This Row],[Distribuidor_CNE]],Contrato[Contrato],Cesion_credito[[#This Row],[Bloque_Contrato_CNE]])</f>
        <v>3080.4580000000001</v>
      </c>
      <c r="O607" s="28">
        <f t="shared" si="38"/>
        <v>1</v>
      </c>
      <c r="P607" t="str" cm="1">
        <f t="array" ref="P607">+IFERROR(_xlfn.XLOOKUP(Cesion_credito[[#This Row],[SUMINISTRADOR_ACTUAL]]&amp;Cesion_credito[[#This Row],[Razón Social Beneficiario del Pago]],Tabla_Facturas[[#All],[ID]],Tabla_Facturas[[#All],[BANCO]],,0),"")</f>
        <v>Banco de Chile</v>
      </c>
      <c r="Q607" t="str" cm="1">
        <f t="array" ref="Q6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7" cm="1">
        <f t="array" ref="R607">+IFERROR(_xlfn.XLOOKUP(Cesion_credito[[#This Row],[SUMINISTRADOR_ACTUAL]]&amp;Cesion_credito[[#This Row],[Razón Social Beneficiario del Pago]],Tabla_Facturas[[#All],[ID]],Tabla_Facturas[[#All],[NUMERO_CUENTA]],,0),"")</f>
        <v>1113025073</v>
      </c>
      <c r="S6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479478</v>
      </c>
      <c r="T607" t="str">
        <f>+_xlfn.XLOOKUP(Cesion_credito[[#This Row],[DISTRIBUIDOR_ACTUAL]],Distribuidor[DISTRIBUIDOR_ACTUAL],Distribuidor[RAZON_SOCIAL_DISTRIBUIDOR_ACTUAL],,0)</f>
        <v>Compañía General de Electricidad S.A.</v>
      </c>
      <c r="U607" t="str">
        <f>+_xlfn.XLOOKUP(Cesion_credito[[#This Row],[DISTRIBUIDOR_ACTUAL]],Distribuidor[DISTRIBUIDOR_ACTUAL],Distribuidor[RUT_DISTRIBUIDOR_ACTUAL],,0)</f>
        <v>76.411.321-7</v>
      </c>
    </row>
    <row r="608" spans="1:21" x14ac:dyDescent="0.25">
      <c r="A608" s="22">
        <f t="shared" si="39"/>
        <v>2025</v>
      </c>
      <c r="B608" s="22">
        <f t="shared" si="36"/>
        <v>1</v>
      </c>
      <c r="C608" s="22">
        <f t="shared" si="37"/>
        <v>6</v>
      </c>
      <c r="D608" s="23" t="s">
        <v>1130</v>
      </c>
      <c r="E608" s="6" t="s">
        <v>1075</v>
      </c>
      <c r="F608" s="5" t="s">
        <v>128</v>
      </c>
      <c r="G608" s="24" t="str" cm="1">
        <f t="array" ref="G608">+IFERROR(_xlfn.XLOOKUP(Cesion_credito[[#This Row],[Distribuidor_CNE]]&amp;"_"&amp;Cesion_credito[[#This Row],[Bloque_Contrato_CNE]],Contrato[[#All],[Id]],Contrato[[#All],[Suministrador_CNE]],,0),"")</f>
        <v>Empresa Eléctrica ERNC-1 SpA.</v>
      </c>
      <c r="H608" s="24" t="str" cm="1">
        <f t="array" ref="H608">+IFERROR(_xlfn.XLOOKUP(Cesion_credito[[#This Row],[Distribuidor_CNE]]&amp;"_"&amp;Cesion_credito[[#This Row],[Bloque_Contrato_CNE]],Contrato[[#All],[Id]],Contrato[[#All],[SUMINISTRADOR_ACTUAL]],,0),"")</f>
        <v>PV_SALVADOR</v>
      </c>
      <c r="I608" s="24" t="str" cm="1">
        <f t="array" ref="I608">+IFERROR(_xlfn.XLOOKUP(Cesion_credito[[#This Row],[Distribuidor_CNE]]&amp;"_"&amp;Cesion_credito[[#This Row],[Bloque_Contrato_CNE]],Contrato[[#All],[Id]],Contrato[[#All],[DISTRIBUIDOR_ACTUAL]],,0),"")</f>
        <v>CGE</v>
      </c>
      <c r="J608" s="5" t="s">
        <v>1216</v>
      </c>
      <c r="K608" s="22" t="str" cm="1">
        <f t="array" ref="K60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8" s="8">
        <v>1</v>
      </c>
      <c r="N608" s="36">
        <f>+Cesion_credito[[#This Row],[Prorrata_Semestral (%)]]*SUMIFS(Contrato[Pago_Semestral_US$],Contrato[Distribuidor_CNE],Cesion_credito[[#This Row],[Distribuidor_CNE]],Contrato[Contrato],Cesion_credito[[#This Row],[Bloque_Contrato_CNE]])</f>
        <v>1330.8779999999999</v>
      </c>
      <c r="O608" s="28">
        <f t="shared" si="38"/>
        <v>1</v>
      </c>
      <c r="P608" t="str" cm="1">
        <f t="array" ref="P608">+IFERROR(_xlfn.XLOOKUP(Cesion_credito[[#This Row],[SUMINISTRADOR_ACTUAL]]&amp;Cesion_credito[[#This Row],[Razón Social Beneficiario del Pago]],Tabla_Facturas[[#All],[ID]],Tabla_Facturas[[#All],[BANCO]],,0),"")</f>
        <v>Banco de Chile</v>
      </c>
      <c r="Q608" t="str" cm="1">
        <f t="array" ref="Q6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8" cm="1">
        <f t="array" ref="R608">+IFERROR(_xlfn.XLOOKUP(Cesion_credito[[#This Row],[SUMINISTRADOR_ACTUAL]]&amp;Cesion_credito[[#This Row],[Razón Social Beneficiario del Pago]],Tabla_Facturas[[#All],[ID]],Tabla_Facturas[[#All],[NUMERO_CUENTA]],,0),"")</f>
        <v>1113025073</v>
      </c>
      <c r="S6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207153</v>
      </c>
      <c r="T608" t="str">
        <f>+_xlfn.XLOOKUP(Cesion_credito[[#This Row],[DISTRIBUIDOR_ACTUAL]],Distribuidor[DISTRIBUIDOR_ACTUAL],Distribuidor[RAZON_SOCIAL_DISTRIBUIDOR_ACTUAL],,0)</f>
        <v>Compañía General de Electricidad S.A.</v>
      </c>
      <c r="U608" t="str">
        <f>+_xlfn.XLOOKUP(Cesion_credito[[#This Row],[DISTRIBUIDOR_ACTUAL]],Distribuidor[DISTRIBUIDOR_ACTUAL],Distribuidor[RUT_DISTRIBUIDOR_ACTUAL],,0)</f>
        <v>76.411.321-7</v>
      </c>
    </row>
    <row r="609" spans="1:21" x14ac:dyDescent="0.25">
      <c r="A609" s="22">
        <f t="shared" si="39"/>
        <v>2025</v>
      </c>
      <c r="B609" s="22">
        <f t="shared" si="36"/>
        <v>1</v>
      </c>
      <c r="C609" s="22">
        <f t="shared" si="37"/>
        <v>6</v>
      </c>
      <c r="D609" s="23" t="s">
        <v>1130</v>
      </c>
      <c r="E609" s="6" t="s">
        <v>1075</v>
      </c>
      <c r="F609" s="5" t="s">
        <v>129</v>
      </c>
      <c r="G609" s="24" t="str" cm="1">
        <f t="array" ref="G609">+IFERROR(_xlfn.XLOOKUP(Cesion_credito[[#This Row],[Distribuidor_CNE]]&amp;"_"&amp;Cesion_credito[[#This Row],[Bloque_Contrato_CNE]],Contrato[[#All],[Id]],Contrato[[#All],[Suministrador_CNE]],,0),"")</f>
        <v>Empresa Eléctrica ERNC-1 SpA.</v>
      </c>
      <c r="H609" s="24" t="str" cm="1">
        <f t="array" ref="H609">+IFERROR(_xlfn.XLOOKUP(Cesion_credito[[#This Row],[Distribuidor_CNE]]&amp;"_"&amp;Cesion_credito[[#This Row],[Bloque_Contrato_CNE]],Contrato[[#All],[Id]],Contrato[[#All],[SUMINISTRADOR_ACTUAL]],,0),"")</f>
        <v>PV_SALVADOR</v>
      </c>
      <c r="I609" s="24" t="str" cm="1">
        <f t="array" ref="I609">+IFERROR(_xlfn.XLOOKUP(Cesion_credito[[#This Row],[Distribuidor_CNE]]&amp;"_"&amp;Cesion_credito[[#This Row],[Bloque_Contrato_CNE]],Contrato[[#All],[Id]],Contrato[[#All],[DISTRIBUIDOR_ACTUAL]],,0),"")</f>
        <v>CGE</v>
      </c>
      <c r="J609" s="5" t="s">
        <v>1216</v>
      </c>
      <c r="K609" s="22" t="str" cm="1">
        <f t="array" ref="K60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09" s="8">
        <v>1</v>
      </c>
      <c r="N609" s="36">
        <f>+Cesion_credito[[#This Row],[Prorrata_Semestral (%)]]*SUMIFS(Contrato[Pago_Semestral_US$],Contrato[Distribuidor_CNE],Cesion_credito[[#This Row],[Distribuidor_CNE]],Contrato[Contrato],Cesion_credito[[#This Row],[Bloque_Contrato_CNE]])</f>
        <v>61.655000000000001</v>
      </c>
      <c r="O609" s="28">
        <f t="shared" si="38"/>
        <v>1</v>
      </c>
      <c r="P609" t="str" cm="1">
        <f t="array" ref="P609">+IFERROR(_xlfn.XLOOKUP(Cesion_credito[[#This Row],[SUMINISTRADOR_ACTUAL]]&amp;Cesion_credito[[#This Row],[Razón Social Beneficiario del Pago]],Tabla_Facturas[[#All],[ID]],Tabla_Facturas[[#All],[BANCO]],,0),"")</f>
        <v>Banco de Chile</v>
      </c>
      <c r="Q609" t="str" cm="1">
        <f t="array" ref="Q6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09" cm="1">
        <f t="array" ref="R609">+IFERROR(_xlfn.XLOOKUP(Cesion_credito[[#This Row],[SUMINISTRADOR_ACTUAL]]&amp;Cesion_credito[[#This Row],[Razón Social Beneficiario del Pago]],Tabla_Facturas[[#All],[ID]],Tabla_Facturas[[#All],[NUMERO_CUENTA]],,0),"")</f>
        <v>1113025073</v>
      </c>
      <c r="S6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9597</v>
      </c>
      <c r="T609" t="str">
        <f>+_xlfn.XLOOKUP(Cesion_credito[[#This Row],[DISTRIBUIDOR_ACTUAL]],Distribuidor[DISTRIBUIDOR_ACTUAL],Distribuidor[RAZON_SOCIAL_DISTRIBUIDOR_ACTUAL],,0)</f>
        <v>Compañía General de Electricidad S.A.</v>
      </c>
      <c r="U609" t="str">
        <f>+_xlfn.XLOOKUP(Cesion_credito[[#This Row],[DISTRIBUIDOR_ACTUAL]],Distribuidor[DISTRIBUIDOR_ACTUAL],Distribuidor[RUT_DISTRIBUIDOR_ACTUAL],,0)</f>
        <v>76.411.321-7</v>
      </c>
    </row>
    <row r="610" spans="1:21" x14ac:dyDescent="0.25">
      <c r="A610" s="22">
        <f t="shared" si="39"/>
        <v>2025</v>
      </c>
      <c r="B610" s="22">
        <f t="shared" si="36"/>
        <v>1</v>
      </c>
      <c r="C610" s="22">
        <f t="shared" si="37"/>
        <v>6</v>
      </c>
      <c r="D610" s="23" t="s">
        <v>1130</v>
      </c>
      <c r="E610" s="6" t="s">
        <v>1075</v>
      </c>
      <c r="F610" s="5" t="s">
        <v>130</v>
      </c>
      <c r="G610" s="24" t="str" cm="1">
        <f t="array" ref="G610">+IFERROR(_xlfn.XLOOKUP(Cesion_credito[[#This Row],[Distribuidor_CNE]]&amp;"_"&amp;Cesion_credito[[#This Row],[Bloque_Contrato_CNE]],Contrato[[#All],[Id]],Contrato[[#All],[Suministrador_CNE]],,0),"")</f>
        <v>Empresa Eléctrica ERNC-1 SpA.</v>
      </c>
      <c r="H610" s="24" t="str" cm="1">
        <f t="array" ref="H610">+IFERROR(_xlfn.XLOOKUP(Cesion_credito[[#This Row],[Distribuidor_CNE]]&amp;"_"&amp;Cesion_credito[[#This Row],[Bloque_Contrato_CNE]],Contrato[[#All],[Id]],Contrato[[#All],[SUMINISTRADOR_ACTUAL]],,0),"")</f>
        <v>PV_SALVADOR</v>
      </c>
      <c r="I610" s="24" t="str" cm="1">
        <f t="array" ref="I610">+IFERROR(_xlfn.XLOOKUP(Cesion_credito[[#This Row],[Distribuidor_CNE]]&amp;"_"&amp;Cesion_credito[[#This Row],[Bloque_Contrato_CNE]],Contrato[[#All],[Id]],Contrato[[#All],[DISTRIBUIDOR_ACTUAL]],,0),"")</f>
        <v>CGE</v>
      </c>
      <c r="J610" s="5" t="s">
        <v>1216</v>
      </c>
      <c r="K610" s="22" t="str" cm="1">
        <f t="array" ref="K61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0" s="8">
        <v>1</v>
      </c>
      <c r="N610" s="36">
        <f>+Cesion_credito[[#This Row],[Prorrata_Semestral (%)]]*SUMIFS(Contrato[Pago_Semestral_US$],Contrato[Distribuidor_CNE],Cesion_credito[[#This Row],[Distribuidor_CNE]],Contrato[Contrato],Cesion_credito[[#This Row],[Bloque_Contrato_CNE]])</f>
        <v>39.701999999999998</v>
      </c>
      <c r="O610" s="28">
        <f t="shared" si="38"/>
        <v>1</v>
      </c>
      <c r="P610" t="str" cm="1">
        <f t="array" ref="P610">+IFERROR(_xlfn.XLOOKUP(Cesion_credito[[#This Row],[SUMINISTRADOR_ACTUAL]]&amp;Cesion_credito[[#This Row],[Razón Social Beneficiario del Pago]],Tabla_Facturas[[#All],[ID]],Tabla_Facturas[[#All],[BANCO]],,0),"")</f>
        <v>Banco de Chile</v>
      </c>
      <c r="Q610" t="str" cm="1">
        <f t="array" ref="Q6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0" cm="1">
        <f t="array" ref="R610">+IFERROR(_xlfn.XLOOKUP(Cesion_credito[[#This Row],[SUMINISTRADOR_ACTUAL]]&amp;Cesion_credito[[#This Row],[Razón Social Beneficiario del Pago]],Tabla_Facturas[[#All],[ID]],Tabla_Facturas[[#All],[NUMERO_CUENTA]],,0),"")</f>
        <v>1113025073</v>
      </c>
      <c r="S6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6180</v>
      </c>
      <c r="T610" t="str">
        <f>+_xlfn.XLOOKUP(Cesion_credito[[#This Row],[DISTRIBUIDOR_ACTUAL]],Distribuidor[DISTRIBUIDOR_ACTUAL],Distribuidor[RAZON_SOCIAL_DISTRIBUIDOR_ACTUAL],,0)</f>
        <v>Compañía General de Electricidad S.A.</v>
      </c>
      <c r="U610" t="str">
        <f>+_xlfn.XLOOKUP(Cesion_credito[[#This Row],[DISTRIBUIDOR_ACTUAL]],Distribuidor[DISTRIBUIDOR_ACTUAL],Distribuidor[RUT_DISTRIBUIDOR_ACTUAL],,0)</f>
        <v>76.411.321-7</v>
      </c>
    </row>
    <row r="611" spans="1:21" x14ac:dyDescent="0.25">
      <c r="A611" s="22">
        <f t="shared" si="39"/>
        <v>2025</v>
      </c>
      <c r="B611" s="22">
        <f t="shared" si="36"/>
        <v>1</v>
      </c>
      <c r="C611" s="22">
        <f t="shared" si="37"/>
        <v>6</v>
      </c>
      <c r="D611" s="23" t="s">
        <v>1130</v>
      </c>
      <c r="E611" s="6" t="s">
        <v>1075</v>
      </c>
      <c r="F611" s="5" t="s">
        <v>131</v>
      </c>
      <c r="G611" s="24" t="str" cm="1">
        <f t="array" ref="G611">+IFERROR(_xlfn.XLOOKUP(Cesion_credito[[#This Row],[Distribuidor_CNE]]&amp;"_"&amp;Cesion_credito[[#This Row],[Bloque_Contrato_CNE]],Contrato[[#All],[Id]],Contrato[[#All],[Suministrador_CNE]],,0),"")</f>
        <v>Empresa Eléctrica ERNC-1 SpA.</v>
      </c>
      <c r="H611" s="24" t="str" cm="1">
        <f t="array" ref="H611">+IFERROR(_xlfn.XLOOKUP(Cesion_credito[[#This Row],[Distribuidor_CNE]]&amp;"_"&amp;Cesion_credito[[#This Row],[Bloque_Contrato_CNE]],Contrato[[#All],[Id]],Contrato[[#All],[SUMINISTRADOR_ACTUAL]],,0),"")</f>
        <v>PV_SALVADOR</v>
      </c>
      <c r="I611" s="24" t="str" cm="1">
        <f t="array" ref="I611">+IFERROR(_xlfn.XLOOKUP(Cesion_credito[[#This Row],[Distribuidor_CNE]]&amp;"_"&amp;Cesion_credito[[#This Row],[Bloque_Contrato_CNE]],Contrato[[#All],[Id]],Contrato[[#All],[DISTRIBUIDOR_ACTUAL]],,0),"")</f>
        <v>CGE</v>
      </c>
      <c r="J611" s="5" t="s">
        <v>1216</v>
      </c>
      <c r="K611" s="22" t="str" cm="1">
        <f t="array" ref="K61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1" s="8">
        <v>1</v>
      </c>
      <c r="N611" s="36">
        <f>+Cesion_credito[[#This Row],[Prorrata_Semestral (%)]]*SUMIFS(Contrato[Pago_Semestral_US$],Contrato[Distribuidor_CNE],Cesion_credito[[#This Row],[Distribuidor_CNE]],Contrato[Contrato],Cesion_credito[[#This Row],[Bloque_Contrato_CNE]])</f>
        <v>41079.896999999997</v>
      </c>
      <c r="O611" s="28">
        <f t="shared" si="38"/>
        <v>1</v>
      </c>
      <c r="P611" t="str" cm="1">
        <f t="array" ref="P611">+IFERROR(_xlfn.XLOOKUP(Cesion_credito[[#This Row],[SUMINISTRADOR_ACTUAL]]&amp;Cesion_credito[[#This Row],[Razón Social Beneficiario del Pago]],Tabla_Facturas[[#All],[ID]],Tabla_Facturas[[#All],[BANCO]],,0),"")</f>
        <v>Banco de Chile</v>
      </c>
      <c r="Q611" t="str" cm="1">
        <f t="array" ref="Q6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1" cm="1">
        <f t="array" ref="R611">+IFERROR(_xlfn.XLOOKUP(Cesion_credito[[#This Row],[SUMINISTRADOR_ACTUAL]]&amp;Cesion_credito[[#This Row],[Razón Social Beneficiario del Pago]],Tabla_Facturas[[#All],[ID]],Tabla_Facturas[[#All],[NUMERO_CUENTA]],,0),"")</f>
        <v>1113025073</v>
      </c>
      <c r="S6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6394154</v>
      </c>
      <c r="T611" t="str">
        <f>+_xlfn.XLOOKUP(Cesion_credito[[#This Row],[DISTRIBUIDOR_ACTUAL]],Distribuidor[DISTRIBUIDOR_ACTUAL],Distribuidor[RAZON_SOCIAL_DISTRIBUIDOR_ACTUAL],,0)</f>
        <v>Compañía General de Electricidad S.A.</v>
      </c>
      <c r="U611" t="str">
        <f>+_xlfn.XLOOKUP(Cesion_credito[[#This Row],[DISTRIBUIDOR_ACTUAL]],Distribuidor[DISTRIBUIDOR_ACTUAL],Distribuidor[RUT_DISTRIBUIDOR_ACTUAL],,0)</f>
        <v>76.411.321-7</v>
      </c>
    </row>
    <row r="612" spans="1:21" x14ac:dyDescent="0.25">
      <c r="A612" s="22">
        <f t="shared" si="39"/>
        <v>2025</v>
      </c>
      <c r="B612" s="22">
        <f t="shared" si="36"/>
        <v>1</v>
      </c>
      <c r="C612" s="22">
        <f t="shared" si="37"/>
        <v>6</v>
      </c>
      <c r="D612" s="23" t="s">
        <v>1130</v>
      </c>
      <c r="E612" s="6" t="s">
        <v>1075</v>
      </c>
      <c r="F612" s="5" t="s">
        <v>132</v>
      </c>
      <c r="G612" s="24" t="str" cm="1">
        <f t="array" ref="G612">+IFERROR(_xlfn.XLOOKUP(Cesion_credito[[#This Row],[Distribuidor_CNE]]&amp;"_"&amp;Cesion_credito[[#This Row],[Bloque_Contrato_CNE]],Contrato[[#All],[Id]],Contrato[[#All],[Suministrador_CNE]],,0),"")</f>
        <v>Empresa Eléctrica ERNC-1 SpA.</v>
      </c>
      <c r="H612" s="24" t="str" cm="1">
        <f t="array" ref="H612">+IFERROR(_xlfn.XLOOKUP(Cesion_credito[[#This Row],[Distribuidor_CNE]]&amp;"_"&amp;Cesion_credito[[#This Row],[Bloque_Contrato_CNE]],Contrato[[#All],[Id]],Contrato[[#All],[SUMINISTRADOR_ACTUAL]],,0),"")</f>
        <v>PV_SALVADOR</v>
      </c>
      <c r="I612" s="24" t="str" cm="1">
        <f t="array" ref="I612">+IFERROR(_xlfn.XLOOKUP(Cesion_credito[[#This Row],[Distribuidor_CNE]]&amp;"_"&amp;Cesion_credito[[#This Row],[Bloque_Contrato_CNE]],Contrato[[#All],[Id]],Contrato[[#All],[DISTRIBUIDOR_ACTUAL]],,0),"")</f>
        <v>CGE</v>
      </c>
      <c r="J612" s="5" t="s">
        <v>1216</v>
      </c>
      <c r="K612" s="22" t="str" cm="1">
        <f t="array" ref="K61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2" s="8">
        <v>1</v>
      </c>
      <c r="N612" s="36">
        <f>+Cesion_credito[[#This Row],[Prorrata_Semestral (%)]]*SUMIFS(Contrato[Pago_Semestral_US$],Contrato[Distribuidor_CNE],Cesion_credito[[#This Row],[Distribuidor_CNE]],Contrato[Contrato],Cesion_credito[[#This Row],[Bloque_Contrato_CNE]])</f>
        <v>8851.2260000000006</v>
      </c>
      <c r="O612" s="28">
        <f t="shared" si="38"/>
        <v>1</v>
      </c>
      <c r="P612" t="str" cm="1">
        <f t="array" ref="P612">+IFERROR(_xlfn.XLOOKUP(Cesion_credito[[#This Row],[SUMINISTRADOR_ACTUAL]]&amp;Cesion_credito[[#This Row],[Razón Social Beneficiario del Pago]],Tabla_Facturas[[#All],[ID]],Tabla_Facturas[[#All],[BANCO]],,0),"")</f>
        <v>Banco de Chile</v>
      </c>
      <c r="Q612" t="str" cm="1">
        <f t="array" ref="Q6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2" cm="1">
        <f t="array" ref="R612">+IFERROR(_xlfn.XLOOKUP(Cesion_credito[[#This Row],[SUMINISTRADOR_ACTUAL]]&amp;Cesion_credito[[#This Row],[Razón Social Beneficiario del Pago]],Tabla_Facturas[[#All],[ID]],Tabla_Facturas[[#All],[NUMERO_CUENTA]],,0),"")</f>
        <v>1113025073</v>
      </c>
      <c r="S6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1377708</v>
      </c>
      <c r="T612" t="str">
        <f>+_xlfn.XLOOKUP(Cesion_credito[[#This Row],[DISTRIBUIDOR_ACTUAL]],Distribuidor[DISTRIBUIDOR_ACTUAL],Distribuidor[RAZON_SOCIAL_DISTRIBUIDOR_ACTUAL],,0)</f>
        <v>Compañía General de Electricidad S.A.</v>
      </c>
      <c r="U612" t="str">
        <f>+_xlfn.XLOOKUP(Cesion_credito[[#This Row],[DISTRIBUIDOR_ACTUAL]],Distribuidor[DISTRIBUIDOR_ACTUAL],Distribuidor[RUT_DISTRIBUIDOR_ACTUAL],,0)</f>
        <v>76.411.321-7</v>
      </c>
    </row>
    <row r="613" spans="1:21" x14ac:dyDescent="0.25">
      <c r="A613" s="22">
        <f t="shared" si="39"/>
        <v>2025</v>
      </c>
      <c r="B613" s="22">
        <f t="shared" si="36"/>
        <v>1</v>
      </c>
      <c r="C613" s="22">
        <f t="shared" si="37"/>
        <v>6</v>
      </c>
      <c r="D613" s="23" t="s">
        <v>1130</v>
      </c>
      <c r="E613" s="6" t="s">
        <v>1075</v>
      </c>
      <c r="F613" s="5" t="s">
        <v>133</v>
      </c>
      <c r="G613" s="24" t="str" cm="1">
        <f t="array" ref="G613">+IFERROR(_xlfn.XLOOKUP(Cesion_credito[[#This Row],[Distribuidor_CNE]]&amp;"_"&amp;Cesion_credito[[#This Row],[Bloque_Contrato_CNE]],Contrato[[#All],[Id]],Contrato[[#All],[Suministrador_CNE]],,0),"")</f>
        <v>Empresa Eléctrica ERNC-1 SpA.</v>
      </c>
      <c r="H613" s="24" t="str" cm="1">
        <f t="array" ref="H613">+IFERROR(_xlfn.XLOOKUP(Cesion_credito[[#This Row],[Distribuidor_CNE]]&amp;"_"&amp;Cesion_credito[[#This Row],[Bloque_Contrato_CNE]],Contrato[[#All],[Id]],Contrato[[#All],[SUMINISTRADOR_ACTUAL]],,0),"")</f>
        <v>PV_SALVADOR</v>
      </c>
      <c r="I613" s="24" t="str" cm="1">
        <f t="array" ref="I613">+IFERROR(_xlfn.XLOOKUP(Cesion_credito[[#This Row],[Distribuidor_CNE]]&amp;"_"&amp;Cesion_credito[[#This Row],[Bloque_Contrato_CNE]],Contrato[[#All],[Id]],Contrato[[#All],[DISTRIBUIDOR_ACTUAL]],,0),"")</f>
        <v>CGE</v>
      </c>
      <c r="J613" s="5" t="s">
        <v>1216</v>
      </c>
      <c r="K613" s="22" t="str" cm="1">
        <f t="array" ref="K61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3" s="8">
        <v>1</v>
      </c>
      <c r="N613" s="36">
        <f>+Cesion_credito[[#This Row],[Prorrata_Semestral (%)]]*SUMIFS(Contrato[Pago_Semestral_US$],Contrato[Distribuidor_CNE],Cesion_credito[[#This Row],[Distribuidor_CNE]],Contrato[Contrato],Cesion_credito[[#This Row],[Bloque_Contrato_CNE]])</f>
        <v>16083.615</v>
      </c>
      <c r="O613" s="28">
        <f t="shared" si="38"/>
        <v>1</v>
      </c>
      <c r="P613" t="str" cm="1">
        <f t="array" ref="P613">+IFERROR(_xlfn.XLOOKUP(Cesion_credito[[#This Row],[SUMINISTRADOR_ACTUAL]]&amp;Cesion_credito[[#This Row],[Razón Social Beneficiario del Pago]],Tabla_Facturas[[#All],[ID]],Tabla_Facturas[[#All],[BANCO]],,0),"")</f>
        <v>Banco de Chile</v>
      </c>
      <c r="Q613" t="str" cm="1">
        <f t="array" ref="Q6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3" cm="1">
        <f t="array" ref="R613">+IFERROR(_xlfn.XLOOKUP(Cesion_credito[[#This Row],[SUMINISTRADOR_ACTUAL]]&amp;Cesion_credito[[#This Row],[Razón Social Beneficiario del Pago]],Tabla_Facturas[[#All],[ID]],Tabla_Facturas[[#All],[NUMERO_CUENTA]],,0),"")</f>
        <v>1113025073</v>
      </c>
      <c r="S6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2503441</v>
      </c>
      <c r="T613" t="str">
        <f>+_xlfn.XLOOKUP(Cesion_credito[[#This Row],[DISTRIBUIDOR_ACTUAL]],Distribuidor[DISTRIBUIDOR_ACTUAL],Distribuidor[RAZON_SOCIAL_DISTRIBUIDOR_ACTUAL],,0)</f>
        <v>Compañía General de Electricidad S.A.</v>
      </c>
      <c r="U613" t="str">
        <f>+_xlfn.XLOOKUP(Cesion_credito[[#This Row],[DISTRIBUIDOR_ACTUAL]],Distribuidor[DISTRIBUIDOR_ACTUAL],Distribuidor[RUT_DISTRIBUIDOR_ACTUAL],,0)</f>
        <v>76.411.321-7</v>
      </c>
    </row>
    <row r="614" spans="1:21" x14ac:dyDescent="0.25">
      <c r="A614" s="22">
        <f t="shared" si="39"/>
        <v>2025</v>
      </c>
      <c r="B614" s="22">
        <f t="shared" si="36"/>
        <v>1</v>
      </c>
      <c r="C614" s="22">
        <f t="shared" si="37"/>
        <v>6</v>
      </c>
      <c r="D614" s="23" t="s">
        <v>1130</v>
      </c>
      <c r="E614" s="6" t="s">
        <v>1080</v>
      </c>
      <c r="F614" s="5" t="s">
        <v>200</v>
      </c>
      <c r="G614" s="24" t="str" cm="1">
        <f t="array" ref="G614">+IFERROR(_xlfn.XLOOKUP(Cesion_credito[[#This Row],[Distribuidor_CNE]]&amp;"_"&amp;Cesion_credito[[#This Row],[Bloque_Contrato_CNE]],Contrato[[#All],[Id]],Contrato[[#All],[Suministrador_CNE]],,0),"")</f>
        <v>Empresa Eléctrica ERNC-1 SpA.</v>
      </c>
      <c r="H614" s="24" t="str" cm="1">
        <f t="array" ref="H614">+IFERROR(_xlfn.XLOOKUP(Cesion_credito[[#This Row],[Distribuidor_CNE]]&amp;"_"&amp;Cesion_credito[[#This Row],[Bloque_Contrato_CNE]],Contrato[[#All],[Id]],Contrato[[#All],[SUMINISTRADOR_ACTUAL]],,0),"")</f>
        <v>PV_SALVADOR</v>
      </c>
      <c r="I614" s="24" t="str" cm="1">
        <f t="array" ref="I614">+IFERROR(_xlfn.XLOOKUP(Cesion_credito[[#This Row],[Distribuidor_CNE]]&amp;"_"&amp;Cesion_credito[[#This Row],[Bloque_Contrato_CNE]],Contrato[[#All],[Id]],Contrato[[#All],[DISTRIBUIDOR_ACTUAL]],,0),"")</f>
        <v>CHILQUINTA</v>
      </c>
      <c r="J614" s="5" t="s">
        <v>1216</v>
      </c>
      <c r="K614" s="22" t="str" cm="1">
        <f t="array" ref="K61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4" s="8">
        <v>1</v>
      </c>
      <c r="N614" s="36">
        <f>+Cesion_credito[[#This Row],[Prorrata_Semestral (%)]]*SUMIFS(Contrato[Pago_Semestral_US$],Contrato[Distribuidor_CNE],Cesion_credito[[#This Row],[Distribuidor_CNE]],Contrato[Contrato],Cesion_credito[[#This Row],[Bloque_Contrato_CNE]])</f>
        <v>3302.3409999999999</v>
      </c>
      <c r="O614" s="28">
        <f t="shared" si="38"/>
        <v>1</v>
      </c>
      <c r="P614" t="str" cm="1">
        <f t="array" ref="P614">+IFERROR(_xlfn.XLOOKUP(Cesion_credito[[#This Row],[SUMINISTRADOR_ACTUAL]]&amp;Cesion_credito[[#This Row],[Razón Social Beneficiario del Pago]],Tabla_Facturas[[#All],[ID]],Tabla_Facturas[[#All],[BANCO]],,0),"")</f>
        <v>Banco de Chile</v>
      </c>
      <c r="Q614" t="str" cm="1">
        <f t="array" ref="Q6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4" cm="1">
        <f t="array" ref="R614">+IFERROR(_xlfn.XLOOKUP(Cesion_credito[[#This Row],[SUMINISTRADOR_ACTUAL]]&amp;Cesion_credito[[#This Row],[Razón Social Beneficiario del Pago]],Tabla_Facturas[[#All],[ID]],Tabla_Facturas[[#All],[NUMERO_CUENTA]],,0),"")</f>
        <v>1113025073</v>
      </c>
      <c r="S6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514015</v>
      </c>
      <c r="T614" t="str">
        <f>+_xlfn.XLOOKUP(Cesion_credito[[#This Row],[DISTRIBUIDOR_ACTUAL]],Distribuidor[DISTRIBUIDOR_ACTUAL],Distribuidor[RAZON_SOCIAL_DISTRIBUIDOR_ACTUAL],,0)</f>
        <v>Chilquinta Distribución S.A.</v>
      </c>
      <c r="U614" t="str">
        <f>+_xlfn.XLOOKUP(Cesion_credito[[#This Row],[DISTRIBUIDOR_ACTUAL]],Distribuidor[DISTRIBUIDOR_ACTUAL],Distribuidor[RUT_DISTRIBUIDOR_ACTUAL],,0)</f>
        <v>96.813.520-1</v>
      </c>
    </row>
    <row r="615" spans="1:21" x14ac:dyDescent="0.25">
      <c r="A615" s="22">
        <f t="shared" si="39"/>
        <v>2025</v>
      </c>
      <c r="B615" s="22">
        <f t="shared" si="36"/>
        <v>1</v>
      </c>
      <c r="C615" s="22">
        <f t="shared" si="37"/>
        <v>6</v>
      </c>
      <c r="D615" s="23" t="s">
        <v>1130</v>
      </c>
      <c r="E615" s="6" t="s">
        <v>1080</v>
      </c>
      <c r="F615" s="5" t="s">
        <v>201</v>
      </c>
      <c r="G615" s="24" t="str" cm="1">
        <f t="array" ref="G615">+IFERROR(_xlfn.XLOOKUP(Cesion_credito[[#This Row],[Distribuidor_CNE]]&amp;"_"&amp;Cesion_credito[[#This Row],[Bloque_Contrato_CNE]],Contrato[[#All],[Id]],Contrato[[#All],[Suministrador_CNE]],,0),"")</f>
        <v>Empresa Eléctrica ERNC-1 SpA.</v>
      </c>
      <c r="H615" s="24" t="str" cm="1">
        <f t="array" ref="H615">+IFERROR(_xlfn.XLOOKUP(Cesion_credito[[#This Row],[Distribuidor_CNE]]&amp;"_"&amp;Cesion_credito[[#This Row],[Bloque_Contrato_CNE]],Contrato[[#All],[Id]],Contrato[[#All],[SUMINISTRADOR_ACTUAL]],,0),"")</f>
        <v>PV_SALVADOR</v>
      </c>
      <c r="I615" s="24" t="str" cm="1">
        <f t="array" ref="I615">+IFERROR(_xlfn.XLOOKUP(Cesion_credito[[#This Row],[Distribuidor_CNE]]&amp;"_"&amp;Cesion_credito[[#This Row],[Bloque_Contrato_CNE]],Contrato[[#All],[Id]],Contrato[[#All],[DISTRIBUIDOR_ACTUAL]],,0),"")</f>
        <v>CHILQUINTA</v>
      </c>
      <c r="J615" s="5" t="s">
        <v>1216</v>
      </c>
      <c r="K615" s="22" t="str" cm="1">
        <f t="array" ref="K61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5" s="8">
        <v>1</v>
      </c>
      <c r="N615" s="36">
        <f>+Cesion_credito[[#This Row],[Prorrata_Semestral (%)]]*SUMIFS(Contrato[Pago_Semestral_US$],Contrato[Distribuidor_CNE],Cesion_credito[[#This Row],[Distribuidor_CNE]],Contrato[Contrato],Cesion_credito[[#This Row],[Bloque_Contrato_CNE]])</f>
        <v>792.798</v>
      </c>
      <c r="O615" s="28">
        <f t="shared" si="38"/>
        <v>1</v>
      </c>
      <c r="P615" t="str" cm="1">
        <f t="array" ref="P615">+IFERROR(_xlfn.XLOOKUP(Cesion_credito[[#This Row],[SUMINISTRADOR_ACTUAL]]&amp;Cesion_credito[[#This Row],[Razón Social Beneficiario del Pago]],Tabla_Facturas[[#All],[ID]],Tabla_Facturas[[#All],[BANCO]],,0),"")</f>
        <v>Banco de Chile</v>
      </c>
      <c r="Q615" t="str" cm="1">
        <f t="array" ref="Q6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5" cm="1">
        <f t="array" ref="R615">+IFERROR(_xlfn.XLOOKUP(Cesion_credito[[#This Row],[SUMINISTRADOR_ACTUAL]]&amp;Cesion_credito[[#This Row],[Razón Social Beneficiario del Pago]],Tabla_Facturas[[#All],[ID]],Tabla_Facturas[[#All],[NUMERO_CUENTA]],,0),"")</f>
        <v>1113025073</v>
      </c>
      <c r="S6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123400</v>
      </c>
      <c r="T615" t="str">
        <f>+_xlfn.XLOOKUP(Cesion_credito[[#This Row],[DISTRIBUIDOR_ACTUAL]],Distribuidor[DISTRIBUIDOR_ACTUAL],Distribuidor[RAZON_SOCIAL_DISTRIBUIDOR_ACTUAL],,0)</f>
        <v>Chilquinta Distribución S.A.</v>
      </c>
      <c r="U615" t="str">
        <f>+_xlfn.XLOOKUP(Cesion_credito[[#This Row],[DISTRIBUIDOR_ACTUAL]],Distribuidor[DISTRIBUIDOR_ACTUAL],Distribuidor[RUT_DISTRIBUIDOR_ACTUAL],,0)</f>
        <v>96.813.520-1</v>
      </c>
    </row>
    <row r="616" spans="1:21" x14ac:dyDescent="0.25">
      <c r="A616" s="22">
        <f t="shared" si="39"/>
        <v>2025</v>
      </c>
      <c r="B616" s="22">
        <f t="shared" si="36"/>
        <v>1</v>
      </c>
      <c r="C616" s="22">
        <f t="shared" si="37"/>
        <v>6</v>
      </c>
      <c r="D616" s="23" t="s">
        <v>1130</v>
      </c>
      <c r="E616" s="6" t="s">
        <v>1080</v>
      </c>
      <c r="F616" s="5" t="s">
        <v>202</v>
      </c>
      <c r="G616" s="24" t="str" cm="1">
        <f t="array" ref="G616">+IFERROR(_xlfn.XLOOKUP(Cesion_credito[[#This Row],[Distribuidor_CNE]]&amp;"_"&amp;Cesion_credito[[#This Row],[Bloque_Contrato_CNE]],Contrato[[#All],[Id]],Contrato[[#All],[Suministrador_CNE]],,0),"")</f>
        <v>Empresa Eléctrica ERNC-1 SpA.</v>
      </c>
      <c r="H616" s="24" t="str" cm="1">
        <f t="array" ref="H616">+IFERROR(_xlfn.XLOOKUP(Cesion_credito[[#This Row],[Distribuidor_CNE]]&amp;"_"&amp;Cesion_credito[[#This Row],[Bloque_Contrato_CNE]],Contrato[[#All],[Id]],Contrato[[#All],[SUMINISTRADOR_ACTUAL]],,0),"")</f>
        <v>PV_SALVADOR</v>
      </c>
      <c r="I616" s="24" t="str" cm="1">
        <f t="array" ref="I616">+IFERROR(_xlfn.XLOOKUP(Cesion_credito[[#This Row],[Distribuidor_CNE]]&amp;"_"&amp;Cesion_credito[[#This Row],[Bloque_Contrato_CNE]],Contrato[[#All],[Id]],Contrato[[#All],[DISTRIBUIDOR_ACTUAL]],,0),"")</f>
        <v>CHILQUINTA</v>
      </c>
      <c r="J616" s="5" t="s">
        <v>1216</v>
      </c>
      <c r="K616" s="22" t="str" cm="1">
        <f t="array" ref="K61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6" s="8">
        <v>1</v>
      </c>
      <c r="N616" s="36">
        <f>+Cesion_credito[[#This Row],[Prorrata_Semestral (%)]]*SUMIFS(Contrato[Pago_Semestral_US$],Contrato[Distribuidor_CNE],Cesion_credito[[#This Row],[Distribuidor_CNE]],Contrato[Contrato],Cesion_credito[[#This Row],[Bloque_Contrato_CNE]])</f>
        <v>1031.3130000000001</v>
      </c>
      <c r="O616" s="28">
        <f t="shared" si="38"/>
        <v>1</v>
      </c>
      <c r="P616" t="str" cm="1">
        <f t="array" ref="P616">+IFERROR(_xlfn.XLOOKUP(Cesion_credito[[#This Row],[SUMINISTRADOR_ACTUAL]]&amp;Cesion_credito[[#This Row],[Razón Social Beneficiario del Pago]],Tabla_Facturas[[#All],[ID]],Tabla_Facturas[[#All],[BANCO]],,0),"")</f>
        <v>Banco de Chile</v>
      </c>
      <c r="Q616" t="str" cm="1">
        <f t="array" ref="Q6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6" cm="1">
        <f t="array" ref="R616">+IFERROR(_xlfn.XLOOKUP(Cesion_credito[[#This Row],[SUMINISTRADOR_ACTUAL]]&amp;Cesion_credito[[#This Row],[Razón Social Beneficiario del Pago]],Tabla_Facturas[[#All],[ID]],Tabla_Facturas[[#All],[NUMERO_CUENTA]],,0),"")</f>
        <v>1113025073</v>
      </c>
      <c r="S6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160526</v>
      </c>
      <c r="T616" t="str">
        <f>+_xlfn.XLOOKUP(Cesion_credito[[#This Row],[DISTRIBUIDOR_ACTUAL]],Distribuidor[DISTRIBUIDOR_ACTUAL],Distribuidor[RAZON_SOCIAL_DISTRIBUIDOR_ACTUAL],,0)</f>
        <v>Chilquinta Distribución S.A.</v>
      </c>
      <c r="U616" t="str">
        <f>+_xlfn.XLOOKUP(Cesion_credito[[#This Row],[DISTRIBUIDOR_ACTUAL]],Distribuidor[DISTRIBUIDOR_ACTUAL],Distribuidor[RUT_DISTRIBUIDOR_ACTUAL],,0)</f>
        <v>96.813.520-1</v>
      </c>
    </row>
    <row r="617" spans="1:21" x14ac:dyDescent="0.25">
      <c r="A617" s="22">
        <f t="shared" si="39"/>
        <v>2025</v>
      </c>
      <c r="B617" s="22">
        <f t="shared" si="36"/>
        <v>1</v>
      </c>
      <c r="C617" s="22">
        <f t="shared" si="37"/>
        <v>6</v>
      </c>
      <c r="D617" s="23" t="s">
        <v>1130</v>
      </c>
      <c r="E617" s="6" t="s">
        <v>1082</v>
      </c>
      <c r="F617" s="5" t="s">
        <v>245</v>
      </c>
      <c r="G617" s="24" t="str" cm="1">
        <f t="array" ref="G617">+IFERROR(_xlfn.XLOOKUP(Cesion_credito[[#This Row],[Distribuidor_CNE]]&amp;"_"&amp;Cesion_credito[[#This Row],[Bloque_Contrato_CNE]],Contrato[[#All],[Id]],Contrato[[#All],[Suministrador_CNE]],,0),"")</f>
        <v>Empresa Eléctrica ERNC-1 SpA.</v>
      </c>
      <c r="H617" s="24" t="str" cm="1">
        <f t="array" ref="H617">+IFERROR(_xlfn.XLOOKUP(Cesion_credito[[#This Row],[Distribuidor_CNE]]&amp;"_"&amp;Cesion_credito[[#This Row],[Bloque_Contrato_CNE]],Contrato[[#All],[Id]],Contrato[[#All],[SUMINISTRADOR_ACTUAL]],,0),"")</f>
        <v>PV_SALVADOR</v>
      </c>
      <c r="I617" s="24" t="str" cm="1">
        <f t="array" ref="I617">+IFERROR(_xlfn.XLOOKUP(Cesion_credito[[#This Row],[Distribuidor_CNE]]&amp;"_"&amp;Cesion_credito[[#This Row],[Bloque_Contrato_CNE]],Contrato[[#All],[Id]],Contrato[[#All],[DISTRIBUIDOR_ACTUAL]],,0),"")</f>
        <v>CODINER</v>
      </c>
      <c r="J617" s="5" t="s">
        <v>1216</v>
      </c>
      <c r="K617" s="22" t="str" cm="1">
        <f t="array" ref="K61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7" s="8">
        <v>1</v>
      </c>
      <c r="N617" s="36">
        <f>+Cesion_credito[[#This Row],[Prorrata_Semestral (%)]]*SUMIFS(Contrato[Pago_Semestral_US$],Contrato[Distribuidor_CNE],Cesion_credito[[#This Row],[Distribuidor_CNE]],Contrato[Contrato],Cesion_credito[[#This Row],[Bloque_Contrato_CNE]])</f>
        <v>194.761</v>
      </c>
      <c r="O617" s="28">
        <f t="shared" si="38"/>
        <v>1</v>
      </c>
      <c r="P617" t="str" cm="1">
        <f t="array" ref="P617">+IFERROR(_xlfn.XLOOKUP(Cesion_credito[[#This Row],[SUMINISTRADOR_ACTUAL]]&amp;Cesion_credito[[#This Row],[Razón Social Beneficiario del Pago]],Tabla_Facturas[[#All],[ID]],Tabla_Facturas[[#All],[BANCO]],,0),"")</f>
        <v>Banco de Chile</v>
      </c>
      <c r="Q617" t="str" cm="1">
        <f t="array" ref="Q6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7" cm="1">
        <f t="array" ref="R617">+IFERROR(_xlfn.XLOOKUP(Cesion_credito[[#This Row],[SUMINISTRADOR_ACTUAL]]&amp;Cesion_credito[[#This Row],[Razón Social Beneficiario del Pago]],Tabla_Facturas[[#All],[ID]],Tabla_Facturas[[#All],[NUMERO_CUENTA]],,0),"")</f>
        <v>1113025073</v>
      </c>
      <c r="S6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30315</v>
      </c>
      <c r="T617" t="str">
        <f>+_xlfn.XLOOKUP(Cesion_credito[[#This Row],[DISTRIBUIDOR_ACTUAL]],Distribuidor[DISTRIBUIDOR_ACTUAL],Distribuidor[RAZON_SOCIAL_DISTRIBUIDOR_ACTUAL],,0)</f>
        <v>Compañía Distribuidora de Energía Eléctrica CODINER S.A.</v>
      </c>
      <c r="U617" t="str">
        <f>+_xlfn.XLOOKUP(Cesion_credito[[#This Row],[DISTRIBUIDOR_ACTUAL]],Distribuidor[DISTRIBUIDOR_ACTUAL],Distribuidor[RUT_DISTRIBUIDOR_ACTUAL],,0)</f>
        <v>78.397.530-0</v>
      </c>
    </row>
    <row r="618" spans="1:21" x14ac:dyDescent="0.25">
      <c r="A618" s="22">
        <f t="shared" si="39"/>
        <v>2025</v>
      </c>
      <c r="B618" s="22">
        <f t="shared" si="36"/>
        <v>1</v>
      </c>
      <c r="C618" s="22">
        <f t="shared" si="37"/>
        <v>6</v>
      </c>
      <c r="D618" s="23" t="s">
        <v>1130</v>
      </c>
      <c r="E618" s="6" t="s">
        <v>1082</v>
      </c>
      <c r="F618" s="5" t="s">
        <v>246</v>
      </c>
      <c r="G618" s="24" t="str" cm="1">
        <f t="array" ref="G618">+IFERROR(_xlfn.XLOOKUP(Cesion_credito[[#This Row],[Distribuidor_CNE]]&amp;"_"&amp;Cesion_credito[[#This Row],[Bloque_Contrato_CNE]],Contrato[[#All],[Id]],Contrato[[#All],[Suministrador_CNE]],,0),"")</f>
        <v>Empresa Eléctrica ERNC-1 SpA.</v>
      </c>
      <c r="H618" s="24" t="str" cm="1">
        <f t="array" ref="H618">+IFERROR(_xlfn.XLOOKUP(Cesion_credito[[#This Row],[Distribuidor_CNE]]&amp;"_"&amp;Cesion_credito[[#This Row],[Bloque_Contrato_CNE]],Contrato[[#All],[Id]],Contrato[[#All],[SUMINISTRADOR_ACTUAL]],,0),"")</f>
        <v>PV_SALVADOR</v>
      </c>
      <c r="I618" s="24" t="str" cm="1">
        <f t="array" ref="I618">+IFERROR(_xlfn.XLOOKUP(Cesion_credito[[#This Row],[Distribuidor_CNE]]&amp;"_"&amp;Cesion_credito[[#This Row],[Bloque_Contrato_CNE]],Contrato[[#All],[Id]],Contrato[[#All],[DISTRIBUIDOR_ACTUAL]],,0),"")</f>
        <v>CODINER</v>
      </c>
      <c r="J618" s="5" t="s">
        <v>1216</v>
      </c>
      <c r="K618" s="22" t="str" cm="1">
        <f t="array" ref="K61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8" s="8">
        <v>1</v>
      </c>
      <c r="N618" s="36">
        <f>+Cesion_credito[[#This Row],[Prorrata_Semestral (%)]]*SUMIFS(Contrato[Pago_Semestral_US$],Contrato[Distribuidor_CNE],Cesion_credito[[#This Row],[Distribuidor_CNE]],Contrato[Contrato],Cesion_credito[[#This Row],[Bloque_Contrato_CNE]])</f>
        <v>74.918000000000006</v>
      </c>
      <c r="O618" s="28">
        <f t="shared" si="38"/>
        <v>1</v>
      </c>
      <c r="P618" t="str" cm="1">
        <f t="array" ref="P618">+IFERROR(_xlfn.XLOOKUP(Cesion_credito[[#This Row],[SUMINISTRADOR_ACTUAL]]&amp;Cesion_credito[[#This Row],[Razón Social Beneficiario del Pago]],Tabla_Facturas[[#All],[ID]],Tabla_Facturas[[#All],[BANCO]],,0),"")</f>
        <v>Banco de Chile</v>
      </c>
      <c r="Q618" t="str" cm="1">
        <f t="array" ref="Q6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8" cm="1">
        <f t="array" ref="R618">+IFERROR(_xlfn.XLOOKUP(Cesion_credito[[#This Row],[SUMINISTRADOR_ACTUAL]]&amp;Cesion_credito[[#This Row],[Razón Social Beneficiario del Pago]],Tabla_Facturas[[#All],[ID]],Tabla_Facturas[[#All],[NUMERO_CUENTA]],,0),"")</f>
        <v>1113025073</v>
      </c>
      <c r="S6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11661</v>
      </c>
      <c r="T618" t="str">
        <f>+_xlfn.XLOOKUP(Cesion_credito[[#This Row],[DISTRIBUIDOR_ACTUAL]],Distribuidor[DISTRIBUIDOR_ACTUAL],Distribuidor[RAZON_SOCIAL_DISTRIBUIDOR_ACTUAL],,0)</f>
        <v>Compañía Distribuidora de Energía Eléctrica CODINER S.A.</v>
      </c>
      <c r="U618" t="str">
        <f>+_xlfn.XLOOKUP(Cesion_credito[[#This Row],[DISTRIBUIDOR_ACTUAL]],Distribuidor[DISTRIBUIDOR_ACTUAL],Distribuidor[RUT_DISTRIBUIDOR_ACTUAL],,0)</f>
        <v>78.397.530-0</v>
      </c>
    </row>
    <row r="619" spans="1:21" x14ac:dyDescent="0.25">
      <c r="A619" s="22">
        <f t="shared" si="39"/>
        <v>2025</v>
      </c>
      <c r="B619" s="22">
        <f t="shared" si="36"/>
        <v>1</v>
      </c>
      <c r="C619" s="22">
        <f t="shared" si="37"/>
        <v>6</v>
      </c>
      <c r="D619" s="23" t="s">
        <v>1130</v>
      </c>
      <c r="E619" s="6" t="s">
        <v>1082</v>
      </c>
      <c r="F619" s="5" t="s">
        <v>247</v>
      </c>
      <c r="G619" s="24" t="str" cm="1">
        <f t="array" ref="G619">+IFERROR(_xlfn.XLOOKUP(Cesion_credito[[#This Row],[Distribuidor_CNE]]&amp;"_"&amp;Cesion_credito[[#This Row],[Bloque_Contrato_CNE]],Contrato[[#All],[Id]],Contrato[[#All],[Suministrador_CNE]],,0),"")</f>
        <v>Empresa Eléctrica ERNC-1 SpA.</v>
      </c>
      <c r="H619" s="24" t="str" cm="1">
        <f t="array" ref="H619">+IFERROR(_xlfn.XLOOKUP(Cesion_credito[[#This Row],[Distribuidor_CNE]]&amp;"_"&amp;Cesion_credito[[#This Row],[Bloque_Contrato_CNE]],Contrato[[#All],[Id]],Contrato[[#All],[SUMINISTRADOR_ACTUAL]],,0),"")</f>
        <v>PV_SALVADOR</v>
      </c>
      <c r="I619" s="24" t="str" cm="1">
        <f t="array" ref="I619">+IFERROR(_xlfn.XLOOKUP(Cesion_credito[[#This Row],[Distribuidor_CNE]]&amp;"_"&amp;Cesion_credito[[#This Row],[Bloque_Contrato_CNE]],Contrato[[#All],[Id]],Contrato[[#All],[DISTRIBUIDOR_ACTUAL]],,0),"")</f>
        <v>CODINER</v>
      </c>
      <c r="J619" s="5" t="s">
        <v>1216</v>
      </c>
      <c r="K619" s="22" t="str" cm="1">
        <f t="array" ref="K61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19" s="8">
        <v>1</v>
      </c>
      <c r="N619" s="36">
        <f>+Cesion_credito[[#This Row],[Prorrata_Semestral (%)]]*SUMIFS(Contrato[Pago_Semestral_US$],Contrato[Distribuidor_CNE],Cesion_credito[[#This Row],[Distribuidor_CNE]],Contrato[Contrato],Cesion_credito[[#This Row],[Bloque_Contrato_CNE]])</f>
        <v>89.772999999999996</v>
      </c>
      <c r="O619" s="28">
        <f t="shared" si="38"/>
        <v>1</v>
      </c>
      <c r="P619" t="str" cm="1">
        <f t="array" ref="P619">+IFERROR(_xlfn.XLOOKUP(Cesion_credito[[#This Row],[SUMINISTRADOR_ACTUAL]]&amp;Cesion_credito[[#This Row],[Razón Social Beneficiario del Pago]],Tabla_Facturas[[#All],[ID]],Tabla_Facturas[[#All],[BANCO]],,0),"")</f>
        <v>Banco de Chile</v>
      </c>
      <c r="Q619" t="str" cm="1">
        <f t="array" ref="Q6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19" cm="1">
        <f t="array" ref="R619">+IFERROR(_xlfn.XLOOKUP(Cesion_credito[[#This Row],[SUMINISTRADOR_ACTUAL]]&amp;Cesion_credito[[#This Row],[Razón Social Beneficiario del Pago]],Tabla_Facturas[[#All],[ID]],Tabla_Facturas[[#All],[NUMERO_CUENTA]],,0),"")</f>
        <v>1113025073</v>
      </c>
      <c r="S6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13973</v>
      </c>
      <c r="T619" t="str">
        <f>+_xlfn.XLOOKUP(Cesion_credito[[#This Row],[DISTRIBUIDOR_ACTUAL]],Distribuidor[DISTRIBUIDOR_ACTUAL],Distribuidor[RAZON_SOCIAL_DISTRIBUIDOR_ACTUAL],,0)</f>
        <v>Compañía Distribuidora de Energía Eléctrica CODINER S.A.</v>
      </c>
      <c r="U619" t="str">
        <f>+_xlfn.XLOOKUP(Cesion_credito[[#This Row],[DISTRIBUIDOR_ACTUAL]],Distribuidor[DISTRIBUIDOR_ACTUAL],Distribuidor[RUT_DISTRIBUIDOR_ACTUAL],,0)</f>
        <v>78.397.530-0</v>
      </c>
    </row>
    <row r="620" spans="1:21" x14ac:dyDescent="0.25">
      <c r="A620" s="22">
        <f t="shared" si="39"/>
        <v>2025</v>
      </c>
      <c r="B620" s="22">
        <f t="shared" si="36"/>
        <v>1</v>
      </c>
      <c r="C620" s="22">
        <f t="shared" si="37"/>
        <v>6</v>
      </c>
      <c r="D620" s="23" t="s">
        <v>1130</v>
      </c>
      <c r="E620" s="6" t="s">
        <v>1083</v>
      </c>
      <c r="F620" s="5" t="s">
        <v>279</v>
      </c>
      <c r="G620" s="24" t="str" cm="1">
        <f t="array" ref="G620">+IFERROR(_xlfn.XLOOKUP(Cesion_credito[[#This Row],[Distribuidor_CNE]]&amp;"_"&amp;Cesion_credito[[#This Row],[Bloque_Contrato_CNE]],Contrato[[#All],[Id]],Contrato[[#All],[Suministrador_CNE]],,0),"")</f>
        <v>Empresa Eléctrica ERNC-1 SpA.</v>
      </c>
      <c r="H620" s="24" t="str" cm="1">
        <f t="array" ref="H620">+IFERROR(_xlfn.XLOOKUP(Cesion_credito[[#This Row],[Distribuidor_CNE]]&amp;"_"&amp;Cesion_credito[[#This Row],[Bloque_Contrato_CNE]],Contrato[[#All],[Id]],Contrato[[#All],[SUMINISTRADOR_ACTUAL]],,0),"")</f>
        <v>PV_SALVADOR</v>
      </c>
      <c r="I620" s="24" t="str" cm="1">
        <f t="array" ref="I620">+IFERROR(_xlfn.XLOOKUP(Cesion_credito[[#This Row],[Distribuidor_CNE]]&amp;"_"&amp;Cesion_credito[[#This Row],[Bloque_Contrato_CNE]],Contrato[[#All],[Id]],Contrato[[#All],[DISTRIBUIDOR_ACTUAL]],,0),"")</f>
        <v>COELCHA</v>
      </c>
      <c r="J620" s="5" t="s">
        <v>1216</v>
      </c>
      <c r="K620" s="22" t="str" cm="1">
        <f t="array" ref="K62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0" s="8">
        <v>1</v>
      </c>
      <c r="N620" s="36">
        <f>+Cesion_credito[[#This Row],[Prorrata_Semestral (%)]]*SUMIFS(Contrato[Pago_Semestral_US$],Contrato[Distribuidor_CNE],Cesion_credito[[#This Row],[Distribuidor_CNE]],Contrato[Contrato],Cesion_credito[[#This Row],[Bloque_Contrato_CNE]])</f>
        <v>584.36800000000005</v>
      </c>
      <c r="O620" s="28">
        <f t="shared" si="38"/>
        <v>1</v>
      </c>
      <c r="P620" t="str" cm="1">
        <f t="array" ref="P620">+IFERROR(_xlfn.XLOOKUP(Cesion_credito[[#This Row],[SUMINISTRADOR_ACTUAL]]&amp;Cesion_credito[[#This Row],[Razón Social Beneficiario del Pago]],Tabla_Facturas[[#All],[ID]],Tabla_Facturas[[#All],[BANCO]],,0),"")</f>
        <v>Banco de Chile</v>
      </c>
      <c r="Q620" t="str" cm="1">
        <f t="array" ref="Q6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0" cm="1">
        <f t="array" ref="R620">+IFERROR(_xlfn.XLOOKUP(Cesion_credito[[#This Row],[SUMINISTRADOR_ACTUAL]]&amp;Cesion_credito[[#This Row],[Razón Social Beneficiario del Pago]],Tabla_Facturas[[#All],[ID]],Tabla_Facturas[[#All],[NUMERO_CUENTA]],,0),"")</f>
        <v>1113025073</v>
      </c>
      <c r="S6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90958</v>
      </c>
      <c r="T620" t="str">
        <f>+_xlfn.XLOOKUP(Cesion_credito[[#This Row],[DISTRIBUIDOR_ACTUAL]],Distribuidor[DISTRIBUIDOR_ACTUAL],Distribuidor[RAZON_SOCIAL_DISTRIBUIDOR_ACTUAL],,0)</f>
        <v>Cooperativa Eléctrica Charrúa Ltda.</v>
      </c>
      <c r="U620" t="str">
        <f>+_xlfn.XLOOKUP(Cesion_credito[[#This Row],[DISTRIBUIDOR_ACTUAL]],Distribuidor[DISTRIBUIDOR_ACTUAL],Distribuidor[RUT_DISTRIBUIDOR_ACTUAL],,0)</f>
        <v>80.238.000-3</v>
      </c>
    </row>
    <row r="621" spans="1:21" x14ac:dyDescent="0.25">
      <c r="A621" s="22">
        <f t="shared" si="39"/>
        <v>2025</v>
      </c>
      <c r="B621" s="22">
        <f t="shared" si="36"/>
        <v>1</v>
      </c>
      <c r="C621" s="22">
        <f t="shared" si="37"/>
        <v>6</v>
      </c>
      <c r="D621" s="23" t="s">
        <v>1130</v>
      </c>
      <c r="E621" s="6" t="s">
        <v>1083</v>
      </c>
      <c r="F621" s="5" t="s">
        <v>280</v>
      </c>
      <c r="G621" s="24" t="str" cm="1">
        <f t="array" ref="G621">+IFERROR(_xlfn.XLOOKUP(Cesion_credito[[#This Row],[Distribuidor_CNE]]&amp;"_"&amp;Cesion_credito[[#This Row],[Bloque_Contrato_CNE]],Contrato[[#All],[Id]],Contrato[[#All],[Suministrador_CNE]],,0),"")</f>
        <v>Empresa Eléctrica ERNC-1 SpA.</v>
      </c>
      <c r="H621" s="24" t="str" cm="1">
        <f t="array" ref="H621">+IFERROR(_xlfn.XLOOKUP(Cesion_credito[[#This Row],[Distribuidor_CNE]]&amp;"_"&amp;Cesion_credito[[#This Row],[Bloque_Contrato_CNE]],Contrato[[#All],[Id]],Contrato[[#All],[SUMINISTRADOR_ACTUAL]],,0),"")</f>
        <v>PV_SALVADOR</v>
      </c>
      <c r="I621" s="24" t="str" cm="1">
        <f t="array" ref="I621">+IFERROR(_xlfn.XLOOKUP(Cesion_credito[[#This Row],[Distribuidor_CNE]]&amp;"_"&amp;Cesion_credito[[#This Row],[Bloque_Contrato_CNE]],Contrato[[#All],[Id]],Contrato[[#All],[DISTRIBUIDOR_ACTUAL]],,0),"")</f>
        <v>COELCHA</v>
      </c>
      <c r="J621" s="5" t="s">
        <v>1216</v>
      </c>
      <c r="K621" s="22" t="str" cm="1">
        <f t="array" ref="K62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1" s="8">
        <v>1</v>
      </c>
      <c r="N621" s="36">
        <f>+Cesion_credito[[#This Row],[Prorrata_Semestral (%)]]*SUMIFS(Contrato[Pago_Semestral_US$],Contrato[Distribuidor_CNE],Cesion_credito[[#This Row],[Distribuidor_CNE]],Contrato[Contrato],Cesion_credito[[#This Row],[Bloque_Contrato_CNE]])</f>
        <v>111.40900000000001</v>
      </c>
      <c r="O621" s="28">
        <f t="shared" si="38"/>
        <v>1</v>
      </c>
      <c r="P621" t="str" cm="1">
        <f t="array" ref="P621">+IFERROR(_xlfn.XLOOKUP(Cesion_credito[[#This Row],[SUMINISTRADOR_ACTUAL]]&amp;Cesion_credito[[#This Row],[Razón Social Beneficiario del Pago]],Tabla_Facturas[[#All],[ID]],Tabla_Facturas[[#All],[BANCO]],,0),"")</f>
        <v>Banco de Chile</v>
      </c>
      <c r="Q621" t="str" cm="1">
        <f t="array" ref="Q6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1" cm="1">
        <f t="array" ref="R621">+IFERROR(_xlfn.XLOOKUP(Cesion_credito[[#This Row],[SUMINISTRADOR_ACTUAL]]&amp;Cesion_credito[[#This Row],[Razón Social Beneficiario del Pago]],Tabla_Facturas[[#All],[ID]],Tabla_Facturas[[#All],[NUMERO_CUENTA]],,0),"")</f>
        <v>1113025073</v>
      </c>
      <c r="S6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17341</v>
      </c>
      <c r="T621" t="str">
        <f>+_xlfn.XLOOKUP(Cesion_credito[[#This Row],[DISTRIBUIDOR_ACTUAL]],Distribuidor[DISTRIBUIDOR_ACTUAL],Distribuidor[RAZON_SOCIAL_DISTRIBUIDOR_ACTUAL],,0)</f>
        <v>Cooperativa Eléctrica Charrúa Ltda.</v>
      </c>
      <c r="U621" t="str">
        <f>+_xlfn.XLOOKUP(Cesion_credito[[#This Row],[DISTRIBUIDOR_ACTUAL]],Distribuidor[DISTRIBUIDOR_ACTUAL],Distribuidor[RUT_DISTRIBUIDOR_ACTUAL],,0)</f>
        <v>80.238.000-3</v>
      </c>
    </row>
    <row r="622" spans="1:21" x14ac:dyDescent="0.25">
      <c r="A622" s="22">
        <f t="shared" si="39"/>
        <v>2025</v>
      </c>
      <c r="B622" s="22">
        <f t="shared" si="36"/>
        <v>1</v>
      </c>
      <c r="C622" s="22">
        <f t="shared" si="37"/>
        <v>6</v>
      </c>
      <c r="D622" s="23" t="s">
        <v>1130</v>
      </c>
      <c r="E622" s="6" t="s">
        <v>1083</v>
      </c>
      <c r="F622" s="5" t="s">
        <v>281</v>
      </c>
      <c r="G622" s="24" t="str" cm="1">
        <f t="array" ref="G622">+IFERROR(_xlfn.XLOOKUP(Cesion_credito[[#This Row],[Distribuidor_CNE]]&amp;"_"&amp;Cesion_credito[[#This Row],[Bloque_Contrato_CNE]],Contrato[[#All],[Id]],Contrato[[#All],[Suministrador_CNE]],,0),"")</f>
        <v>Empresa Eléctrica ERNC-1 SpA.</v>
      </c>
      <c r="H622" s="24" t="str" cm="1">
        <f t="array" ref="H622">+IFERROR(_xlfn.XLOOKUP(Cesion_credito[[#This Row],[Distribuidor_CNE]]&amp;"_"&amp;Cesion_credito[[#This Row],[Bloque_Contrato_CNE]],Contrato[[#All],[Id]],Contrato[[#All],[SUMINISTRADOR_ACTUAL]],,0),"")</f>
        <v>PV_SALVADOR</v>
      </c>
      <c r="I622" s="24" t="str" cm="1">
        <f t="array" ref="I622">+IFERROR(_xlfn.XLOOKUP(Cesion_credito[[#This Row],[Distribuidor_CNE]]&amp;"_"&amp;Cesion_credito[[#This Row],[Bloque_Contrato_CNE]],Contrato[[#All],[Id]],Contrato[[#All],[DISTRIBUIDOR_ACTUAL]],,0),"")</f>
        <v>COELCHA</v>
      </c>
      <c r="J622" s="5" t="s">
        <v>1216</v>
      </c>
      <c r="K622" s="22" t="str" cm="1">
        <f t="array" ref="K62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2" s="8">
        <v>1</v>
      </c>
      <c r="N622" s="36">
        <f>+Cesion_credito[[#This Row],[Prorrata_Semestral (%)]]*SUMIFS(Contrato[Pago_Semestral_US$],Contrato[Distribuidor_CNE],Cesion_credito[[#This Row],[Distribuidor_CNE]],Contrato[Contrato],Cesion_credito[[#This Row],[Bloque_Contrato_CNE]])</f>
        <v>194.32499999999999</v>
      </c>
      <c r="O622" s="28">
        <f t="shared" si="38"/>
        <v>1</v>
      </c>
      <c r="P622" t="str" cm="1">
        <f t="array" ref="P622">+IFERROR(_xlfn.XLOOKUP(Cesion_credito[[#This Row],[SUMINISTRADOR_ACTUAL]]&amp;Cesion_credito[[#This Row],[Razón Social Beneficiario del Pago]],Tabla_Facturas[[#All],[ID]],Tabla_Facturas[[#All],[BANCO]],,0),"")</f>
        <v>Banco de Chile</v>
      </c>
      <c r="Q622" t="str" cm="1">
        <f t="array" ref="Q6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2" cm="1">
        <f t="array" ref="R622">+IFERROR(_xlfn.XLOOKUP(Cesion_credito[[#This Row],[SUMINISTRADOR_ACTUAL]]&amp;Cesion_credito[[#This Row],[Razón Social Beneficiario del Pago]],Tabla_Facturas[[#All],[ID]],Tabla_Facturas[[#All],[NUMERO_CUENTA]],,0),"")</f>
        <v>1113025073</v>
      </c>
      <c r="S6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30247</v>
      </c>
      <c r="T622" t="str">
        <f>+_xlfn.XLOOKUP(Cesion_credito[[#This Row],[DISTRIBUIDOR_ACTUAL]],Distribuidor[DISTRIBUIDOR_ACTUAL],Distribuidor[RAZON_SOCIAL_DISTRIBUIDOR_ACTUAL],,0)</f>
        <v>Cooperativa Eléctrica Charrúa Ltda.</v>
      </c>
      <c r="U622" t="str">
        <f>+_xlfn.XLOOKUP(Cesion_credito[[#This Row],[DISTRIBUIDOR_ACTUAL]],Distribuidor[DISTRIBUIDOR_ACTUAL],Distribuidor[RUT_DISTRIBUIDOR_ACTUAL],,0)</f>
        <v>80.238.000-3</v>
      </c>
    </row>
    <row r="623" spans="1:21" x14ac:dyDescent="0.25">
      <c r="A623" s="22">
        <f t="shared" si="39"/>
        <v>2025</v>
      </c>
      <c r="B623" s="22">
        <f t="shared" si="36"/>
        <v>1</v>
      </c>
      <c r="C623" s="22">
        <f t="shared" si="37"/>
        <v>6</v>
      </c>
      <c r="D623" s="23" t="s">
        <v>1130</v>
      </c>
      <c r="E623" s="6" t="s">
        <v>1084</v>
      </c>
      <c r="F623" s="5" t="s">
        <v>324</v>
      </c>
      <c r="G623" s="24" t="str" cm="1">
        <f t="array" ref="G623">+IFERROR(_xlfn.XLOOKUP(Cesion_credito[[#This Row],[Distribuidor_CNE]]&amp;"_"&amp;Cesion_credito[[#This Row],[Bloque_Contrato_CNE]],Contrato[[#All],[Id]],Contrato[[#All],[Suministrador_CNE]],,0),"")</f>
        <v>Empresa Eléctrica ERNC-1 SpA.</v>
      </c>
      <c r="H623" s="24" t="str" cm="1">
        <f t="array" ref="H623">+IFERROR(_xlfn.XLOOKUP(Cesion_credito[[#This Row],[Distribuidor_CNE]]&amp;"_"&amp;Cesion_credito[[#This Row],[Bloque_Contrato_CNE]],Contrato[[#All],[Id]],Contrato[[#All],[SUMINISTRADOR_ACTUAL]],,0),"")</f>
        <v>PV_SALVADOR</v>
      </c>
      <c r="I623" s="24" t="str" cm="1">
        <f t="array" ref="I623">+IFERROR(_xlfn.XLOOKUP(Cesion_credito[[#This Row],[Distribuidor_CNE]]&amp;"_"&amp;Cesion_credito[[#This Row],[Bloque_Contrato_CNE]],Contrato[[#All],[Id]],Contrato[[#All],[DISTRIBUIDOR_ACTUAL]],,0),"")</f>
        <v>CGE</v>
      </c>
      <c r="J623" s="5" t="s">
        <v>1216</v>
      </c>
      <c r="K623" s="22" t="str" cm="1">
        <f t="array" ref="K62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3" s="8">
        <v>1</v>
      </c>
      <c r="N623" s="36">
        <f>+Cesion_credito[[#This Row],[Prorrata_Semestral (%)]]*SUMIFS(Contrato[Pago_Semestral_US$],Contrato[Distribuidor_CNE],Cesion_credito[[#This Row],[Distribuidor_CNE]],Contrato[Contrato],Cesion_credito[[#This Row],[Bloque_Contrato_CNE]])</f>
        <v>51.966999999999999</v>
      </c>
      <c r="O623" s="28">
        <f t="shared" si="38"/>
        <v>1</v>
      </c>
      <c r="P623" t="str" cm="1">
        <f t="array" ref="P623">+IFERROR(_xlfn.XLOOKUP(Cesion_credito[[#This Row],[SUMINISTRADOR_ACTUAL]]&amp;Cesion_credito[[#This Row],[Razón Social Beneficiario del Pago]],Tabla_Facturas[[#All],[ID]],Tabla_Facturas[[#All],[BANCO]],,0),"")</f>
        <v>Banco de Chile</v>
      </c>
      <c r="Q623" t="str" cm="1">
        <f t="array" ref="Q6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3" cm="1">
        <f t="array" ref="R623">+IFERROR(_xlfn.XLOOKUP(Cesion_credito[[#This Row],[SUMINISTRADOR_ACTUAL]]&amp;Cesion_credito[[#This Row],[Razón Social Beneficiario del Pago]],Tabla_Facturas[[#All],[ID]],Tabla_Facturas[[#All],[NUMERO_CUENTA]],,0),"")</f>
        <v>1113025073</v>
      </c>
      <c r="S6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8089</v>
      </c>
      <c r="T623" t="str">
        <f>+_xlfn.XLOOKUP(Cesion_credito[[#This Row],[DISTRIBUIDOR_ACTUAL]],Distribuidor[DISTRIBUIDOR_ACTUAL],Distribuidor[RAZON_SOCIAL_DISTRIBUIDOR_ACTUAL],,0)</f>
        <v>Compañía General de Electricidad S.A.</v>
      </c>
      <c r="U623" t="str">
        <f>+_xlfn.XLOOKUP(Cesion_credito[[#This Row],[DISTRIBUIDOR_ACTUAL]],Distribuidor[DISTRIBUIDOR_ACTUAL],Distribuidor[RUT_DISTRIBUIDOR_ACTUAL],,0)</f>
        <v>76.411.321-7</v>
      </c>
    </row>
    <row r="624" spans="1:21" x14ac:dyDescent="0.25">
      <c r="A624" s="22">
        <f t="shared" si="39"/>
        <v>2025</v>
      </c>
      <c r="B624" s="22">
        <f t="shared" si="36"/>
        <v>1</v>
      </c>
      <c r="C624" s="22">
        <f t="shared" si="37"/>
        <v>6</v>
      </c>
      <c r="D624" s="23" t="s">
        <v>1130</v>
      </c>
      <c r="E624" s="6" t="s">
        <v>1084</v>
      </c>
      <c r="F624" s="5" t="s">
        <v>325</v>
      </c>
      <c r="G624" s="24" t="str" cm="1">
        <f t="array" ref="G624">+IFERROR(_xlfn.XLOOKUP(Cesion_credito[[#This Row],[Distribuidor_CNE]]&amp;"_"&amp;Cesion_credito[[#This Row],[Bloque_Contrato_CNE]],Contrato[[#All],[Id]],Contrato[[#All],[Suministrador_CNE]],,0),"")</f>
        <v>Empresa Eléctrica ERNC-1 SpA.</v>
      </c>
      <c r="H624" s="24" t="str" cm="1">
        <f t="array" ref="H624">+IFERROR(_xlfn.XLOOKUP(Cesion_credito[[#This Row],[Distribuidor_CNE]]&amp;"_"&amp;Cesion_credito[[#This Row],[Bloque_Contrato_CNE]],Contrato[[#All],[Id]],Contrato[[#All],[SUMINISTRADOR_ACTUAL]],,0),"")</f>
        <v>PV_SALVADOR</v>
      </c>
      <c r="I624" s="24" t="str" cm="1">
        <f t="array" ref="I624">+IFERROR(_xlfn.XLOOKUP(Cesion_credito[[#This Row],[Distribuidor_CNE]]&amp;"_"&amp;Cesion_credito[[#This Row],[Bloque_Contrato_CNE]],Contrato[[#All],[Id]],Contrato[[#All],[DISTRIBUIDOR_ACTUAL]],,0),"")</f>
        <v>CGE</v>
      </c>
      <c r="J624" s="5" t="s">
        <v>1216</v>
      </c>
      <c r="K624" s="22" t="str" cm="1">
        <f t="array" ref="K62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4" s="8">
        <v>1</v>
      </c>
      <c r="N624" s="36">
        <f>+Cesion_credito[[#This Row],[Prorrata_Semestral (%)]]*SUMIFS(Contrato[Pago_Semestral_US$],Contrato[Distribuidor_CNE],Cesion_credito[[#This Row],[Distribuidor_CNE]],Contrato[Contrato],Cesion_credito[[#This Row],[Bloque_Contrato_CNE]])</f>
        <v>8.1530000000000005</v>
      </c>
      <c r="O624" s="28">
        <f t="shared" si="38"/>
        <v>1</v>
      </c>
      <c r="P624" t="str" cm="1">
        <f t="array" ref="P624">+IFERROR(_xlfn.XLOOKUP(Cesion_credito[[#This Row],[SUMINISTRADOR_ACTUAL]]&amp;Cesion_credito[[#This Row],[Razón Social Beneficiario del Pago]],Tabla_Facturas[[#All],[ID]],Tabla_Facturas[[#All],[BANCO]],,0),"")</f>
        <v>Banco de Chile</v>
      </c>
      <c r="Q624" t="str" cm="1">
        <f t="array" ref="Q6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4" cm="1">
        <f t="array" ref="R624">+IFERROR(_xlfn.XLOOKUP(Cesion_credito[[#This Row],[SUMINISTRADOR_ACTUAL]]&amp;Cesion_credito[[#This Row],[Razón Social Beneficiario del Pago]],Tabla_Facturas[[#All],[ID]],Tabla_Facturas[[#All],[NUMERO_CUENTA]],,0),"")</f>
        <v>1113025073</v>
      </c>
      <c r="S6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1269</v>
      </c>
      <c r="T624" t="str">
        <f>+_xlfn.XLOOKUP(Cesion_credito[[#This Row],[DISTRIBUIDOR_ACTUAL]],Distribuidor[DISTRIBUIDOR_ACTUAL],Distribuidor[RAZON_SOCIAL_DISTRIBUIDOR_ACTUAL],,0)</f>
        <v>Compañía General de Electricidad S.A.</v>
      </c>
      <c r="U624" t="str">
        <f>+_xlfn.XLOOKUP(Cesion_credito[[#This Row],[DISTRIBUIDOR_ACTUAL]],Distribuidor[DISTRIBUIDOR_ACTUAL],Distribuidor[RUT_DISTRIBUIDOR_ACTUAL],,0)</f>
        <v>76.411.321-7</v>
      </c>
    </row>
    <row r="625" spans="1:21" x14ac:dyDescent="0.25">
      <c r="A625" s="22">
        <f t="shared" si="39"/>
        <v>2025</v>
      </c>
      <c r="B625" s="22">
        <f t="shared" si="36"/>
        <v>1</v>
      </c>
      <c r="C625" s="22">
        <f t="shared" si="37"/>
        <v>6</v>
      </c>
      <c r="D625" s="23" t="s">
        <v>1130</v>
      </c>
      <c r="E625" s="6" t="s">
        <v>1084</v>
      </c>
      <c r="F625" s="5" t="s">
        <v>326</v>
      </c>
      <c r="G625" s="24" t="str" cm="1">
        <f t="array" ref="G625">+IFERROR(_xlfn.XLOOKUP(Cesion_credito[[#This Row],[Distribuidor_CNE]]&amp;"_"&amp;Cesion_credito[[#This Row],[Bloque_Contrato_CNE]],Contrato[[#All],[Id]],Contrato[[#All],[Suministrador_CNE]],,0),"")</f>
        <v>Empresa Eléctrica ERNC-1 SpA.</v>
      </c>
      <c r="H625" s="24" t="str" cm="1">
        <f t="array" ref="H625">+IFERROR(_xlfn.XLOOKUP(Cesion_credito[[#This Row],[Distribuidor_CNE]]&amp;"_"&amp;Cesion_credito[[#This Row],[Bloque_Contrato_CNE]],Contrato[[#All],[Id]],Contrato[[#All],[SUMINISTRADOR_ACTUAL]],,0),"")</f>
        <v>PV_SALVADOR</v>
      </c>
      <c r="I625" s="24" t="str" cm="1">
        <f t="array" ref="I625">+IFERROR(_xlfn.XLOOKUP(Cesion_credito[[#This Row],[Distribuidor_CNE]]&amp;"_"&amp;Cesion_credito[[#This Row],[Bloque_Contrato_CNE]],Contrato[[#All],[Id]],Contrato[[#All],[DISTRIBUIDOR_ACTUAL]],,0),"")</f>
        <v>CGE</v>
      </c>
      <c r="J625" s="5" t="s">
        <v>1216</v>
      </c>
      <c r="K625" s="22" t="str" cm="1">
        <f t="array" ref="K62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5" s="8">
        <v>1</v>
      </c>
      <c r="N625" s="36">
        <f>+Cesion_credito[[#This Row],[Prorrata_Semestral (%)]]*SUMIFS(Contrato[Pago_Semestral_US$],Contrato[Distribuidor_CNE],Cesion_credito[[#This Row],[Distribuidor_CNE]],Contrato[Contrato],Cesion_credito[[#This Row],[Bloque_Contrato_CNE]])</f>
        <v>10.62</v>
      </c>
      <c r="O625" s="28">
        <f t="shared" si="38"/>
        <v>1</v>
      </c>
      <c r="P625" t="str" cm="1">
        <f t="array" ref="P625">+IFERROR(_xlfn.XLOOKUP(Cesion_credito[[#This Row],[SUMINISTRADOR_ACTUAL]]&amp;Cesion_credito[[#This Row],[Razón Social Beneficiario del Pago]],Tabla_Facturas[[#All],[ID]],Tabla_Facturas[[#All],[BANCO]],,0),"")</f>
        <v>Banco de Chile</v>
      </c>
      <c r="Q625" t="str" cm="1">
        <f t="array" ref="Q6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5" cm="1">
        <f t="array" ref="R625">+IFERROR(_xlfn.XLOOKUP(Cesion_credito[[#This Row],[SUMINISTRADOR_ACTUAL]]&amp;Cesion_credito[[#This Row],[Razón Social Beneficiario del Pago]],Tabla_Facturas[[#All],[ID]],Tabla_Facturas[[#All],[NUMERO_CUENTA]],,0),"")</f>
        <v>1113025073</v>
      </c>
      <c r="S6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1653</v>
      </c>
      <c r="T625" t="str">
        <f>+_xlfn.XLOOKUP(Cesion_credito[[#This Row],[DISTRIBUIDOR_ACTUAL]],Distribuidor[DISTRIBUIDOR_ACTUAL],Distribuidor[RAZON_SOCIAL_DISTRIBUIDOR_ACTUAL],,0)</f>
        <v>Compañía General de Electricidad S.A.</v>
      </c>
      <c r="U625" t="str">
        <f>+_xlfn.XLOOKUP(Cesion_credito[[#This Row],[DISTRIBUIDOR_ACTUAL]],Distribuidor[DISTRIBUIDOR_ACTUAL],Distribuidor[RUT_DISTRIBUIDOR_ACTUAL],,0)</f>
        <v>76.411.321-7</v>
      </c>
    </row>
    <row r="626" spans="1:21" x14ac:dyDescent="0.25">
      <c r="A626" s="22">
        <f t="shared" si="39"/>
        <v>2025</v>
      </c>
      <c r="B626" s="22">
        <f t="shared" si="36"/>
        <v>1</v>
      </c>
      <c r="C626" s="22">
        <f t="shared" si="37"/>
        <v>6</v>
      </c>
      <c r="D626" s="23" t="s">
        <v>1130</v>
      </c>
      <c r="E626" s="6" t="s">
        <v>1084</v>
      </c>
      <c r="F626" s="5" t="s">
        <v>327</v>
      </c>
      <c r="G626" s="24" t="str" cm="1">
        <f t="array" ref="G626">+IFERROR(_xlfn.XLOOKUP(Cesion_credito[[#This Row],[Distribuidor_CNE]]&amp;"_"&amp;Cesion_credito[[#This Row],[Bloque_Contrato_CNE]],Contrato[[#All],[Id]],Contrato[[#All],[Suministrador_CNE]],,0),"")</f>
        <v>Empresa Eléctrica ERNC-1 SpA.</v>
      </c>
      <c r="H626" s="24" t="str" cm="1">
        <f t="array" ref="H626">+IFERROR(_xlfn.XLOOKUP(Cesion_credito[[#This Row],[Distribuidor_CNE]]&amp;"_"&amp;Cesion_credito[[#This Row],[Bloque_Contrato_CNE]],Contrato[[#All],[Id]],Contrato[[#All],[SUMINISTRADOR_ACTUAL]],,0),"")</f>
        <v>PV_SALVADOR</v>
      </c>
      <c r="I626" s="24" t="str" cm="1">
        <f t="array" ref="I626">+IFERROR(_xlfn.XLOOKUP(Cesion_credito[[#This Row],[Distribuidor_CNE]]&amp;"_"&amp;Cesion_credito[[#This Row],[Bloque_Contrato_CNE]],Contrato[[#All],[Id]],Contrato[[#All],[DISTRIBUIDOR_ACTUAL]],,0),"")</f>
        <v>CGE</v>
      </c>
      <c r="J626" s="5" t="s">
        <v>1216</v>
      </c>
      <c r="K626" s="22" t="str" cm="1">
        <f t="array" ref="K62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6" s="8">
        <v>1</v>
      </c>
      <c r="N626" s="36">
        <f>+Cesion_credito[[#This Row],[Prorrata_Semestral (%)]]*SUMIFS(Contrato[Pago_Semestral_US$],Contrato[Distribuidor_CNE],Cesion_credito[[#This Row],[Distribuidor_CNE]],Contrato[Contrato],Cesion_credito[[#This Row],[Bloque_Contrato_CNE]])</f>
        <v>22464.581999999999</v>
      </c>
      <c r="O626" s="28">
        <f t="shared" si="38"/>
        <v>1</v>
      </c>
      <c r="P626" t="str" cm="1">
        <f t="array" ref="P626">+IFERROR(_xlfn.XLOOKUP(Cesion_credito[[#This Row],[SUMINISTRADOR_ACTUAL]]&amp;Cesion_credito[[#This Row],[Razón Social Beneficiario del Pago]],Tabla_Facturas[[#All],[ID]],Tabla_Facturas[[#All],[BANCO]],,0),"")</f>
        <v>Banco de Chile</v>
      </c>
      <c r="Q626" t="str" cm="1">
        <f t="array" ref="Q6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6" cm="1">
        <f t="array" ref="R626">+IFERROR(_xlfn.XLOOKUP(Cesion_credito[[#This Row],[SUMINISTRADOR_ACTUAL]]&amp;Cesion_credito[[#This Row],[Razón Social Beneficiario del Pago]],Tabla_Facturas[[#All],[ID]],Tabla_Facturas[[#All],[NUMERO_CUENTA]],,0),"")</f>
        <v>1113025073</v>
      </c>
      <c r="S6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3496650</v>
      </c>
      <c r="T626" t="str">
        <f>+_xlfn.XLOOKUP(Cesion_credito[[#This Row],[DISTRIBUIDOR_ACTUAL]],Distribuidor[DISTRIBUIDOR_ACTUAL],Distribuidor[RAZON_SOCIAL_DISTRIBUIDOR_ACTUAL],,0)</f>
        <v>Compañía General de Electricidad S.A.</v>
      </c>
      <c r="U626" t="str">
        <f>+_xlfn.XLOOKUP(Cesion_credito[[#This Row],[DISTRIBUIDOR_ACTUAL]],Distribuidor[DISTRIBUIDOR_ACTUAL],Distribuidor[RUT_DISTRIBUIDOR_ACTUAL],,0)</f>
        <v>76.411.321-7</v>
      </c>
    </row>
    <row r="627" spans="1:21" x14ac:dyDescent="0.25">
      <c r="A627" s="22">
        <f t="shared" si="39"/>
        <v>2025</v>
      </c>
      <c r="B627" s="22">
        <f t="shared" si="36"/>
        <v>1</v>
      </c>
      <c r="C627" s="22">
        <f t="shared" si="37"/>
        <v>6</v>
      </c>
      <c r="D627" s="23" t="s">
        <v>1130</v>
      </c>
      <c r="E627" s="6" t="s">
        <v>1084</v>
      </c>
      <c r="F627" s="5" t="s">
        <v>328</v>
      </c>
      <c r="G627" s="24" t="str" cm="1">
        <f t="array" ref="G627">+IFERROR(_xlfn.XLOOKUP(Cesion_credito[[#This Row],[Distribuidor_CNE]]&amp;"_"&amp;Cesion_credito[[#This Row],[Bloque_Contrato_CNE]],Contrato[[#All],[Id]],Contrato[[#All],[Suministrador_CNE]],,0),"")</f>
        <v>Empresa Eléctrica ERNC-1 SpA.</v>
      </c>
      <c r="H627" s="24" t="str" cm="1">
        <f t="array" ref="H627">+IFERROR(_xlfn.XLOOKUP(Cesion_credito[[#This Row],[Distribuidor_CNE]]&amp;"_"&amp;Cesion_credito[[#This Row],[Bloque_Contrato_CNE]],Contrato[[#All],[Id]],Contrato[[#All],[SUMINISTRADOR_ACTUAL]],,0),"")</f>
        <v>PV_SALVADOR</v>
      </c>
      <c r="I627" s="24" t="str" cm="1">
        <f t="array" ref="I627">+IFERROR(_xlfn.XLOOKUP(Cesion_credito[[#This Row],[Distribuidor_CNE]]&amp;"_"&amp;Cesion_credito[[#This Row],[Bloque_Contrato_CNE]],Contrato[[#All],[Id]],Contrato[[#All],[DISTRIBUIDOR_ACTUAL]],,0),"")</f>
        <v>CGE</v>
      </c>
      <c r="J627" s="5" t="s">
        <v>1216</v>
      </c>
      <c r="K627" s="22" t="str" cm="1">
        <f t="array" ref="K62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7" s="8">
        <v>1</v>
      </c>
      <c r="N627" s="36">
        <f>+Cesion_credito[[#This Row],[Prorrata_Semestral (%)]]*SUMIFS(Contrato[Pago_Semestral_US$],Contrato[Distribuidor_CNE],Cesion_credito[[#This Row],[Distribuidor_CNE]],Contrato[Contrato],Cesion_credito[[#This Row],[Bloque_Contrato_CNE]])</f>
        <v>4646.4989999999998</v>
      </c>
      <c r="O627" s="28">
        <f t="shared" si="38"/>
        <v>1</v>
      </c>
      <c r="P627" t="str" cm="1">
        <f t="array" ref="P627">+IFERROR(_xlfn.XLOOKUP(Cesion_credito[[#This Row],[SUMINISTRADOR_ACTUAL]]&amp;Cesion_credito[[#This Row],[Razón Social Beneficiario del Pago]],Tabla_Facturas[[#All],[ID]],Tabla_Facturas[[#All],[BANCO]],,0),"")</f>
        <v>Banco de Chile</v>
      </c>
      <c r="Q627" t="str" cm="1">
        <f t="array" ref="Q6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7" cm="1">
        <f t="array" ref="R627">+IFERROR(_xlfn.XLOOKUP(Cesion_credito[[#This Row],[SUMINISTRADOR_ACTUAL]]&amp;Cesion_credito[[#This Row],[Razón Social Beneficiario del Pago]],Tabla_Facturas[[#All],[ID]],Tabla_Facturas[[#All],[NUMERO_CUENTA]],,0),"")</f>
        <v>1113025073</v>
      </c>
      <c r="S6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723235</v>
      </c>
      <c r="T627" t="str">
        <f>+_xlfn.XLOOKUP(Cesion_credito[[#This Row],[DISTRIBUIDOR_ACTUAL]],Distribuidor[DISTRIBUIDOR_ACTUAL],Distribuidor[RAZON_SOCIAL_DISTRIBUIDOR_ACTUAL],,0)</f>
        <v>Compañía General de Electricidad S.A.</v>
      </c>
      <c r="U627" t="str">
        <f>+_xlfn.XLOOKUP(Cesion_credito[[#This Row],[DISTRIBUIDOR_ACTUAL]],Distribuidor[DISTRIBUIDOR_ACTUAL],Distribuidor[RUT_DISTRIBUIDOR_ACTUAL],,0)</f>
        <v>76.411.321-7</v>
      </c>
    </row>
    <row r="628" spans="1:21" x14ac:dyDescent="0.25">
      <c r="A628" s="22">
        <f t="shared" si="39"/>
        <v>2025</v>
      </c>
      <c r="B628" s="22">
        <f t="shared" si="36"/>
        <v>1</v>
      </c>
      <c r="C628" s="22">
        <f t="shared" si="37"/>
        <v>6</v>
      </c>
      <c r="D628" s="23" t="s">
        <v>1130</v>
      </c>
      <c r="E628" s="6" t="s">
        <v>1084</v>
      </c>
      <c r="F628" s="5" t="s">
        <v>329</v>
      </c>
      <c r="G628" s="24" t="str" cm="1">
        <f t="array" ref="G628">+IFERROR(_xlfn.XLOOKUP(Cesion_credito[[#This Row],[Distribuidor_CNE]]&amp;"_"&amp;Cesion_credito[[#This Row],[Bloque_Contrato_CNE]],Contrato[[#All],[Id]],Contrato[[#All],[Suministrador_CNE]],,0),"")</f>
        <v>Empresa Eléctrica ERNC-1 SpA.</v>
      </c>
      <c r="H628" s="24" t="str" cm="1">
        <f t="array" ref="H628">+IFERROR(_xlfn.XLOOKUP(Cesion_credito[[#This Row],[Distribuidor_CNE]]&amp;"_"&amp;Cesion_credito[[#This Row],[Bloque_Contrato_CNE]],Contrato[[#All],[Id]],Contrato[[#All],[SUMINISTRADOR_ACTUAL]],,0),"")</f>
        <v>PV_SALVADOR</v>
      </c>
      <c r="I628" s="24" t="str" cm="1">
        <f t="array" ref="I628">+IFERROR(_xlfn.XLOOKUP(Cesion_credito[[#This Row],[Distribuidor_CNE]]&amp;"_"&amp;Cesion_credito[[#This Row],[Bloque_Contrato_CNE]],Contrato[[#All],[Id]],Contrato[[#All],[DISTRIBUIDOR_ACTUAL]],,0),"")</f>
        <v>CGE</v>
      </c>
      <c r="J628" s="5" t="s">
        <v>1216</v>
      </c>
      <c r="K628" s="22" t="str" cm="1">
        <f t="array" ref="K62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8" s="8">
        <v>1</v>
      </c>
      <c r="N628" s="36">
        <f>+Cesion_credito[[#This Row],[Prorrata_Semestral (%)]]*SUMIFS(Contrato[Pago_Semestral_US$],Contrato[Distribuidor_CNE],Cesion_credito[[#This Row],[Distribuidor_CNE]],Contrato[Contrato],Cesion_credito[[#This Row],[Bloque_Contrato_CNE]])</f>
        <v>8501.3469999999998</v>
      </c>
      <c r="O628" s="28">
        <f t="shared" si="38"/>
        <v>1</v>
      </c>
      <c r="P628" t="str" cm="1">
        <f t="array" ref="P628">+IFERROR(_xlfn.XLOOKUP(Cesion_credito[[#This Row],[SUMINISTRADOR_ACTUAL]]&amp;Cesion_credito[[#This Row],[Razón Social Beneficiario del Pago]],Tabla_Facturas[[#All],[ID]],Tabla_Facturas[[#All],[BANCO]],,0),"")</f>
        <v>Banco de Chile</v>
      </c>
      <c r="Q628" t="str" cm="1">
        <f t="array" ref="Q6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8" cm="1">
        <f t="array" ref="R628">+IFERROR(_xlfn.XLOOKUP(Cesion_credito[[#This Row],[SUMINISTRADOR_ACTUAL]]&amp;Cesion_credito[[#This Row],[Razón Social Beneficiario del Pago]],Tabla_Facturas[[#All],[ID]],Tabla_Facturas[[#All],[NUMERO_CUENTA]],,0),"")</f>
        <v>1113025073</v>
      </c>
      <c r="S6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1323249</v>
      </c>
      <c r="T628" t="str">
        <f>+_xlfn.XLOOKUP(Cesion_credito[[#This Row],[DISTRIBUIDOR_ACTUAL]],Distribuidor[DISTRIBUIDOR_ACTUAL],Distribuidor[RAZON_SOCIAL_DISTRIBUIDOR_ACTUAL],,0)</f>
        <v>Compañía General de Electricidad S.A.</v>
      </c>
      <c r="U628" t="str">
        <f>+_xlfn.XLOOKUP(Cesion_credito[[#This Row],[DISTRIBUIDOR_ACTUAL]],Distribuidor[DISTRIBUIDOR_ACTUAL],Distribuidor[RUT_DISTRIBUIDOR_ACTUAL],,0)</f>
        <v>76.411.321-7</v>
      </c>
    </row>
    <row r="629" spans="1:21" x14ac:dyDescent="0.25">
      <c r="A629" s="22">
        <f t="shared" si="39"/>
        <v>2025</v>
      </c>
      <c r="B629" s="22">
        <f t="shared" si="36"/>
        <v>1</v>
      </c>
      <c r="C629" s="22">
        <f t="shared" si="37"/>
        <v>6</v>
      </c>
      <c r="D629" s="23" t="s">
        <v>1130</v>
      </c>
      <c r="E629" s="6" t="s">
        <v>1085</v>
      </c>
      <c r="F629" s="5" t="s">
        <v>373</v>
      </c>
      <c r="G629" s="24" t="str" cm="1">
        <f t="array" ref="G629">+IFERROR(_xlfn.XLOOKUP(Cesion_credito[[#This Row],[Distribuidor_CNE]]&amp;"_"&amp;Cesion_credito[[#This Row],[Bloque_Contrato_CNE]],Contrato[[#All],[Id]],Contrato[[#All],[Suministrador_CNE]],,0),"")</f>
        <v>Empresa Eléctrica ERNC-1 SpA.</v>
      </c>
      <c r="H629" s="24" t="str" cm="1">
        <f t="array" ref="H629">+IFERROR(_xlfn.XLOOKUP(Cesion_credito[[#This Row],[Distribuidor_CNE]]&amp;"_"&amp;Cesion_credito[[#This Row],[Bloque_Contrato_CNE]],Contrato[[#All],[Id]],Contrato[[#All],[SUMINISTRADOR_ACTUAL]],,0),"")</f>
        <v>PV_SALVADOR</v>
      </c>
      <c r="I629" s="24" t="str" cm="1">
        <f t="array" ref="I629">+IFERROR(_xlfn.XLOOKUP(Cesion_credito[[#This Row],[Distribuidor_CNE]]&amp;"_"&amp;Cesion_credito[[#This Row],[Bloque_Contrato_CNE]],Contrato[[#All],[Id]],Contrato[[#All],[DISTRIBUIDOR_ACTUAL]],,0),"")</f>
        <v>COOPELAN</v>
      </c>
      <c r="J629" s="5" t="s">
        <v>1216</v>
      </c>
      <c r="K629" s="22" t="str" cm="1">
        <f t="array" ref="K62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29" s="8">
        <v>1</v>
      </c>
      <c r="N629" s="36">
        <f>+Cesion_credito[[#This Row],[Prorrata_Semestral (%)]]*SUMIFS(Contrato[Pago_Semestral_US$],Contrato[Distribuidor_CNE],Cesion_credito[[#This Row],[Distribuidor_CNE]],Contrato[Contrato],Cesion_credito[[#This Row],[Bloque_Contrato_CNE]])</f>
        <v>473.47</v>
      </c>
      <c r="O629" s="28">
        <f t="shared" si="38"/>
        <v>1</v>
      </c>
      <c r="P629" t="str" cm="1">
        <f t="array" ref="P629">+IFERROR(_xlfn.XLOOKUP(Cesion_credito[[#This Row],[SUMINISTRADOR_ACTUAL]]&amp;Cesion_credito[[#This Row],[Razón Social Beneficiario del Pago]],Tabla_Facturas[[#All],[ID]],Tabla_Facturas[[#All],[BANCO]],,0),"")</f>
        <v>Banco de Chile</v>
      </c>
      <c r="Q629" t="str" cm="1">
        <f t="array" ref="Q6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29" cm="1">
        <f t="array" ref="R629">+IFERROR(_xlfn.XLOOKUP(Cesion_credito[[#This Row],[SUMINISTRADOR_ACTUAL]]&amp;Cesion_credito[[#This Row],[Razón Social Beneficiario del Pago]],Tabla_Facturas[[#All],[ID]],Tabla_Facturas[[#All],[NUMERO_CUENTA]],,0),"")</f>
        <v>1113025073</v>
      </c>
      <c r="S6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73696</v>
      </c>
      <c r="T629" t="str">
        <f>+_xlfn.XLOOKUP(Cesion_credito[[#This Row],[DISTRIBUIDOR_ACTUAL]],Distribuidor[DISTRIBUIDOR_ACTUAL],Distribuidor[RAZON_SOCIAL_DISTRIBUIDOR_ACTUAL],,0)</f>
        <v>Cooperativa Eléctrica Los Angeles LTDA</v>
      </c>
      <c r="U629" t="str">
        <f>+_xlfn.XLOOKUP(Cesion_credito[[#This Row],[DISTRIBUIDOR_ACTUAL]],Distribuidor[DISTRIBUIDOR_ACTUAL],Distribuidor[RUT_DISTRIBUIDOR_ACTUAL],,0)</f>
        <v>81.585.900-6</v>
      </c>
    </row>
    <row r="630" spans="1:21" x14ac:dyDescent="0.25">
      <c r="A630" s="22">
        <f t="shared" si="39"/>
        <v>2025</v>
      </c>
      <c r="B630" s="22">
        <f t="shared" si="36"/>
        <v>1</v>
      </c>
      <c r="C630" s="22">
        <f t="shared" si="37"/>
        <v>6</v>
      </c>
      <c r="D630" s="23" t="s">
        <v>1130</v>
      </c>
      <c r="E630" s="6" t="s">
        <v>1085</v>
      </c>
      <c r="F630" s="5" t="s">
        <v>374</v>
      </c>
      <c r="G630" s="24" t="str" cm="1">
        <f t="array" ref="G630">+IFERROR(_xlfn.XLOOKUP(Cesion_credito[[#This Row],[Distribuidor_CNE]]&amp;"_"&amp;Cesion_credito[[#This Row],[Bloque_Contrato_CNE]],Contrato[[#All],[Id]],Contrato[[#All],[Suministrador_CNE]],,0),"")</f>
        <v>Empresa Eléctrica ERNC-1 SpA.</v>
      </c>
      <c r="H630" s="24" t="str" cm="1">
        <f t="array" ref="H630">+IFERROR(_xlfn.XLOOKUP(Cesion_credito[[#This Row],[Distribuidor_CNE]]&amp;"_"&amp;Cesion_credito[[#This Row],[Bloque_Contrato_CNE]],Contrato[[#All],[Id]],Contrato[[#All],[SUMINISTRADOR_ACTUAL]],,0),"")</f>
        <v>PV_SALVADOR</v>
      </c>
      <c r="I630" s="24" t="str" cm="1">
        <f t="array" ref="I630">+IFERROR(_xlfn.XLOOKUP(Cesion_credito[[#This Row],[Distribuidor_CNE]]&amp;"_"&amp;Cesion_credito[[#This Row],[Bloque_Contrato_CNE]],Contrato[[#All],[Id]],Contrato[[#All],[DISTRIBUIDOR_ACTUAL]],,0),"")</f>
        <v>COOPELAN</v>
      </c>
      <c r="J630" s="5" t="s">
        <v>1216</v>
      </c>
      <c r="K630" s="22" t="str" cm="1">
        <f t="array" ref="K63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0" s="8">
        <v>1</v>
      </c>
      <c r="N630" s="36">
        <f>+Cesion_credito[[#This Row],[Prorrata_Semestral (%)]]*SUMIFS(Contrato[Pago_Semestral_US$],Contrato[Distribuidor_CNE],Cesion_credito[[#This Row],[Distribuidor_CNE]],Contrato[Contrato],Cesion_credito[[#This Row],[Bloque_Contrato_CNE]])</f>
        <v>161.72</v>
      </c>
      <c r="O630" s="28">
        <f t="shared" si="38"/>
        <v>1</v>
      </c>
      <c r="P630" t="str" cm="1">
        <f t="array" ref="P630">+IFERROR(_xlfn.XLOOKUP(Cesion_credito[[#This Row],[SUMINISTRADOR_ACTUAL]]&amp;Cesion_credito[[#This Row],[Razón Social Beneficiario del Pago]],Tabla_Facturas[[#All],[ID]],Tabla_Facturas[[#All],[BANCO]],,0),"")</f>
        <v>Banco de Chile</v>
      </c>
      <c r="Q630" t="str" cm="1">
        <f t="array" ref="Q6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0" cm="1">
        <f t="array" ref="R630">+IFERROR(_xlfn.XLOOKUP(Cesion_credito[[#This Row],[SUMINISTRADOR_ACTUAL]]&amp;Cesion_credito[[#This Row],[Razón Social Beneficiario del Pago]],Tabla_Facturas[[#All],[ID]],Tabla_Facturas[[#All],[NUMERO_CUENTA]],,0),"")</f>
        <v>1113025073</v>
      </c>
      <c r="S6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25172</v>
      </c>
      <c r="T630" t="str">
        <f>+_xlfn.XLOOKUP(Cesion_credito[[#This Row],[DISTRIBUIDOR_ACTUAL]],Distribuidor[DISTRIBUIDOR_ACTUAL],Distribuidor[RAZON_SOCIAL_DISTRIBUIDOR_ACTUAL],,0)</f>
        <v>Cooperativa Eléctrica Los Angeles LTDA</v>
      </c>
      <c r="U630" t="str">
        <f>+_xlfn.XLOOKUP(Cesion_credito[[#This Row],[DISTRIBUIDOR_ACTUAL]],Distribuidor[DISTRIBUIDOR_ACTUAL],Distribuidor[RUT_DISTRIBUIDOR_ACTUAL],,0)</f>
        <v>81.585.900-6</v>
      </c>
    </row>
    <row r="631" spans="1:21" x14ac:dyDescent="0.25">
      <c r="A631" s="22">
        <f t="shared" si="39"/>
        <v>2025</v>
      </c>
      <c r="B631" s="22">
        <f t="shared" si="36"/>
        <v>1</v>
      </c>
      <c r="C631" s="22">
        <f t="shared" si="37"/>
        <v>6</v>
      </c>
      <c r="D631" s="23" t="s">
        <v>1130</v>
      </c>
      <c r="E631" s="6" t="s">
        <v>1085</v>
      </c>
      <c r="F631" s="5" t="s">
        <v>375</v>
      </c>
      <c r="G631" s="24" t="str" cm="1">
        <f t="array" ref="G631">+IFERROR(_xlfn.XLOOKUP(Cesion_credito[[#This Row],[Distribuidor_CNE]]&amp;"_"&amp;Cesion_credito[[#This Row],[Bloque_Contrato_CNE]],Contrato[[#All],[Id]],Contrato[[#All],[Suministrador_CNE]],,0),"")</f>
        <v>Empresa Eléctrica ERNC-1 SpA.</v>
      </c>
      <c r="H631" s="24" t="str" cm="1">
        <f t="array" ref="H631">+IFERROR(_xlfn.XLOOKUP(Cesion_credito[[#This Row],[Distribuidor_CNE]]&amp;"_"&amp;Cesion_credito[[#This Row],[Bloque_Contrato_CNE]],Contrato[[#All],[Id]],Contrato[[#All],[SUMINISTRADOR_ACTUAL]],,0),"")</f>
        <v>PV_SALVADOR</v>
      </c>
      <c r="I631" s="24" t="str" cm="1">
        <f t="array" ref="I631">+IFERROR(_xlfn.XLOOKUP(Cesion_credito[[#This Row],[Distribuidor_CNE]]&amp;"_"&amp;Cesion_credito[[#This Row],[Bloque_Contrato_CNE]],Contrato[[#All],[Id]],Contrato[[#All],[DISTRIBUIDOR_ACTUAL]],,0),"")</f>
        <v>COOPELAN</v>
      </c>
      <c r="J631" s="5" t="s">
        <v>1216</v>
      </c>
      <c r="K631" s="22" t="str" cm="1">
        <f t="array" ref="K63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1" s="8">
        <v>1</v>
      </c>
      <c r="N631" s="36">
        <f>+Cesion_credito[[#This Row],[Prorrata_Semestral (%)]]*SUMIFS(Contrato[Pago_Semestral_US$],Contrato[Distribuidor_CNE],Cesion_credito[[#This Row],[Distribuidor_CNE]],Contrato[Contrato],Cesion_credito[[#This Row],[Bloque_Contrato_CNE]])</f>
        <v>202.75</v>
      </c>
      <c r="O631" s="28">
        <f t="shared" si="38"/>
        <v>1</v>
      </c>
      <c r="P631" t="str" cm="1">
        <f t="array" ref="P631">+IFERROR(_xlfn.XLOOKUP(Cesion_credito[[#This Row],[SUMINISTRADOR_ACTUAL]]&amp;Cesion_credito[[#This Row],[Razón Social Beneficiario del Pago]],Tabla_Facturas[[#All],[ID]],Tabla_Facturas[[#All],[BANCO]],,0),"")</f>
        <v>Banco de Chile</v>
      </c>
      <c r="Q631" t="str" cm="1">
        <f t="array" ref="Q6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1" cm="1">
        <f t="array" ref="R631">+IFERROR(_xlfn.XLOOKUP(Cesion_credito[[#This Row],[SUMINISTRADOR_ACTUAL]]&amp;Cesion_credito[[#This Row],[Razón Social Beneficiario del Pago]],Tabla_Facturas[[#All],[ID]],Tabla_Facturas[[#All],[NUMERO_CUENTA]],,0),"")</f>
        <v>1113025073</v>
      </c>
      <c r="S6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31558</v>
      </c>
      <c r="T631" t="str">
        <f>+_xlfn.XLOOKUP(Cesion_credito[[#This Row],[DISTRIBUIDOR_ACTUAL]],Distribuidor[DISTRIBUIDOR_ACTUAL],Distribuidor[RAZON_SOCIAL_DISTRIBUIDOR_ACTUAL],,0)</f>
        <v>Cooperativa Eléctrica Los Angeles LTDA</v>
      </c>
      <c r="U631" t="str">
        <f>+_xlfn.XLOOKUP(Cesion_credito[[#This Row],[DISTRIBUIDOR_ACTUAL]],Distribuidor[DISTRIBUIDOR_ACTUAL],Distribuidor[RUT_DISTRIBUIDOR_ACTUAL],,0)</f>
        <v>81.585.900-6</v>
      </c>
    </row>
    <row r="632" spans="1:21" x14ac:dyDescent="0.25">
      <c r="A632" s="22">
        <f t="shared" si="39"/>
        <v>2025</v>
      </c>
      <c r="B632" s="22">
        <f t="shared" si="36"/>
        <v>1</v>
      </c>
      <c r="C632" s="22">
        <f t="shared" si="37"/>
        <v>6</v>
      </c>
      <c r="D632" s="23" t="s">
        <v>1130</v>
      </c>
      <c r="E632" s="6" t="s">
        <v>1086</v>
      </c>
      <c r="F632" s="5" t="s">
        <v>409</v>
      </c>
      <c r="G632" s="24" t="str" cm="1">
        <f t="array" ref="G632">+IFERROR(_xlfn.XLOOKUP(Cesion_credito[[#This Row],[Distribuidor_CNE]]&amp;"_"&amp;Cesion_credito[[#This Row],[Bloque_Contrato_CNE]],Contrato[[#All],[Id]],Contrato[[#All],[Suministrador_CNE]],,0),"")</f>
        <v>Empresa Eléctrica ERNC-1 SpA.</v>
      </c>
      <c r="H632" s="24" t="str" cm="1">
        <f t="array" ref="H632">+IFERROR(_xlfn.XLOOKUP(Cesion_credito[[#This Row],[Distribuidor_CNE]]&amp;"_"&amp;Cesion_credito[[#This Row],[Bloque_Contrato_CNE]],Contrato[[#All],[Id]],Contrato[[#All],[SUMINISTRADOR_ACTUAL]],,0),"")</f>
        <v>PV_SALVADOR</v>
      </c>
      <c r="I632" s="24" t="str" cm="1">
        <f t="array" ref="I632">+IFERROR(_xlfn.XLOOKUP(Cesion_credito[[#This Row],[Distribuidor_CNE]]&amp;"_"&amp;Cesion_credito[[#This Row],[Bloque_Contrato_CNE]],Contrato[[#All],[Id]],Contrato[[#All],[DISTRIBUIDOR_ACTUAL]],,0),"")</f>
        <v>COOPREL</v>
      </c>
      <c r="J632" s="5" t="s">
        <v>1216</v>
      </c>
      <c r="K632" s="22" t="str" cm="1">
        <f t="array" ref="K63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2" s="8">
        <v>1</v>
      </c>
      <c r="N632" s="36">
        <f>+Cesion_credito[[#This Row],[Prorrata_Semestral (%)]]*SUMIFS(Contrato[Pago_Semestral_US$],Contrato[Distribuidor_CNE],Cesion_credito[[#This Row],[Distribuidor_CNE]],Contrato[Contrato],Cesion_credito[[#This Row],[Bloque_Contrato_CNE]])</f>
        <v>151.476</v>
      </c>
      <c r="O632" s="28">
        <f t="shared" si="38"/>
        <v>1</v>
      </c>
      <c r="P632" t="str" cm="1">
        <f t="array" ref="P632">+IFERROR(_xlfn.XLOOKUP(Cesion_credito[[#This Row],[SUMINISTRADOR_ACTUAL]]&amp;Cesion_credito[[#This Row],[Razón Social Beneficiario del Pago]],Tabla_Facturas[[#All],[ID]],Tabla_Facturas[[#All],[BANCO]],,0),"")</f>
        <v>Banco de Chile</v>
      </c>
      <c r="Q632" t="str" cm="1">
        <f t="array" ref="Q6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2" cm="1">
        <f t="array" ref="R632">+IFERROR(_xlfn.XLOOKUP(Cesion_credito[[#This Row],[SUMINISTRADOR_ACTUAL]]&amp;Cesion_credito[[#This Row],[Razón Social Beneficiario del Pago]],Tabla_Facturas[[#All],[ID]],Tabla_Facturas[[#All],[NUMERO_CUENTA]],,0),"")</f>
        <v>1113025073</v>
      </c>
      <c r="S6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23577</v>
      </c>
      <c r="T632" t="str">
        <f>+_xlfn.XLOOKUP(Cesion_credito[[#This Row],[DISTRIBUIDOR_ACTUAL]],Distribuidor[DISTRIBUIDOR_ACTUAL],Distribuidor[RAZON_SOCIAL_DISTRIBUIDOR_ACTUAL],,0)</f>
        <v>Cooperativa Rural Eléctrica Río Bueno Ltda.</v>
      </c>
      <c r="U632" t="str">
        <f>+_xlfn.XLOOKUP(Cesion_credito[[#This Row],[DISTRIBUIDOR_ACTUAL]],Distribuidor[DISTRIBUIDOR_ACTUAL],Distribuidor[RUT_DISTRIBUIDOR_ACTUAL],,0)</f>
        <v>81.388.600-6</v>
      </c>
    </row>
    <row r="633" spans="1:21" x14ac:dyDescent="0.25">
      <c r="A633" s="22">
        <f t="shared" si="39"/>
        <v>2025</v>
      </c>
      <c r="B633" s="22">
        <f t="shared" si="36"/>
        <v>1</v>
      </c>
      <c r="C633" s="22">
        <f t="shared" si="37"/>
        <v>6</v>
      </c>
      <c r="D633" s="23" t="s">
        <v>1130</v>
      </c>
      <c r="E633" s="6" t="s">
        <v>1086</v>
      </c>
      <c r="F633" s="5" t="s">
        <v>410</v>
      </c>
      <c r="G633" s="24" t="str" cm="1">
        <f t="array" ref="G633">+IFERROR(_xlfn.XLOOKUP(Cesion_credito[[#This Row],[Distribuidor_CNE]]&amp;"_"&amp;Cesion_credito[[#This Row],[Bloque_Contrato_CNE]],Contrato[[#All],[Id]],Contrato[[#All],[Suministrador_CNE]],,0),"")</f>
        <v>Empresa Eléctrica ERNC-1 SpA.</v>
      </c>
      <c r="H633" s="24" t="str" cm="1">
        <f t="array" ref="H633">+IFERROR(_xlfn.XLOOKUP(Cesion_credito[[#This Row],[Distribuidor_CNE]]&amp;"_"&amp;Cesion_credito[[#This Row],[Bloque_Contrato_CNE]],Contrato[[#All],[Id]],Contrato[[#All],[SUMINISTRADOR_ACTUAL]],,0),"")</f>
        <v>PV_SALVADOR</v>
      </c>
      <c r="I633" s="24" t="str" cm="1">
        <f t="array" ref="I633">+IFERROR(_xlfn.XLOOKUP(Cesion_credito[[#This Row],[Distribuidor_CNE]]&amp;"_"&amp;Cesion_credito[[#This Row],[Bloque_Contrato_CNE]],Contrato[[#All],[Id]],Contrato[[#All],[DISTRIBUIDOR_ACTUAL]],,0),"")</f>
        <v>COOPREL</v>
      </c>
      <c r="J633" s="5" t="s">
        <v>1216</v>
      </c>
      <c r="K633" s="22" t="str" cm="1">
        <f t="array" ref="K63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3" s="8">
        <v>1</v>
      </c>
      <c r="N633" s="36">
        <f>+Cesion_credito[[#This Row],[Prorrata_Semestral (%)]]*SUMIFS(Contrato[Pago_Semestral_US$],Contrato[Distribuidor_CNE],Cesion_credito[[#This Row],[Distribuidor_CNE]],Contrato[Contrato],Cesion_credito[[#This Row],[Bloque_Contrato_CNE]])</f>
        <v>37.417000000000002</v>
      </c>
      <c r="O633" s="28">
        <f t="shared" si="38"/>
        <v>1</v>
      </c>
      <c r="P633" t="str" cm="1">
        <f t="array" ref="P633">+IFERROR(_xlfn.XLOOKUP(Cesion_credito[[#This Row],[SUMINISTRADOR_ACTUAL]]&amp;Cesion_credito[[#This Row],[Razón Social Beneficiario del Pago]],Tabla_Facturas[[#All],[ID]],Tabla_Facturas[[#All],[BANCO]],,0),"")</f>
        <v>Banco de Chile</v>
      </c>
      <c r="Q633" t="str" cm="1">
        <f t="array" ref="Q6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3" cm="1">
        <f t="array" ref="R633">+IFERROR(_xlfn.XLOOKUP(Cesion_credito[[#This Row],[SUMINISTRADOR_ACTUAL]]&amp;Cesion_credito[[#This Row],[Razón Social Beneficiario del Pago]],Tabla_Facturas[[#All],[ID]],Tabla_Facturas[[#All],[NUMERO_CUENTA]],,0),"")</f>
        <v>1113025073</v>
      </c>
      <c r="S6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5824</v>
      </c>
      <c r="T633" t="str">
        <f>+_xlfn.XLOOKUP(Cesion_credito[[#This Row],[DISTRIBUIDOR_ACTUAL]],Distribuidor[DISTRIBUIDOR_ACTUAL],Distribuidor[RAZON_SOCIAL_DISTRIBUIDOR_ACTUAL],,0)</f>
        <v>Cooperativa Rural Eléctrica Río Bueno Ltda.</v>
      </c>
      <c r="U633" t="str">
        <f>+_xlfn.XLOOKUP(Cesion_credito[[#This Row],[DISTRIBUIDOR_ACTUAL]],Distribuidor[DISTRIBUIDOR_ACTUAL],Distribuidor[RUT_DISTRIBUIDOR_ACTUAL],,0)</f>
        <v>81.388.600-6</v>
      </c>
    </row>
    <row r="634" spans="1:21" x14ac:dyDescent="0.25">
      <c r="A634" s="22">
        <f t="shared" si="39"/>
        <v>2025</v>
      </c>
      <c r="B634" s="22">
        <f t="shared" si="36"/>
        <v>1</v>
      </c>
      <c r="C634" s="22">
        <f t="shared" si="37"/>
        <v>6</v>
      </c>
      <c r="D634" s="23" t="s">
        <v>1130</v>
      </c>
      <c r="E634" s="6" t="s">
        <v>1086</v>
      </c>
      <c r="F634" s="5" t="s">
        <v>411</v>
      </c>
      <c r="G634" s="24" t="str" cm="1">
        <f t="array" ref="G634">+IFERROR(_xlfn.XLOOKUP(Cesion_credito[[#This Row],[Distribuidor_CNE]]&amp;"_"&amp;Cesion_credito[[#This Row],[Bloque_Contrato_CNE]],Contrato[[#All],[Id]],Contrato[[#All],[Suministrador_CNE]],,0),"")</f>
        <v>Empresa Eléctrica ERNC-1 SpA.</v>
      </c>
      <c r="H634" s="24" t="str" cm="1">
        <f t="array" ref="H634">+IFERROR(_xlfn.XLOOKUP(Cesion_credito[[#This Row],[Distribuidor_CNE]]&amp;"_"&amp;Cesion_credito[[#This Row],[Bloque_Contrato_CNE]],Contrato[[#All],[Id]],Contrato[[#All],[SUMINISTRADOR_ACTUAL]],,0),"")</f>
        <v>PV_SALVADOR</v>
      </c>
      <c r="I634" s="24" t="str" cm="1">
        <f t="array" ref="I634">+IFERROR(_xlfn.XLOOKUP(Cesion_credito[[#This Row],[Distribuidor_CNE]]&amp;"_"&amp;Cesion_credito[[#This Row],[Bloque_Contrato_CNE]],Contrato[[#All],[Id]],Contrato[[#All],[DISTRIBUIDOR_ACTUAL]],,0),"")</f>
        <v>COOPREL</v>
      </c>
      <c r="J634" s="5" t="s">
        <v>1216</v>
      </c>
      <c r="K634" s="22" t="str" cm="1">
        <f t="array" ref="K63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4" s="8">
        <v>1</v>
      </c>
      <c r="N634" s="36">
        <f>+Cesion_credito[[#This Row],[Prorrata_Semestral (%)]]*SUMIFS(Contrato[Pago_Semestral_US$],Contrato[Distribuidor_CNE],Cesion_credito[[#This Row],[Distribuidor_CNE]],Contrato[Contrato],Cesion_credito[[#This Row],[Bloque_Contrato_CNE]])</f>
        <v>74.501999999999995</v>
      </c>
      <c r="O634" s="28">
        <f t="shared" si="38"/>
        <v>1</v>
      </c>
      <c r="P634" t="str" cm="1">
        <f t="array" ref="P634">+IFERROR(_xlfn.XLOOKUP(Cesion_credito[[#This Row],[SUMINISTRADOR_ACTUAL]]&amp;Cesion_credito[[#This Row],[Razón Social Beneficiario del Pago]],Tabla_Facturas[[#All],[ID]],Tabla_Facturas[[#All],[BANCO]],,0),"")</f>
        <v>Banco de Chile</v>
      </c>
      <c r="Q634" t="str" cm="1">
        <f t="array" ref="Q6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4" cm="1">
        <f t="array" ref="R634">+IFERROR(_xlfn.XLOOKUP(Cesion_credito[[#This Row],[SUMINISTRADOR_ACTUAL]]&amp;Cesion_credito[[#This Row],[Razón Social Beneficiario del Pago]],Tabla_Facturas[[#All],[ID]],Tabla_Facturas[[#All],[NUMERO_CUENTA]],,0),"")</f>
        <v>1113025073</v>
      </c>
      <c r="S6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11596</v>
      </c>
      <c r="T634" t="str">
        <f>+_xlfn.XLOOKUP(Cesion_credito[[#This Row],[DISTRIBUIDOR_ACTUAL]],Distribuidor[DISTRIBUIDOR_ACTUAL],Distribuidor[RAZON_SOCIAL_DISTRIBUIDOR_ACTUAL],,0)</f>
        <v>Cooperativa Rural Eléctrica Río Bueno Ltda.</v>
      </c>
      <c r="U634" t="str">
        <f>+_xlfn.XLOOKUP(Cesion_credito[[#This Row],[DISTRIBUIDOR_ACTUAL]],Distribuidor[DISTRIBUIDOR_ACTUAL],Distribuidor[RUT_DISTRIBUIDOR_ACTUAL],,0)</f>
        <v>81.388.600-6</v>
      </c>
    </row>
    <row r="635" spans="1:21" x14ac:dyDescent="0.25">
      <c r="A635" s="22">
        <f t="shared" si="39"/>
        <v>2025</v>
      </c>
      <c r="B635" s="22">
        <f t="shared" si="36"/>
        <v>1</v>
      </c>
      <c r="C635" s="22">
        <f t="shared" si="37"/>
        <v>6</v>
      </c>
      <c r="D635" s="23" t="s">
        <v>1130</v>
      </c>
      <c r="E635" s="6" t="s">
        <v>1087</v>
      </c>
      <c r="F635" s="5" t="s">
        <v>444</v>
      </c>
      <c r="G635" s="24" t="str" cm="1">
        <f t="array" ref="G635">+IFERROR(_xlfn.XLOOKUP(Cesion_credito[[#This Row],[Distribuidor_CNE]]&amp;"_"&amp;Cesion_credito[[#This Row],[Bloque_Contrato_CNE]],Contrato[[#All],[Id]],Contrato[[#All],[Suministrador_CNE]],,0),"")</f>
        <v>Empresa Eléctrica ERNC-1 SpA.</v>
      </c>
      <c r="H635" s="24" t="str" cm="1">
        <f t="array" ref="H635">+IFERROR(_xlfn.XLOOKUP(Cesion_credito[[#This Row],[Distribuidor_CNE]]&amp;"_"&amp;Cesion_credito[[#This Row],[Bloque_Contrato_CNE]],Contrato[[#All],[Id]],Contrato[[#All],[SUMINISTRADOR_ACTUAL]],,0),"")</f>
        <v>PV_SALVADOR</v>
      </c>
      <c r="I635" s="24" t="str" cm="1">
        <f t="array" ref="I635">+IFERROR(_xlfn.XLOOKUP(Cesion_credito[[#This Row],[Distribuidor_CNE]]&amp;"_"&amp;Cesion_credito[[#This Row],[Bloque_Contrato_CNE]],Contrato[[#All],[Id]],Contrato[[#All],[DISTRIBUIDOR_ACTUAL]],,0),"")</f>
        <v>COPELEC</v>
      </c>
      <c r="J635" s="5" t="s">
        <v>1216</v>
      </c>
      <c r="K635" s="22" t="str" cm="1">
        <f t="array" ref="K63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5" s="8">
        <v>1</v>
      </c>
      <c r="N635" s="36">
        <f>+Cesion_credito[[#This Row],[Prorrata_Semestral (%)]]*SUMIFS(Contrato[Pago_Semestral_US$],Contrato[Distribuidor_CNE],Cesion_credito[[#This Row],[Distribuidor_CNE]],Contrato[Contrato],Cesion_credito[[#This Row],[Bloque_Contrato_CNE]])</f>
        <v>1524.6790000000001</v>
      </c>
      <c r="O635" s="28">
        <f t="shared" si="38"/>
        <v>1</v>
      </c>
      <c r="P635" t="str" cm="1">
        <f t="array" ref="P635">+IFERROR(_xlfn.XLOOKUP(Cesion_credito[[#This Row],[SUMINISTRADOR_ACTUAL]]&amp;Cesion_credito[[#This Row],[Razón Social Beneficiario del Pago]],Tabla_Facturas[[#All],[ID]],Tabla_Facturas[[#All],[BANCO]],,0),"")</f>
        <v>Banco de Chile</v>
      </c>
      <c r="Q635" t="str" cm="1">
        <f t="array" ref="Q6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5" cm="1">
        <f t="array" ref="R635">+IFERROR(_xlfn.XLOOKUP(Cesion_credito[[#This Row],[SUMINISTRADOR_ACTUAL]]&amp;Cesion_credito[[#This Row],[Razón Social Beneficiario del Pago]],Tabla_Facturas[[#All],[ID]],Tabla_Facturas[[#All],[NUMERO_CUENTA]],,0),"")</f>
        <v>1113025073</v>
      </c>
      <c r="S6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237319</v>
      </c>
      <c r="T635" t="str">
        <f>+_xlfn.XLOOKUP(Cesion_credito[[#This Row],[DISTRIBUIDOR_ACTUAL]],Distribuidor[DISTRIBUIDOR_ACTUAL],Distribuidor[RAZON_SOCIAL_DISTRIBUIDOR_ACTUAL],,0)</f>
        <v>Cooperativa de Consumo de Energía Eléctrica Chillán Ltda.</v>
      </c>
      <c r="U635" t="str">
        <f>+_xlfn.XLOOKUP(Cesion_credito[[#This Row],[DISTRIBUIDOR_ACTUAL]],Distribuidor[DISTRIBUIDOR_ACTUAL],Distribuidor[RUT_DISTRIBUIDOR_ACTUAL],,0)</f>
        <v>80.237.700-2</v>
      </c>
    </row>
    <row r="636" spans="1:21" x14ac:dyDescent="0.25">
      <c r="A636" s="22">
        <f t="shared" si="39"/>
        <v>2025</v>
      </c>
      <c r="B636" s="22">
        <f t="shared" si="36"/>
        <v>1</v>
      </c>
      <c r="C636" s="22">
        <f t="shared" si="37"/>
        <v>6</v>
      </c>
      <c r="D636" s="23" t="s">
        <v>1130</v>
      </c>
      <c r="E636" s="6" t="s">
        <v>1087</v>
      </c>
      <c r="F636" s="5" t="s">
        <v>445</v>
      </c>
      <c r="G636" s="24" t="str" cm="1">
        <f t="array" ref="G636">+IFERROR(_xlfn.XLOOKUP(Cesion_credito[[#This Row],[Distribuidor_CNE]]&amp;"_"&amp;Cesion_credito[[#This Row],[Bloque_Contrato_CNE]],Contrato[[#All],[Id]],Contrato[[#All],[Suministrador_CNE]],,0),"")</f>
        <v>Empresa Eléctrica ERNC-1 SpA.</v>
      </c>
      <c r="H636" s="24" t="str" cm="1">
        <f t="array" ref="H636">+IFERROR(_xlfn.XLOOKUP(Cesion_credito[[#This Row],[Distribuidor_CNE]]&amp;"_"&amp;Cesion_credito[[#This Row],[Bloque_Contrato_CNE]],Contrato[[#All],[Id]],Contrato[[#All],[SUMINISTRADOR_ACTUAL]],,0),"")</f>
        <v>PV_SALVADOR</v>
      </c>
      <c r="I636" s="24" t="str" cm="1">
        <f t="array" ref="I636">+IFERROR(_xlfn.XLOOKUP(Cesion_credito[[#This Row],[Distribuidor_CNE]]&amp;"_"&amp;Cesion_credito[[#This Row],[Bloque_Contrato_CNE]],Contrato[[#All],[Id]],Contrato[[#All],[DISTRIBUIDOR_ACTUAL]],,0),"")</f>
        <v>COPELEC</v>
      </c>
      <c r="J636" s="5" t="s">
        <v>1216</v>
      </c>
      <c r="K636" s="22" t="str" cm="1">
        <f t="array" ref="K63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6" s="8">
        <v>1</v>
      </c>
      <c r="N636" s="36">
        <f>+Cesion_credito[[#This Row],[Prorrata_Semestral (%)]]*SUMIFS(Contrato[Pago_Semestral_US$],Contrato[Distribuidor_CNE],Cesion_credito[[#This Row],[Distribuidor_CNE]],Contrato[Contrato],Cesion_credito[[#This Row],[Bloque_Contrato_CNE]])</f>
        <v>359.48</v>
      </c>
      <c r="O636" s="28">
        <f t="shared" si="38"/>
        <v>1</v>
      </c>
      <c r="P636" t="str" cm="1">
        <f t="array" ref="P636">+IFERROR(_xlfn.XLOOKUP(Cesion_credito[[#This Row],[SUMINISTRADOR_ACTUAL]]&amp;Cesion_credito[[#This Row],[Razón Social Beneficiario del Pago]],Tabla_Facturas[[#All],[ID]],Tabla_Facturas[[#All],[BANCO]],,0),"")</f>
        <v>Banco de Chile</v>
      </c>
      <c r="Q636" t="str" cm="1">
        <f t="array" ref="Q6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6" cm="1">
        <f t="array" ref="R636">+IFERROR(_xlfn.XLOOKUP(Cesion_credito[[#This Row],[SUMINISTRADOR_ACTUAL]]&amp;Cesion_credito[[#This Row],[Razón Social Beneficiario del Pago]],Tabla_Facturas[[#All],[ID]],Tabla_Facturas[[#All],[NUMERO_CUENTA]],,0),"")</f>
        <v>1113025073</v>
      </c>
      <c r="S6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55954</v>
      </c>
      <c r="T636" t="str">
        <f>+_xlfn.XLOOKUP(Cesion_credito[[#This Row],[DISTRIBUIDOR_ACTUAL]],Distribuidor[DISTRIBUIDOR_ACTUAL],Distribuidor[RAZON_SOCIAL_DISTRIBUIDOR_ACTUAL],,0)</f>
        <v>Cooperativa de Consumo de Energía Eléctrica Chillán Ltda.</v>
      </c>
      <c r="U636" t="str">
        <f>+_xlfn.XLOOKUP(Cesion_credito[[#This Row],[DISTRIBUIDOR_ACTUAL]],Distribuidor[DISTRIBUIDOR_ACTUAL],Distribuidor[RUT_DISTRIBUIDOR_ACTUAL],,0)</f>
        <v>80.237.700-2</v>
      </c>
    </row>
    <row r="637" spans="1:21" x14ac:dyDescent="0.25">
      <c r="A637" s="22">
        <f t="shared" si="39"/>
        <v>2025</v>
      </c>
      <c r="B637" s="22">
        <f t="shared" si="36"/>
        <v>1</v>
      </c>
      <c r="C637" s="22">
        <f t="shared" si="37"/>
        <v>6</v>
      </c>
      <c r="D637" s="23" t="s">
        <v>1130</v>
      </c>
      <c r="E637" s="6" t="s">
        <v>1087</v>
      </c>
      <c r="F637" s="5" t="s">
        <v>446</v>
      </c>
      <c r="G637" s="24" t="str" cm="1">
        <f t="array" ref="G637">+IFERROR(_xlfn.XLOOKUP(Cesion_credito[[#This Row],[Distribuidor_CNE]]&amp;"_"&amp;Cesion_credito[[#This Row],[Bloque_Contrato_CNE]],Contrato[[#All],[Id]],Contrato[[#All],[Suministrador_CNE]],,0),"")</f>
        <v>Empresa Eléctrica ERNC-1 SpA.</v>
      </c>
      <c r="H637" s="24" t="str" cm="1">
        <f t="array" ref="H637">+IFERROR(_xlfn.XLOOKUP(Cesion_credito[[#This Row],[Distribuidor_CNE]]&amp;"_"&amp;Cesion_credito[[#This Row],[Bloque_Contrato_CNE]],Contrato[[#All],[Id]],Contrato[[#All],[SUMINISTRADOR_ACTUAL]],,0),"")</f>
        <v>PV_SALVADOR</v>
      </c>
      <c r="I637" s="24" t="str" cm="1">
        <f t="array" ref="I637">+IFERROR(_xlfn.XLOOKUP(Cesion_credito[[#This Row],[Distribuidor_CNE]]&amp;"_"&amp;Cesion_credito[[#This Row],[Bloque_Contrato_CNE]],Contrato[[#All],[Id]],Contrato[[#All],[DISTRIBUIDOR_ACTUAL]],,0),"")</f>
        <v>COPELEC</v>
      </c>
      <c r="J637" s="5" t="s">
        <v>1216</v>
      </c>
      <c r="K637" s="22" t="str" cm="1">
        <f t="array" ref="K63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7" s="8">
        <v>1</v>
      </c>
      <c r="N637" s="36">
        <f>+Cesion_credito[[#This Row],[Prorrata_Semestral (%)]]*SUMIFS(Contrato[Pago_Semestral_US$],Contrato[Distribuidor_CNE],Cesion_credito[[#This Row],[Distribuidor_CNE]],Contrato[Contrato],Cesion_credito[[#This Row],[Bloque_Contrato_CNE]])</f>
        <v>540.255</v>
      </c>
      <c r="O637" s="28">
        <f t="shared" si="38"/>
        <v>1</v>
      </c>
      <c r="P637" t="str" cm="1">
        <f t="array" ref="P637">+IFERROR(_xlfn.XLOOKUP(Cesion_credito[[#This Row],[SUMINISTRADOR_ACTUAL]]&amp;Cesion_credito[[#This Row],[Razón Social Beneficiario del Pago]],Tabla_Facturas[[#All],[ID]],Tabla_Facturas[[#All],[BANCO]],,0),"")</f>
        <v>Banco de Chile</v>
      </c>
      <c r="Q637" t="str" cm="1">
        <f t="array" ref="Q6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7" cm="1">
        <f t="array" ref="R637">+IFERROR(_xlfn.XLOOKUP(Cesion_credito[[#This Row],[SUMINISTRADOR_ACTUAL]]&amp;Cesion_credito[[#This Row],[Razón Social Beneficiario del Pago]],Tabla_Facturas[[#All],[ID]],Tabla_Facturas[[#All],[NUMERO_CUENTA]],,0),"")</f>
        <v>1113025073</v>
      </c>
      <c r="S6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84092</v>
      </c>
      <c r="T637" t="str">
        <f>+_xlfn.XLOOKUP(Cesion_credito[[#This Row],[DISTRIBUIDOR_ACTUAL]],Distribuidor[DISTRIBUIDOR_ACTUAL],Distribuidor[RAZON_SOCIAL_DISTRIBUIDOR_ACTUAL],,0)</f>
        <v>Cooperativa de Consumo de Energía Eléctrica Chillán Ltda.</v>
      </c>
      <c r="U637" t="str">
        <f>+_xlfn.XLOOKUP(Cesion_credito[[#This Row],[DISTRIBUIDOR_ACTUAL]],Distribuidor[DISTRIBUIDOR_ACTUAL],Distribuidor[RUT_DISTRIBUIDOR_ACTUAL],,0)</f>
        <v>80.237.700-2</v>
      </c>
    </row>
    <row r="638" spans="1:21" x14ac:dyDescent="0.25">
      <c r="A638" s="22">
        <f t="shared" si="39"/>
        <v>2025</v>
      </c>
      <c r="B638" s="22">
        <f t="shared" si="36"/>
        <v>1</v>
      </c>
      <c r="C638" s="22">
        <f t="shared" si="37"/>
        <v>6</v>
      </c>
      <c r="D638" s="23" t="s">
        <v>1130</v>
      </c>
      <c r="E638" s="6" t="s">
        <v>1088</v>
      </c>
      <c r="F638" s="5" t="s">
        <v>482</v>
      </c>
      <c r="G638" s="24" t="str" cm="1">
        <f t="array" ref="G638">+IFERROR(_xlfn.XLOOKUP(Cesion_credito[[#This Row],[Distribuidor_CNE]]&amp;"_"&amp;Cesion_credito[[#This Row],[Bloque_Contrato_CNE]],Contrato[[#All],[Id]],Contrato[[#All],[Suministrador_CNE]],,0),"")</f>
        <v>Empresa Eléctrica ERNC-1 SpA.</v>
      </c>
      <c r="H638" s="24" t="str" cm="1">
        <f t="array" ref="H638">+IFERROR(_xlfn.XLOOKUP(Cesion_credito[[#This Row],[Distribuidor_CNE]]&amp;"_"&amp;Cesion_credito[[#This Row],[Bloque_Contrato_CNE]],Contrato[[#All],[Id]],Contrato[[#All],[SUMINISTRADOR_ACTUAL]],,0),"")</f>
        <v>PV_SALVADOR</v>
      </c>
      <c r="I638" s="24" t="str" cm="1">
        <f t="array" ref="I638">+IFERROR(_xlfn.XLOOKUP(Cesion_credito[[#This Row],[Distribuidor_CNE]]&amp;"_"&amp;Cesion_credito[[#This Row],[Bloque_Contrato_CNE]],Contrato[[#All],[Id]],Contrato[[#All],[DISTRIBUIDOR_ACTUAL]],,0),"")</f>
        <v>CRELL</v>
      </c>
      <c r="J638" s="5" t="s">
        <v>1216</v>
      </c>
      <c r="K638" s="22" t="str" cm="1">
        <f t="array" ref="K63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8" s="8">
        <v>1</v>
      </c>
      <c r="N638" s="36">
        <f>+Cesion_credito[[#This Row],[Prorrata_Semestral (%)]]*SUMIFS(Contrato[Pago_Semestral_US$],Contrato[Distribuidor_CNE],Cesion_credito[[#This Row],[Distribuidor_CNE]],Contrato[Contrato],Cesion_credito[[#This Row],[Bloque_Contrato_CNE]])</f>
        <v>392.00599999999997</v>
      </c>
      <c r="O638" s="28">
        <f t="shared" si="38"/>
        <v>1</v>
      </c>
      <c r="P638" t="str" cm="1">
        <f t="array" ref="P638">+IFERROR(_xlfn.XLOOKUP(Cesion_credito[[#This Row],[SUMINISTRADOR_ACTUAL]]&amp;Cesion_credito[[#This Row],[Razón Social Beneficiario del Pago]],Tabla_Facturas[[#All],[ID]],Tabla_Facturas[[#All],[BANCO]],,0),"")</f>
        <v>Banco de Chile</v>
      </c>
      <c r="Q638" t="str" cm="1">
        <f t="array" ref="Q6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8" cm="1">
        <f t="array" ref="R638">+IFERROR(_xlfn.XLOOKUP(Cesion_credito[[#This Row],[SUMINISTRADOR_ACTUAL]]&amp;Cesion_credito[[#This Row],[Razón Social Beneficiario del Pago]],Tabla_Facturas[[#All],[ID]],Tabla_Facturas[[#All],[NUMERO_CUENTA]],,0),"")</f>
        <v>1113025073</v>
      </c>
      <c r="S6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61016</v>
      </c>
      <c r="T638" t="str">
        <f>+_xlfn.XLOOKUP(Cesion_credito[[#This Row],[DISTRIBUIDOR_ACTUAL]],Distribuidor[DISTRIBUIDOR_ACTUAL],Distribuidor[RAZON_SOCIAL_DISTRIBUIDOR_ACTUAL],,0)</f>
        <v>Cooperativa Regional Eléctrica Llanquihue Ltda</v>
      </c>
      <c r="U638" t="str">
        <f>+_xlfn.XLOOKUP(Cesion_credito[[#This Row],[DISTRIBUIDOR_ACTUAL]],Distribuidor[DISTRIBUIDOR_ACTUAL],Distribuidor[RUT_DISTRIBUIDOR_ACTUAL],,0)</f>
        <v>81.106.900-0</v>
      </c>
    </row>
    <row r="639" spans="1:21" x14ac:dyDescent="0.25">
      <c r="A639" s="22">
        <f t="shared" si="39"/>
        <v>2025</v>
      </c>
      <c r="B639" s="22">
        <f t="shared" si="36"/>
        <v>1</v>
      </c>
      <c r="C639" s="22">
        <f t="shared" si="37"/>
        <v>6</v>
      </c>
      <c r="D639" s="23" t="s">
        <v>1130</v>
      </c>
      <c r="E639" s="6" t="s">
        <v>1088</v>
      </c>
      <c r="F639" s="5" t="s">
        <v>483</v>
      </c>
      <c r="G639" s="24" t="str" cm="1">
        <f t="array" ref="G639">+IFERROR(_xlfn.XLOOKUP(Cesion_credito[[#This Row],[Distribuidor_CNE]]&amp;"_"&amp;Cesion_credito[[#This Row],[Bloque_Contrato_CNE]],Contrato[[#All],[Id]],Contrato[[#All],[Suministrador_CNE]],,0),"")</f>
        <v>Empresa Eléctrica ERNC-1 SpA.</v>
      </c>
      <c r="H639" s="24" t="str" cm="1">
        <f t="array" ref="H639">+IFERROR(_xlfn.XLOOKUP(Cesion_credito[[#This Row],[Distribuidor_CNE]]&amp;"_"&amp;Cesion_credito[[#This Row],[Bloque_Contrato_CNE]],Contrato[[#All],[Id]],Contrato[[#All],[SUMINISTRADOR_ACTUAL]],,0),"")</f>
        <v>PV_SALVADOR</v>
      </c>
      <c r="I639" s="24" t="str" cm="1">
        <f t="array" ref="I639">+IFERROR(_xlfn.XLOOKUP(Cesion_credito[[#This Row],[Distribuidor_CNE]]&amp;"_"&amp;Cesion_credito[[#This Row],[Bloque_Contrato_CNE]],Contrato[[#All],[Id]],Contrato[[#All],[DISTRIBUIDOR_ACTUAL]],,0),"")</f>
        <v>CRELL</v>
      </c>
      <c r="J639" s="5" t="s">
        <v>1216</v>
      </c>
      <c r="K639" s="22" t="str" cm="1">
        <f t="array" ref="K63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39" s="8">
        <v>1</v>
      </c>
      <c r="N639" s="36">
        <f>+Cesion_credito[[#This Row],[Prorrata_Semestral (%)]]*SUMIFS(Contrato[Pago_Semestral_US$],Contrato[Distribuidor_CNE],Cesion_credito[[#This Row],[Distribuidor_CNE]],Contrato[Contrato],Cesion_credito[[#This Row],[Bloque_Contrato_CNE]])</f>
        <v>62.591999999999999</v>
      </c>
      <c r="O639" s="28">
        <f t="shared" si="38"/>
        <v>1</v>
      </c>
      <c r="P639" t="str" cm="1">
        <f t="array" ref="P639">+IFERROR(_xlfn.XLOOKUP(Cesion_credito[[#This Row],[SUMINISTRADOR_ACTUAL]]&amp;Cesion_credito[[#This Row],[Razón Social Beneficiario del Pago]],Tabla_Facturas[[#All],[ID]],Tabla_Facturas[[#All],[BANCO]],,0),"")</f>
        <v>Banco de Chile</v>
      </c>
      <c r="Q639" t="str" cm="1">
        <f t="array" ref="Q6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39" cm="1">
        <f t="array" ref="R639">+IFERROR(_xlfn.XLOOKUP(Cesion_credito[[#This Row],[SUMINISTRADOR_ACTUAL]]&amp;Cesion_credito[[#This Row],[Razón Social Beneficiario del Pago]],Tabla_Facturas[[#All],[ID]],Tabla_Facturas[[#All],[NUMERO_CUENTA]],,0),"")</f>
        <v>1113025073</v>
      </c>
      <c r="S6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9743</v>
      </c>
      <c r="T639" t="str">
        <f>+_xlfn.XLOOKUP(Cesion_credito[[#This Row],[DISTRIBUIDOR_ACTUAL]],Distribuidor[DISTRIBUIDOR_ACTUAL],Distribuidor[RAZON_SOCIAL_DISTRIBUIDOR_ACTUAL],,0)</f>
        <v>Cooperativa Regional Eléctrica Llanquihue Ltda</v>
      </c>
      <c r="U639" t="str">
        <f>+_xlfn.XLOOKUP(Cesion_credito[[#This Row],[DISTRIBUIDOR_ACTUAL]],Distribuidor[DISTRIBUIDOR_ACTUAL],Distribuidor[RUT_DISTRIBUIDOR_ACTUAL],,0)</f>
        <v>81.106.900-0</v>
      </c>
    </row>
    <row r="640" spans="1:21" x14ac:dyDescent="0.25">
      <c r="A640" s="22">
        <f t="shared" si="39"/>
        <v>2025</v>
      </c>
      <c r="B640" s="22">
        <f t="shared" si="36"/>
        <v>1</v>
      </c>
      <c r="C640" s="22">
        <f t="shared" si="37"/>
        <v>6</v>
      </c>
      <c r="D640" s="23" t="s">
        <v>1130</v>
      </c>
      <c r="E640" s="6" t="s">
        <v>1088</v>
      </c>
      <c r="F640" s="5" t="s">
        <v>484</v>
      </c>
      <c r="G640" s="24" t="str" cm="1">
        <f t="array" ref="G640">+IFERROR(_xlfn.XLOOKUP(Cesion_credito[[#This Row],[Distribuidor_CNE]]&amp;"_"&amp;Cesion_credito[[#This Row],[Bloque_Contrato_CNE]],Contrato[[#All],[Id]],Contrato[[#All],[Suministrador_CNE]],,0),"")</f>
        <v>Empresa Eléctrica ERNC-1 SpA.</v>
      </c>
      <c r="H640" s="24" t="str" cm="1">
        <f t="array" ref="H640">+IFERROR(_xlfn.XLOOKUP(Cesion_credito[[#This Row],[Distribuidor_CNE]]&amp;"_"&amp;Cesion_credito[[#This Row],[Bloque_Contrato_CNE]],Contrato[[#All],[Id]],Contrato[[#All],[SUMINISTRADOR_ACTUAL]],,0),"")</f>
        <v>PV_SALVADOR</v>
      </c>
      <c r="I640" s="24" t="str" cm="1">
        <f t="array" ref="I640">+IFERROR(_xlfn.XLOOKUP(Cesion_credito[[#This Row],[Distribuidor_CNE]]&amp;"_"&amp;Cesion_credito[[#This Row],[Bloque_Contrato_CNE]],Contrato[[#All],[Id]],Contrato[[#All],[DISTRIBUIDOR_ACTUAL]],,0),"")</f>
        <v>CRELL</v>
      </c>
      <c r="J640" s="5" t="s">
        <v>1216</v>
      </c>
      <c r="K640" s="22" t="str" cm="1">
        <f t="array" ref="K64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0" s="8">
        <v>1</v>
      </c>
      <c r="N640" s="36">
        <f>+Cesion_credito[[#This Row],[Prorrata_Semestral (%)]]*SUMIFS(Contrato[Pago_Semestral_US$],Contrato[Distribuidor_CNE],Cesion_credito[[#This Row],[Distribuidor_CNE]],Contrato[Contrato],Cesion_credito[[#This Row],[Bloque_Contrato_CNE]])</f>
        <v>219.435</v>
      </c>
      <c r="O640" s="28">
        <f t="shared" si="38"/>
        <v>1</v>
      </c>
      <c r="P640" t="str" cm="1">
        <f t="array" ref="P640">+IFERROR(_xlfn.XLOOKUP(Cesion_credito[[#This Row],[SUMINISTRADOR_ACTUAL]]&amp;Cesion_credito[[#This Row],[Razón Social Beneficiario del Pago]],Tabla_Facturas[[#All],[ID]],Tabla_Facturas[[#All],[BANCO]],,0),"")</f>
        <v>Banco de Chile</v>
      </c>
      <c r="Q640" t="str" cm="1">
        <f t="array" ref="Q6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0" cm="1">
        <f t="array" ref="R640">+IFERROR(_xlfn.XLOOKUP(Cesion_credito[[#This Row],[SUMINISTRADOR_ACTUAL]]&amp;Cesion_credito[[#This Row],[Razón Social Beneficiario del Pago]],Tabla_Facturas[[#All],[ID]],Tabla_Facturas[[#All],[NUMERO_CUENTA]],,0),"")</f>
        <v>1113025073</v>
      </c>
      <c r="S6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34155</v>
      </c>
      <c r="T640" t="str">
        <f>+_xlfn.XLOOKUP(Cesion_credito[[#This Row],[DISTRIBUIDOR_ACTUAL]],Distribuidor[DISTRIBUIDOR_ACTUAL],Distribuidor[RAZON_SOCIAL_DISTRIBUIDOR_ACTUAL],,0)</f>
        <v>Cooperativa Regional Eléctrica Llanquihue Ltda</v>
      </c>
      <c r="U640" t="str">
        <f>+_xlfn.XLOOKUP(Cesion_credito[[#This Row],[DISTRIBUIDOR_ACTUAL]],Distribuidor[DISTRIBUIDOR_ACTUAL],Distribuidor[RUT_DISTRIBUIDOR_ACTUAL],,0)</f>
        <v>81.106.900-0</v>
      </c>
    </row>
    <row r="641" spans="1:21" x14ac:dyDescent="0.25">
      <c r="A641" s="22">
        <f t="shared" si="39"/>
        <v>2025</v>
      </c>
      <c r="B641" s="22">
        <f t="shared" si="36"/>
        <v>1</v>
      </c>
      <c r="C641" s="22">
        <f t="shared" si="37"/>
        <v>6</v>
      </c>
      <c r="D641" s="23" t="s">
        <v>1130</v>
      </c>
      <c r="E641" s="6" t="s">
        <v>1089</v>
      </c>
      <c r="F641" s="5" t="s">
        <v>511</v>
      </c>
      <c r="G641" s="24" t="str" cm="1">
        <f t="array" ref="G641">+IFERROR(_xlfn.XLOOKUP(Cesion_credito[[#This Row],[Distribuidor_CNE]]&amp;"_"&amp;Cesion_credito[[#This Row],[Bloque_Contrato_CNE]],Contrato[[#All],[Id]],Contrato[[#All],[Suministrador_CNE]],,0),"")</f>
        <v>Empresa Eléctrica ERNC-1 SpA.</v>
      </c>
      <c r="H641" s="24" t="str" cm="1">
        <f t="array" ref="H641">+IFERROR(_xlfn.XLOOKUP(Cesion_credito[[#This Row],[Distribuidor_CNE]]&amp;"_"&amp;Cesion_credito[[#This Row],[Bloque_Contrato_CNE]],Contrato[[#All],[Id]],Contrato[[#All],[SUMINISTRADOR_ACTUAL]],,0),"")</f>
        <v>PV_SALVADOR</v>
      </c>
      <c r="I641" s="24" t="str" cm="1">
        <f t="array" ref="I641">+IFERROR(_xlfn.XLOOKUP(Cesion_credito[[#This Row],[Distribuidor_CNE]]&amp;"_"&amp;Cesion_credito[[#This Row],[Bloque_Contrato_CNE]],Contrato[[#All],[Id]],Contrato[[#All],[DISTRIBUIDOR_ACTUAL]],,0),"")</f>
        <v>EDECSA</v>
      </c>
      <c r="J641" s="5" t="s">
        <v>1216</v>
      </c>
      <c r="K641" s="22" t="str" cm="1">
        <f t="array" ref="K64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1" s="8">
        <v>1</v>
      </c>
      <c r="N641" s="36">
        <f>+Cesion_credito[[#This Row],[Prorrata_Semestral (%)]]*SUMIFS(Contrato[Pago_Semestral_US$],Contrato[Distribuidor_CNE],Cesion_credito[[#This Row],[Distribuidor_CNE]],Contrato[Contrato],Cesion_credito[[#This Row],[Bloque_Contrato_CNE]])</f>
        <v>109.837</v>
      </c>
      <c r="O641" s="28">
        <f t="shared" si="38"/>
        <v>1</v>
      </c>
      <c r="P641" t="str" cm="1">
        <f t="array" ref="P641">+IFERROR(_xlfn.XLOOKUP(Cesion_credito[[#This Row],[SUMINISTRADOR_ACTUAL]]&amp;Cesion_credito[[#This Row],[Razón Social Beneficiario del Pago]],Tabla_Facturas[[#All],[ID]],Tabla_Facturas[[#All],[BANCO]],,0),"")</f>
        <v>Banco de Chile</v>
      </c>
      <c r="Q641" t="str" cm="1">
        <f t="array" ref="Q6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1" cm="1">
        <f t="array" ref="R641">+IFERROR(_xlfn.XLOOKUP(Cesion_credito[[#This Row],[SUMINISTRADOR_ACTUAL]]&amp;Cesion_credito[[#This Row],[Razón Social Beneficiario del Pago]],Tabla_Facturas[[#All],[ID]],Tabla_Facturas[[#All],[NUMERO_CUENTA]],,0),"")</f>
        <v>1113025073</v>
      </c>
      <c r="S6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17096</v>
      </c>
      <c r="T641" t="str">
        <f>+_xlfn.XLOOKUP(Cesion_credito[[#This Row],[DISTRIBUIDOR_ACTUAL]],Distribuidor[DISTRIBUIDOR_ACTUAL],Distribuidor[RAZON_SOCIAL_DISTRIBUIDOR_ACTUAL],,0)</f>
        <v>Energía de Casablanca S.A.</v>
      </c>
      <c r="U641" t="str">
        <f>+_xlfn.XLOOKUP(Cesion_credito[[#This Row],[DISTRIBUIDOR_ACTUAL]],Distribuidor[DISTRIBUIDOR_ACTUAL],Distribuidor[RUT_DISTRIBUIDOR_ACTUAL],,0)</f>
        <v>96.766.110-4</v>
      </c>
    </row>
    <row r="642" spans="1:21" x14ac:dyDescent="0.25">
      <c r="A642" s="22">
        <f t="shared" si="39"/>
        <v>2025</v>
      </c>
      <c r="B642" s="22">
        <f t="shared" si="36"/>
        <v>1</v>
      </c>
      <c r="C642" s="22">
        <f t="shared" si="37"/>
        <v>6</v>
      </c>
      <c r="D642" s="23" t="s">
        <v>1130</v>
      </c>
      <c r="E642" s="6" t="s">
        <v>1089</v>
      </c>
      <c r="F642" s="5" t="s">
        <v>512</v>
      </c>
      <c r="G642" s="24" t="str" cm="1">
        <f t="array" ref="G642">+IFERROR(_xlfn.XLOOKUP(Cesion_credito[[#This Row],[Distribuidor_CNE]]&amp;"_"&amp;Cesion_credito[[#This Row],[Bloque_Contrato_CNE]],Contrato[[#All],[Id]],Contrato[[#All],[Suministrador_CNE]],,0),"")</f>
        <v>Empresa Eléctrica ERNC-1 SpA.</v>
      </c>
      <c r="H642" s="24" t="str" cm="1">
        <f t="array" ref="H642">+IFERROR(_xlfn.XLOOKUP(Cesion_credito[[#This Row],[Distribuidor_CNE]]&amp;"_"&amp;Cesion_credito[[#This Row],[Bloque_Contrato_CNE]],Contrato[[#All],[Id]],Contrato[[#All],[SUMINISTRADOR_ACTUAL]],,0),"")</f>
        <v>PV_SALVADOR</v>
      </c>
      <c r="I642" s="24" t="str" cm="1">
        <f t="array" ref="I642">+IFERROR(_xlfn.XLOOKUP(Cesion_credito[[#This Row],[Distribuidor_CNE]]&amp;"_"&amp;Cesion_credito[[#This Row],[Bloque_Contrato_CNE]],Contrato[[#All],[Id]],Contrato[[#All],[DISTRIBUIDOR_ACTUAL]],,0),"")</f>
        <v>EDECSA</v>
      </c>
      <c r="J642" s="5" t="s">
        <v>1216</v>
      </c>
      <c r="K642" s="22" t="str" cm="1">
        <f t="array" ref="K64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2" s="8">
        <v>1</v>
      </c>
      <c r="N642" s="36">
        <f>+Cesion_credito[[#This Row],[Prorrata_Semestral (%)]]*SUMIFS(Contrato[Pago_Semestral_US$],Contrato[Distribuidor_CNE],Cesion_credito[[#This Row],[Distribuidor_CNE]],Contrato[Contrato],Cesion_credito[[#This Row],[Bloque_Contrato_CNE]])</f>
        <v>23.356000000000002</v>
      </c>
      <c r="O642" s="28">
        <f t="shared" si="38"/>
        <v>1</v>
      </c>
      <c r="P642" t="str" cm="1">
        <f t="array" ref="P642">+IFERROR(_xlfn.XLOOKUP(Cesion_credito[[#This Row],[SUMINISTRADOR_ACTUAL]]&amp;Cesion_credito[[#This Row],[Razón Social Beneficiario del Pago]],Tabla_Facturas[[#All],[ID]],Tabla_Facturas[[#All],[BANCO]],,0),"")</f>
        <v>Banco de Chile</v>
      </c>
      <c r="Q642" t="str" cm="1">
        <f t="array" ref="Q6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2" cm="1">
        <f t="array" ref="R642">+IFERROR(_xlfn.XLOOKUP(Cesion_credito[[#This Row],[SUMINISTRADOR_ACTUAL]]&amp;Cesion_credito[[#This Row],[Razón Social Beneficiario del Pago]],Tabla_Facturas[[#All],[ID]],Tabla_Facturas[[#All],[NUMERO_CUENTA]],,0),"")</f>
        <v>1113025073</v>
      </c>
      <c r="S6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3635</v>
      </c>
      <c r="T642" t="str">
        <f>+_xlfn.XLOOKUP(Cesion_credito[[#This Row],[DISTRIBUIDOR_ACTUAL]],Distribuidor[DISTRIBUIDOR_ACTUAL],Distribuidor[RAZON_SOCIAL_DISTRIBUIDOR_ACTUAL],,0)</f>
        <v>Energía de Casablanca S.A.</v>
      </c>
      <c r="U642" t="str">
        <f>+_xlfn.XLOOKUP(Cesion_credito[[#This Row],[DISTRIBUIDOR_ACTUAL]],Distribuidor[DISTRIBUIDOR_ACTUAL],Distribuidor[RUT_DISTRIBUIDOR_ACTUAL],,0)</f>
        <v>96.766.110-4</v>
      </c>
    </row>
    <row r="643" spans="1:21" x14ac:dyDescent="0.25">
      <c r="A643" s="22">
        <f t="shared" si="39"/>
        <v>2025</v>
      </c>
      <c r="B643" s="22">
        <f t="shared" si="36"/>
        <v>1</v>
      </c>
      <c r="C643" s="22">
        <f t="shared" si="37"/>
        <v>6</v>
      </c>
      <c r="D643" s="23" t="s">
        <v>1130</v>
      </c>
      <c r="E643" s="6" t="s">
        <v>1089</v>
      </c>
      <c r="F643" s="5" t="s">
        <v>513</v>
      </c>
      <c r="G643" s="24" t="str" cm="1">
        <f t="array" ref="G643">+IFERROR(_xlfn.XLOOKUP(Cesion_credito[[#This Row],[Distribuidor_CNE]]&amp;"_"&amp;Cesion_credito[[#This Row],[Bloque_Contrato_CNE]],Contrato[[#All],[Id]],Contrato[[#All],[Suministrador_CNE]],,0),"")</f>
        <v>Empresa Eléctrica ERNC-1 SpA.</v>
      </c>
      <c r="H643" s="24" t="str" cm="1">
        <f t="array" ref="H643">+IFERROR(_xlfn.XLOOKUP(Cesion_credito[[#This Row],[Distribuidor_CNE]]&amp;"_"&amp;Cesion_credito[[#This Row],[Bloque_Contrato_CNE]],Contrato[[#All],[Id]],Contrato[[#All],[SUMINISTRADOR_ACTUAL]],,0),"")</f>
        <v>PV_SALVADOR</v>
      </c>
      <c r="I643" s="24" t="str" cm="1">
        <f t="array" ref="I643">+IFERROR(_xlfn.XLOOKUP(Cesion_credito[[#This Row],[Distribuidor_CNE]]&amp;"_"&amp;Cesion_credito[[#This Row],[Bloque_Contrato_CNE]],Contrato[[#All],[Id]],Contrato[[#All],[DISTRIBUIDOR_ACTUAL]],,0),"")</f>
        <v>EDECSA</v>
      </c>
      <c r="J643" s="5" t="s">
        <v>1216</v>
      </c>
      <c r="K643" s="22" t="str" cm="1">
        <f t="array" ref="K64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3" s="8">
        <v>1</v>
      </c>
      <c r="N643" s="36">
        <f>+Cesion_credito[[#This Row],[Prorrata_Semestral (%)]]*SUMIFS(Contrato[Pago_Semestral_US$],Contrato[Distribuidor_CNE],Cesion_credito[[#This Row],[Distribuidor_CNE]],Contrato[Contrato],Cesion_credito[[#This Row],[Bloque_Contrato_CNE]])</f>
        <v>23.088000000000001</v>
      </c>
      <c r="O643" s="28">
        <f t="shared" si="38"/>
        <v>1</v>
      </c>
      <c r="P643" t="str" cm="1">
        <f t="array" ref="P643">+IFERROR(_xlfn.XLOOKUP(Cesion_credito[[#This Row],[SUMINISTRADOR_ACTUAL]]&amp;Cesion_credito[[#This Row],[Razón Social Beneficiario del Pago]],Tabla_Facturas[[#All],[ID]],Tabla_Facturas[[#All],[BANCO]],,0),"")</f>
        <v>Banco de Chile</v>
      </c>
      <c r="Q643" t="str" cm="1">
        <f t="array" ref="Q6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3" cm="1">
        <f t="array" ref="R643">+IFERROR(_xlfn.XLOOKUP(Cesion_credito[[#This Row],[SUMINISTRADOR_ACTUAL]]&amp;Cesion_credito[[#This Row],[Razón Social Beneficiario del Pago]],Tabla_Facturas[[#All],[ID]],Tabla_Facturas[[#All],[NUMERO_CUENTA]],,0),"")</f>
        <v>1113025073</v>
      </c>
      <c r="S6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3594</v>
      </c>
      <c r="T643" t="str">
        <f>+_xlfn.XLOOKUP(Cesion_credito[[#This Row],[DISTRIBUIDOR_ACTUAL]],Distribuidor[DISTRIBUIDOR_ACTUAL],Distribuidor[RAZON_SOCIAL_DISTRIBUIDOR_ACTUAL],,0)</f>
        <v>Energía de Casablanca S.A.</v>
      </c>
      <c r="U643" t="str">
        <f>+_xlfn.XLOOKUP(Cesion_credito[[#This Row],[DISTRIBUIDOR_ACTUAL]],Distribuidor[DISTRIBUIDOR_ACTUAL],Distribuidor[RUT_DISTRIBUIDOR_ACTUAL],,0)</f>
        <v>96.766.110-4</v>
      </c>
    </row>
    <row r="644" spans="1:21" x14ac:dyDescent="0.25">
      <c r="A644" s="22">
        <f t="shared" si="39"/>
        <v>2025</v>
      </c>
      <c r="B644" s="22">
        <f t="shared" si="36"/>
        <v>1</v>
      </c>
      <c r="C644" s="22">
        <f t="shared" si="37"/>
        <v>6</v>
      </c>
      <c r="D644" s="23" t="s">
        <v>1130</v>
      </c>
      <c r="E644" s="6" t="s">
        <v>1092</v>
      </c>
      <c r="F644" s="5" t="s">
        <v>641</v>
      </c>
      <c r="G644" s="24" t="str" cm="1">
        <f t="array" ref="G644">+IFERROR(_xlfn.XLOOKUP(Cesion_credito[[#This Row],[Distribuidor_CNE]]&amp;"_"&amp;Cesion_credito[[#This Row],[Bloque_Contrato_CNE]],Contrato[[#All],[Id]],Contrato[[#All],[Suministrador_CNE]],,0),"")</f>
        <v>Empresa Eléctrica ERNC-1 SpA.</v>
      </c>
      <c r="H644" s="24" t="str" cm="1">
        <f t="array" ref="H644">+IFERROR(_xlfn.XLOOKUP(Cesion_credito[[#This Row],[Distribuidor_CNE]]&amp;"_"&amp;Cesion_credito[[#This Row],[Bloque_Contrato_CNE]],Contrato[[#All],[Id]],Contrato[[#All],[SUMINISTRADOR_ACTUAL]],,0),"")</f>
        <v>PV_SALVADOR</v>
      </c>
      <c r="I644" s="24" t="str" cm="1">
        <f t="array" ref="I644">+IFERROR(_xlfn.XLOOKUP(Cesion_credito[[#This Row],[Distribuidor_CNE]]&amp;"_"&amp;Cesion_credito[[#This Row],[Bloque_Contrato_CNE]],Contrato[[#All],[Id]],Contrato[[#All],[DISTRIBUIDOR_ACTUAL]],,0),"")</f>
        <v>CGE</v>
      </c>
      <c r="J644" s="5" t="s">
        <v>1216</v>
      </c>
      <c r="K644" s="22" t="str" cm="1">
        <f t="array" ref="K64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4" s="8">
        <v>1</v>
      </c>
      <c r="N644" s="36">
        <f>+Cesion_credito[[#This Row],[Prorrata_Semestral (%)]]*SUMIFS(Contrato[Pago_Semestral_US$],Contrato[Distribuidor_CNE],Cesion_credito[[#This Row],[Distribuidor_CNE]],Contrato[Contrato],Cesion_credito[[#This Row],[Bloque_Contrato_CNE]])</f>
        <v>126.14</v>
      </c>
      <c r="O644" s="28">
        <f t="shared" si="38"/>
        <v>1</v>
      </c>
      <c r="P644" t="str" cm="1">
        <f t="array" ref="P644">+IFERROR(_xlfn.XLOOKUP(Cesion_credito[[#This Row],[SUMINISTRADOR_ACTUAL]]&amp;Cesion_credito[[#This Row],[Razón Social Beneficiario del Pago]],Tabla_Facturas[[#All],[ID]],Tabla_Facturas[[#All],[BANCO]],,0),"")</f>
        <v>Banco de Chile</v>
      </c>
      <c r="Q644" t="str" cm="1">
        <f t="array" ref="Q6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4" cm="1">
        <f t="array" ref="R644">+IFERROR(_xlfn.XLOOKUP(Cesion_credito[[#This Row],[SUMINISTRADOR_ACTUAL]]&amp;Cesion_credito[[#This Row],[Razón Social Beneficiario del Pago]],Tabla_Facturas[[#All],[ID]],Tabla_Facturas[[#All],[NUMERO_CUENTA]],,0),"")</f>
        <v>1113025073</v>
      </c>
      <c r="S6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19634</v>
      </c>
      <c r="T644" t="str">
        <f>+_xlfn.XLOOKUP(Cesion_credito[[#This Row],[DISTRIBUIDOR_ACTUAL]],Distribuidor[DISTRIBUIDOR_ACTUAL],Distribuidor[RAZON_SOCIAL_DISTRIBUIDOR_ACTUAL],,0)</f>
        <v>Compañía General de Electricidad S.A.</v>
      </c>
      <c r="U644" t="str">
        <f>+_xlfn.XLOOKUP(Cesion_credito[[#This Row],[DISTRIBUIDOR_ACTUAL]],Distribuidor[DISTRIBUIDOR_ACTUAL],Distribuidor[RUT_DISTRIBUIDOR_ACTUAL],,0)</f>
        <v>76.411.321-7</v>
      </c>
    </row>
    <row r="645" spans="1:21" x14ac:dyDescent="0.25">
      <c r="A645" s="22">
        <f t="shared" si="39"/>
        <v>2025</v>
      </c>
      <c r="B645" s="22">
        <f t="shared" si="36"/>
        <v>1</v>
      </c>
      <c r="C645" s="22">
        <f t="shared" si="37"/>
        <v>6</v>
      </c>
      <c r="D645" s="23" t="s">
        <v>1130</v>
      </c>
      <c r="E645" s="6" t="s">
        <v>1092</v>
      </c>
      <c r="F645" s="5" t="s">
        <v>642</v>
      </c>
      <c r="G645" s="24" t="str" cm="1">
        <f t="array" ref="G645">+IFERROR(_xlfn.XLOOKUP(Cesion_credito[[#This Row],[Distribuidor_CNE]]&amp;"_"&amp;Cesion_credito[[#This Row],[Bloque_Contrato_CNE]],Contrato[[#All],[Id]],Contrato[[#All],[Suministrador_CNE]],,0),"")</f>
        <v>Empresa Eléctrica ERNC-1 SpA.</v>
      </c>
      <c r="H645" s="24" t="str" cm="1">
        <f t="array" ref="H645">+IFERROR(_xlfn.XLOOKUP(Cesion_credito[[#This Row],[Distribuidor_CNE]]&amp;"_"&amp;Cesion_credito[[#This Row],[Bloque_Contrato_CNE]],Contrato[[#All],[Id]],Contrato[[#All],[SUMINISTRADOR_ACTUAL]],,0),"")</f>
        <v>PV_SALVADOR</v>
      </c>
      <c r="I645" s="24" t="str" cm="1">
        <f t="array" ref="I645">+IFERROR(_xlfn.XLOOKUP(Cesion_credito[[#This Row],[Distribuidor_CNE]]&amp;"_"&amp;Cesion_credito[[#This Row],[Bloque_Contrato_CNE]],Contrato[[#All],[Id]],Contrato[[#All],[DISTRIBUIDOR_ACTUAL]],,0),"")</f>
        <v>CGE</v>
      </c>
      <c r="J645" s="5" t="s">
        <v>1216</v>
      </c>
      <c r="K645" s="22" t="str" cm="1">
        <f t="array" ref="K64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5" s="8">
        <v>1</v>
      </c>
      <c r="N645" s="36">
        <f>+Cesion_credito[[#This Row],[Prorrata_Semestral (%)]]*SUMIFS(Contrato[Pago_Semestral_US$],Contrato[Distribuidor_CNE],Cesion_credito[[#This Row],[Distribuidor_CNE]],Contrato[Contrato],Cesion_credito[[#This Row],[Bloque_Contrato_CNE]])</f>
        <v>8.3450000000000006</v>
      </c>
      <c r="O645" s="28">
        <f t="shared" si="38"/>
        <v>1</v>
      </c>
      <c r="P645" t="str" cm="1">
        <f t="array" ref="P645">+IFERROR(_xlfn.XLOOKUP(Cesion_credito[[#This Row],[SUMINISTRADOR_ACTUAL]]&amp;Cesion_credito[[#This Row],[Razón Social Beneficiario del Pago]],Tabla_Facturas[[#All],[ID]],Tabla_Facturas[[#All],[BANCO]],,0),"")</f>
        <v>Banco de Chile</v>
      </c>
      <c r="Q645" t="str" cm="1">
        <f t="array" ref="Q6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5" cm="1">
        <f t="array" ref="R645">+IFERROR(_xlfn.XLOOKUP(Cesion_credito[[#This Row],[SUMINISTRADOR_ACTUAL]]&amp;Cesion_credito[[#This Row],[Razón Social Beneficiario del Pago]],Tabla_Facturas[[#All],[ID]],Tabla_Facturas[[#All],[NUMERO_CUENTA]],,0),"")</f>
        <v>1113025073</v>
      </c>
      <c r="S6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1299</v>
      </c>
      <c r="T645" t="str">
        <f>+_xlfn.XLOOKUP(Cesion_credito[[#This Row],[DISTRIBUIDOR_ACTUAL]],Distribuidor[DISTRIBUIDOR_ACTUAL],Distribuidor[RAZON_SOCIAL_DISTRIBUIDOR_ACTUAL],,0)</f>
        <v>Compañía General de Electricidad S.A.</v>
      </c>
      <c r="U645" t="str">
        <f>+_xlfn.XLOOKUP(Cesion_credito[[#This Row],[DISTRIBUIDOR_ACTUAL]],Distribuidor[DISTRIBUIDOR_ACTUAL],Distribuidor[RUT_DISTRIBUIDOR_ACTUAL],,0)</f>
        <v>76.411.321-7</v>
      </c>
    </row>
    <row r="646" spans="1:21" x14ac:dyDescent="0.25">
      <c r="A646" s="22">
        <f t="shared" si="39"/>
        <v>2025</v>
      </c>
      <c r="B646" s="22">
        <f t="shared" si="36"/>
        <v>1</v>
      </c>
      <c r="C646" s="22">
        <f t="shared" si="37"/>
        <v>6</v>
      </c>
      <c r="D646" s="23" t="s">
        <v>1130</v>
      </c>
      <c r="E646" s="6" t="s">
        <v>1092</v>
      </c>
      <c r="F646" s="5" t="s">
        <v>643</v>
      </c>
      <c r="G646" s="24" t="str" cm="1">
        <f t="array" ref="G646">+IFERROR(_xlfn.XLOOKUP(Cesion_credito[[#This Row],[Distribuidor_CNE]]&amp;"_"&amp;Cesion_credito[[#This Row],[Bloque_Contrato_CNE]],Contrato[[#All],[Id]],Contrato[[#All],[Suministrador_CNE]],,0),"")</f>
        <v>Empresa Eléctrica ERNC-1 SpA.</v>
      </c>
      <c r="H646" s="24" t="str" cm="1">
        <f t="array" ref="H646">+IFERROR(_xlfn.XLOOKUP(Cesion_credito[[#This Row],[Distribuidor_CNE]]&amp;"_"&amp;Cesion_credito[[#This Row],[Bloque_Contrato_CNE]],Contrato[[#All],[Id]],Contrato[[#All],[SUMINISTRADOR_ACTUAL]],,0),"")</f>
        <v>PV_SALVADOR</v>
      </c>
      <c r="I646" s="24" t="str" cm="1">
        <f t="array" ref="I646">+IFERROR(_xlfn.XLOOKUP(Cesion_credito[[#This Row],[Distribuidor_CNE]]&amp;"_"&amp;Cesion_credito[[#This Row],[Bloque_Contrato_CNE]],Contrato[[#All],[Id]],Contrato[[#All],[DISTRIBUIDOR_ACTUAL]],,0),"")</f>
        <v>CGE</v>
      </c>
      <c r="J646" s="5" t="s">
        <v>1216</v>
      </c>
      <c r="K646" s="22" t="str" cm="1">
        <f t="array" ref="K64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6" s="8">
        <v>1</v>
      </c>
      <c r="N646" s="36">
        <f>+Cesion_credito[[#This Row],[Prorrata_Semestral (%)]]*SUMIFS(Contrato[Pago_Semestral_US$],Contrato[Distribuidor_CNE],Cesion_credito[[#This Row],[Distribuidor_CNE]],Contrato[Contrato],Cesion_credito[[#This Row],[Bloque_Contrato_CNE]])</f>
        <v>36.813000000000002</v>
      </c>
      <c r="O646" s="28">
        <f t="shared" si="38"/>
        <v>1</v>
      </c>
      <c r="P646" t="str" cm="1">
        <f t="array" ref="P646">+IFERROR(_xlfn.XLOOKUP(Cesion_credito[[#This Row],[SUMINISTRADOR_ACTUAL]]&amp;Cesion_credito[[#This Row],[Razón Social Beneficiario del Pago]],Tabla_Facturas[[#All],[ID]],Tabla_Facturas[[#All],[BANCO]],,0),"")</f>
        <v>Banco de Chile</v>
      </c>
      <c r="Q646" t="str" cm="1">
        <f t="array" ref="Q6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6" cm="1">
        <f t="array" ref="R646">+IFERROR(_xlfn.XLOOKUP(Cesion_credito[[#This Row],[SUMINISTRADOR_ACTUAL]]&amp;Cesion_credito[[#This Row],[Razón Social Beneficiario del Pago]],Tabla_Facturas[[#All],[ID]],Tabla_Facturas[[#All],[NUMERO_CUENTA]],,0),"")</f>
        <v>1113025073</v>
      </c>
      <c r="S6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5730</v>
      </c>
      <c r="T646" t="str">
        <f>+_xlfn.XLOOKUP(Cesion_credito[[#This Row],[DISTRIBUIDOR_ACTUAL]],Distribuidor[DISTRIBUIDOR_ACTUAL],Distribuidor[RAZON_SOCIAL_DISTRIBUIDOR_ACTUAL],,0)</f>
        <v>Compañía General de Electricidad S.A.</v>
      </c>
      <c r="U646" t="str">
        <f>+_xlfn.XLOOKUP(Cesion_credito[[#This Row],[DISTRIBUIDOR_ACTUAL]],Distribuidor[DISTRIBUIDOR_ACTUAL],Distribuidor[RUT_DISTRIBUIDOR_ACTUAL],,0)</f>
        <v>76.411.321-7</v>
      </c>
    </row>
    <row r="647" spans="1:21" x14ac:dyDescent="0.25">
      <c r="A647" s="22">
        <f t="shared" si="39"/>
        <v>2025</v>
      </c>
      <c r="B647" s="22">
        <f t="shared" si="36"/>
        <v>1</v>
      </c>
      <c r="C647" s="22">
        <f t="shared" si="37"/>
        <v>6</v>
      </c>
      <c r="D647" s="23" t="s">
        <v>1130</v>
      </c>
      <c r="E647" s="6" t="s">
        <v>1095</v>
      </c>
      <c r="F647" s="5" t="s">
        <v>700</v>
      </c>
      <c r="G647" s="24" t="str" cm="1">
        <f t="array" ref="G647">+IFERROR(_xlfn.XLOOKUP(Cesion_credito[[#This Row],[Distribuidor_CNE]]&amp;"_"&amp;Cesion_credito[[#This Row],[Bloque_Contrato_CNE]],Contrato[[#All],[Id]],Contrato[[#All],[Suministrador_CNE]],,0),"")</f>
        <v>Empresa Eléctrica ERNC-1 SpA.</v>
      </c>
      <c r="H647" s="24" t="str" cm="1">
        <f t="array" ref="H647">+IFERROR(_xlfn.XLOOKUP(Cesion_credito[[#This Row],[Distribuidor_CNE]]&amp;"_"&amp;Cesion_credito[[#This Row],[Bloque_Contrato_CNE]],Contrato[[#All],[Id]],Contrato[[#All],[SUMINISTRADOR_ACTUAL]],,0),"")</f>
        <v>PV_SALVADOR</v>
      </c>
      <c r="I647" s="24" t="str" cm="1">
        <f t="array" ref="I647">+IFERROR(_xlfn.XLOOKUP(Cesion_credito[[#This Row],[Distribuidor_CNE]]&amp;"_"&amp;Cesion_credito[[#This Row],[Bloque_Contrato_CNE]],Contrato[[#All],[Id]],Contrato[[#All],[DISTRIBUIDOR_ACTUAL]],,0),"")</f>
        <v>CGE</v>
      </c>
      <c r="J647" s="5" t="s">
        <v>1216</v>
      </c>
      <c r="K647" s="22" t="str" cm="1">
        <f t="array" ref="K64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7" s="8">
        <v>1</v>
      </c>
      <c r="N647" s="36">
        <f>+Cesion_credito[[#This Row],[Prorrata_Semestral (%)]]*SUMIFS(Contrato[Pago_Semestral_US$],Contrato[Distribuidor_CNE],Cesion_credito[[#This Row],[Distribuidor_CNE]],Contrato[Contrato],Cesion_credito[[#This Row],[Bloque_Contrato_CNE]])</f>
        <v>3298.9490000000001</v>
      </c>
      <c r="O647" s="28">
        <f t="shared" si="38"/>
        <v>1</v>
      </c>
      <c r="P647" t="str" cm="1">
        <f t="array" ref="P647">+IFERROR(_xlfn.XLOOKUP(Cesion_credito[[#This Row],[SUMINISTRADOR_ACTUAL]]&amp;Cesion_credito[[#This Row],[Razón Social Beneficiario del Pago]],Tabla_Facturas[[#All],[ID]],Tabla_Facturas[[#All],[BANCO]],,0),"")</f>
        <v>Banco de Chile</v>
      </c>
      <c r="Q647" t="str" cm="1">
        <f t="array" ref="Q6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7" cm="1">
        <f t="array" ref="R647">+IFERROR(_xlfn.XLOOKUP(Cesion_credito[[#This Row],[SUMINISTRADOR_ACTUAL]]&amp;Cesion_credito[[#This Row],[Razón Social Beneficiario del Pago]],Tabla_Facturas[[#All],[ID]],Tabla_Facturas[[#All],[NUMERO_CUENTA]],,0),"")</f>
        <v>1113025073</v>
      </c>
      <c r="S6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513487</v>
      </c>
      <c r="T647" t="str">
        <f>+_xlfn.XLOOKUP(Cesion_credito[[#This Row],[DISTRIBUIDOR_ACTUAL]],Distribuidor[DISTRIBUIDOR_ACTUAL],Distribuidor[RAZON_SOCIAL_DISTRIBUIDOR_ACTUAL],,0)</f>
        <v>Compañía General de Electricidad S.A.</v>
      </c>
      <c r="U647" t="str">
        <f>+_xlfn.XLOOKUP(Cesion_credito[[#This Row],[DISTRIBUIDOR_ACTUAL]],Distribuidor[DISTRIBUIDOR_ACTUAL],Distribuidor[RUT_DISTRIBUIDOR_ACTUAL],,0)</f>
        <v>76.411.321-7</v>
      </c>
    </row>
    <row r="648" spans="1:21" x14ac:dyDescent="0.25">
      <c r="A648" s="22">
        <f t="shared" si="39"/>
        <v>2025</v>
      </c>
      <c r="B648" s="22">
        <f t="shared" ref="B648:B711" si="40">+$B$4</f>
        <v>1</v>
      </c>
      <c r="C648" s="22">
        <f t="shared" ref="C648:C711" si="41">+$B$5</f>
        <v>6</v>
      </c>
      <c r="D648" s="23" t="s">
        <v>1130</v>
      </c>
      <c r="E648" s="6" t="s">
        <v>1095</v>
      </c>
      <c r="F648" s="5" t="s">
        <v>701</v>
      </c>
      <c r="G648" s="24" t="str" cm="1">
        <f t="array" ref="G648">+IFERROR(_xlfn.XLOOKUP(Cesion_credito[[#This Row],[Distribuidor_CNE]]&amp;"_"&amp;Cesion_credito[[#This Row],[Bloque_Contrato_CNE]],Contrato[[#All],[Id]],Contrato[[#All],[Suministrador_CNE]],,0),"")</f>
        <v>Empresa Eléctrica ERNC-1 SpA.</v>
      </c>
      <c r="H648" s="24" t="str" cm="1">
        <f t="array" ref="H648">+IFERROR(_xlfn.XLOOKUP(Cesion_credito[[#This Row],[Distribuidor_CNE]]&amp;"_"&amp;Cesion_credito[[#This Row],[Bloque_Contrato_CNE]],Contrato[[#All],[Id]],Contrato[[#All],[SUMINISTRADOR_ACTUAL]],,0),"")</f>
        <v>PV_SALVADOR</v>
      </c>
      <c r="I648" s="24" t="str" cm="1">
        <f t="array" ref="I648">+IFERROR(_xlfn.XLOOKUP(Cesion_credito[[#This Row],[Distribuidor_CNE]]&amp;"_"&amp;Cesion_credito[[#This Row],[Bloque_Contrato_CNE]],Contrato[[#All],[Id]],Contrato[[#All],[DISTRIBUIDOR_ACTUAL]],,0),"")</f>
        <v>CGE</v>
      </c>
      <c r="J648" s="5" t="s">
        <v>1216</v>
      </c>
      <c r="K648" s="22" t="str" cm="1">
        <f t="array" ref="K64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8" s="8">
        <v>1</v>
      </c>
      <c r="N648" s="36">
        <f>+Cesion_credito[[#This Row],[Prorrata_Semestral (%)]]*SUMIFS(Contrato[Pago_Semestral_US$],Contrato[Distribuidor_CNE],Cesion_credito[[#This Row],[Distribuidor_CNE]],Contrato[Contrato],Cesion_credito[[#This Row],[Bloque_Contrato_CNE]])</f>
        <v>546.99300000000005</v>
      </c>
      <c r="O648" s="28">
        <f t="shared" ref="O648:O711" si="42">+SUMIFS(M:M,E:E,E648,F:F,F648)</f>
        <v>1</v>
      </c>
      <c r="P648" t="str" cm="1">
        <f t="array" ref="P648">+IFERROR(_xlfn.XLOOKUP(Cesion_credito[[#This Row],[SUMINISTRADOR_ACTUAL]]&amp;Cesion_credito[[#This Row],[Razón Social Beneficiario del Pago]],Tabla_Facturas[[#All],[ID]],Tabla_Facturas[[#All],[BANCO]],,0),"")</f>
        <v>Banco de Chile</v>
      </c>
      <c r="Q648" t="str" cm="1">
        <f t="array" ref="Q6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8" cm="1">
        <f t="array" ref="R648">+IFERROR(_xlfn.XLOOKUP(Cesion_credito[[#This Row],[SUMINISTRADOR_ACTUAL]]&amp;Cesion_credito[[#This Row],[Razón Social Beneficiario del Pago]],Tabla_Facturas[[#All],[ID]],Tabla_Facturas[[#All],[NUMERO_CUENTA]],,0),"")</f>
        <v>1113025073</v>
      </c>
      <c r="S6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85140</v>
      </c>
      <c r="T648" t="str">
        <f>+_xlfn.XLOOKUP(Cesion_credito[[#This Row],[DISTRIBUIDOR_ACTUAL]],Distribuidor[DISTRIBUIDOR_ACTUAL],Distribuidor[RAZON_SOCIAL_DISTRIBUIDOR_ACTUAL],,0)</f>
        <v>Compañía General de Electricidad S.A.</v>
      </c>
      <c r="U648" t="str">
        <f>+_xlfn.XLOOKUP(Cesion_credito[[#This Row],[DISTRIBUIDOR_ACTUAL]],Distribuidor[DISTRIBUIDOR_ACTUAL],Distribuidor[RUT_DISTRIBUIDOR_ACTUAL],,0)</f>
        <v>76.411.321-7</v>
      </c>
    </row>
    <row r="649" spans="1:21" x14ac:dyDescent="0.25">
      <c r="A649" s="22">
        <f t="shared" ref="A649:A712" si="43">+$B$3</f>
        <v>2025</v>
      </c>
      <c r="B649" s="22">
        <f t="shared" si="40"/>
        <v>1</v>
      </c>
      <c r="C649" s="22">
        <f t="shared" si="41"/>
        <v>6</v>
      </c>
      <c r="D649" s="23" t="s">
        <v>1130</v>
      </c>
      <c r="E649" s="6" t="s">
        <v>1095</v>
      </c>
      <c r="F649" s="5" t="s">
        <v>702</v>
      </c>
      <c r="G649" s="24" t="str" cm="1">
        <f t="array" ref="G649">+IFERROR(_xlfn.XLOOKUP(Cesion_credito[[#This Row],[Distribuidor_CNE]]&amp;"_"&amp;Cesion_credito[[#This Row],[Bloque_Contrato_CNE]],Contrato[[#All],[Id]],Contrato[[#All],[Suministrador_CNE]],,0),"")</f>
        <v>Empresa Eléctrica ERNC-1 SpA.</v>
      </c>
      <c r="H649" s="24" t="str" cm="1">
        <f t="array" ref="H649">+IFERROR(_xlfn.XLOOKUP(Cesion_credito[[#This Row],[Distribuidor_CNE]]&amp;"_"&amp;Cesion_credito[[#This Row],[Bloque_Contrato_CNE]],Contrato[[#All],[Id]],Contrato[[#All],[SUMINISTRADOR_ACTUAL]],,0),"")</f>
        <v>PV_SALVADOR</v>
      </c>
      <c r="I649" s="24" t="str" cm="1">
        <f t="array" ref="I649">+IFERROR(_xlfn.XLOOKUP(Cesion_credito[[#This Row],[Distribuidor_CNE]]&amp;"_"&amp;Cesion_credito[[#This Row],[Bloque_Contrato_CNE]],Contrato[[#All],[Id]],Contrato[[#All],[DISTRIBUIDOR_ACTUAL]],,0),"")</f>
        <v>CGE</v>
      </c>
      <c r="J649" s="5" t="s">
        <v>1216</v>
      </c>
      <c r="K649" s="22" t="str" cm="1">
        <f t="array" ref="K64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49" s="8">
        <v>1</v>
      </c>
      <c r="N649" s="36">
        <f>+Cesion_credito[[#This Row],[Prorrata_Semestral (%)]]*SUMIFS(Contrato[Pago_Semestral_US$],Contrato[Distribuidor_CNE],Cesion_credito[[#This Row],[Distribuidor_CNE]],Contrato[Contrato],Cesion_credito[[#This Row],[Bloque_Contrato_CNE]])</f>
        <v>993.06</v>
      </c>
      <c r="O649" s="28">
        <f t="shared" si="42"/>
        <v>1</v>
      </c>
      <c r="P649" t="str" cm="1">
        <f t="array" ref="P649">+IFERROR(_xlfn.XLOOKUP(Cesion_credito[[#This Row],[SUMINISTRADOR_ACTUAL]]&amp;Cesion_credito[[#This Row],[Razón Social Beneficiario del Pago]],Tabla_Facturas[[#All],[ID]],Tabla_Facturas[[#All],[BANCO]],,0),"")</f>
        <v>Banco de Chile</v>
      </c>
      <c r="Q649" t="str" cm="1">
        <f t="array" ref="Q6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49" cm="1">
        <f t="array" ref="R649">+IFERROR(_xlfn.XLOOKUP(Cesion_credito[[#This Row],[SUMINISTRADOR_ACTUAL]]&amp;Cesion_credito[[#This Row],[Razón Social Beneficiario del Pago]],Tabla_Facturas[[#All],[ID]],Tabla_Facturas[[#All],[NUMERO_CUENTA]],,0),"")</f>
        <v>1113025073</v>
      </c>
      <c r="S6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154571</v>
      </c>
      <c r="T649" t="str">
        <f>+_xlfn.XLOOKUP(Cesion_credito[[#This Row],[DISTRIBUIDOR_ACTUAL]],Distribuidor[DISTRIBUIDOR_ACTUAL],Distribuidor[RAZON_SOCIAL_DISTRIBUIDOR_ACTUAL],,0)</f>
        <v>Compañía General de Electricidad S.A.</v>
      </c>
      <c r="U649" t="str">
        <f>+_xlfn.XLOOKUP(Cesion_credito[[#This Row],[DISTRIBUIDOR_ACTUAL]],Distribuidor[DISTRIBUIDOR_ACTUAL],Distribuidor[RUT_DISTRIBUIDOR_ACTUAL],,0)</f>
        <v>76.411.321-7</v>
      </c>
    </row>
    <row r="650" spans="1:21" x14ac:dyDescent="0.25">
      <c r="A650" s="22">
        <f t="shared" si="43"/>
        <v>2025</v>
      </c>
      <c r="B650" s="22">
        <f t="shared" si="40"/>
        <v>1</v>
      </c>
      <c r="C650" s="22">
        <f t="shared" si="41"/>
        <v>6</v>
      </c>
      <c r="D650" s="23" t="s">
        <v>1130</v>
      </c>
      <c r="E650" s="6" t="s">
        <v>1097</v>
      </c>
      <c r="F650" s="5" t="s">
        <v>551</v>
      </c>
      <c r="G650" s="24" t="str" cm="1">
        <f t="array" ref="G650">+IFERROR(_xlfn.XLOOKUP(Cesion_credito[[#This Row],[Distribuidor_CNE]]&amp;"_"&amp;Cesion_credito[[#This Row],[Bloque_Contrato_CNE]],Contrato[[#All],[Id]],Contrato[[#All],[Suministrador_CNE]],,0),"")</f>
        <v>Empresa Eléctrica ERNC-1 SpA.</v>
      </c>
      <c r="H650" s="24" t="str" cm="1">
        <f t="array" ref="H650">+IFERROR(_xlfn.XLOOKUP(Cesion_credito[[#This Row],[Distribuidor_CNE]]&amp;"_"&amp;Cesion_credito[[#This Row],[Bloque_Contrato_CNE]],Contrato[[#All],[Id]],Contrato[[#All],[SUMINISTRADOR_ACTUAL]],,0),"")</f>
        <v>PV_SALVADOR</v>
      </c>
      <c r="I650" s="24" t="str" cm="1">
        <f t="array" ref="I650">+IFERROR(_xlfn.XLOOKUP(Cesion_credito[[#This Row],[Distribuidor_CNE]]&amp;"_"&amp;Cesion_credito[[#This Row],[Bloque_Contrato_CNE]],Contrato[[#All],[Id]],Contrato[[#All],[DISTRIBUIDOR_ACTUAL]],,0),"")</f>
        <v>ENEL_DISTRIBUCION</v>
      </c>
      <c r="J650" s="5" t="s">
        <v>1216</v>
      </c>
      <c r="K650" s="22" t="str" cm="1">
        <f t="array" ref="K65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0" s="8">
        <v>1</v>
      </c>
      <c r="N650" s="36">
        <f>+Cesion_credito[[#This Row],[Prorrata_Semestral (%)]]*SUMIFS(Contrato[Pago_Semestral_US$],Contrato[Distribuidor_CNE],Cesion_credito[[#This Row],[Distribuidor_CNE]],Contrato[Contrato],Cesion_credito[[#This Row],[Bloque_Contrato_CNE]])</f>
        <v>29150.527999999998</v>
      </c>
      <c r="O650" s="28">
        <f t="shared" si="42"/>
        <v>1</v>
      </c>
      <c r="P650" t="str" cm="1">
        <f t="array" ref="P650">+IFERROR(_xlfn.XLOOKUP(Cesion_credito[[#This Row],[SUMINISTRADOR_ACTUAL]]&amp;Cesion_credito[[#This Row],[Razón Social Beneficiario del Pago]],Tabla_Facturas[[#All],[ID]],Tabla_Facturas[[#All],[BANCO]],,0),"")</f>
        <v>Banco de Chile</v>
      </c>
      <c r="Q650" t="str" cm="1">
        <f t="array" ref="Q6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0" cm="1">
        <f t="array" ref="R650">+IFERROR(_xlfn.XLOOKUP(Cesion_credito[[#This Row],[SUMINISTRADOR_ACTUAL]]&amp;Cesion_credito[[#This Row],[Razón Social Beneficiario del Pago]],Tabla_Facturas[[#All],[ID]],Tabla_Facturas[[#All],[NUMERO_CUENTA]],,0),"")</f>
        <v>1113025073</v>
      </c>
      <c r="S6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4537328</v>
      </c>
      <c r="T650" t="str">
        <f>+_xlfn.XLOOKUP(Cesion_credito[[#This Row],[DISTRIBUIDOR_ACTUAL]],Distribuidor[DISTRIBUIDOR_ACTUAL],Distribuidor[RAZON_SOCIAL_DISTRIBUIDOR_ACTUAL],,0)</f>
        <v>Enel Distribución Chile S.A.</v>
      </c>
      <c r="U650" t="str">
        <f>+_xlfn.XLOOKUP(Cesion_credito[[#This Row],[DISTRIBUIDOR_ACTUAL]],Distribuidor[DISTRIBUIDOR_ACTUAL],Distribuidor[RUT_DISTRIBUIDOR_ACTUAL],,0)</f>
        <v>96.800.570-7</v>
      </c>
    </row>
    <row r="651" spans="1:21" x14ac:dyDescent="0.25">
      <c r="A651" s="22">
        <f t="shared" si="43"/>
        <v>2025</v>
      </c>
      <c r="B651" s="22">
        <f t="shared" si="40"/>
        <v>1</v>
      </c>
      <c r="C651" s="22">
        <f t="shared" si="41"/>
        <v>6</v>
      </c>
      <c r="D651" s="23" t="s">
        <v>1130</v>
      </c>
      <c r="E651" s="6" t="s">
        <v>1097</v>
      </c>
      <c r="F651" s="5" t="s">
        <v>552</v>
      </c>
      <c r="G651" s="24" t="str" cm="1">
        <f t="array" ref="G651">+IFERROR(_xlfn.XLOOKUP(Cesion_credito[[#This Row],[Distribuidor_CNE]]&amp;"_"&amp;Cesion_credito[[#This Row],[Bloque_Contrato_CNE]],Contrato[[#All],[Id]],Contrato[[#All],[Suministrador_CNE]],,0),"")</f>
        <v>Empresa Eléctrica ERNC-1 SpA.</v>
      </c>
      <c r="H651" s="24" t="str" cm="1">
        <f t="array" ref="H651">+IFERROR(_xlfn.XLOOKUP(Cesion_credito[[#This Row],[Distribuidor_CNE]]&amp;"_"&amp;Cesion_credito[[#This Row],[Bloque_Contrato_CNE]],Contrato[[#All],[Id]],Contrato[[#All],[SUMINISTRADOR_ACTUAL]],,0),"")</f>
        <v>PV_SALVADOR</v>
      </c>
      <c r="I651" s="24" t="str" cm="1">
        <f t="array" ref="I651">+IFERROR(_xlfn.XLOOKUP(Cesion_credito[[#This Row],[Distribuidor_CNE]]&amp;"_"&amp;Cesion_credito[[#This Row],[Bloque_Contrato_CNE]],Contrato[[#All],[Id]],Contrato[[#All],[DISTRIBUIDOR_ACTUAL]],,0),"")</f>
        <v>ENEL_DISTRIBUCION</v>
      </c>
      <c r="J651" s="5" t="s">
        <v>1216</v>
      </c>
      <c r="K651" s="22" t="str" cm="1">
        <f t="array" ref="K65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1" s="8">
        <v>1</v>
      </c>
      <c r="N651" s="36">
        <f>+Cesion_credito[[#This Row],[Prorrata_Semestral (%)]]*SUMIFS(Contrato[Pago_Semestral_US$],Contrato[Distribuidor_CNE],Cesion_credito[[#This Row],[Distribuidor_CNE]],Contrato[Contrato],Cesion_credito[[#This Row],[Bloque_Contrato_CNE]])</f>
        <v>6754.2240000000002</v>
      </c>
      <c r="O651" s="28">
        <f t="shared" si="42"/>
        <v>1</v>
      </c>
      <c r="P651" t="str" cm="1">
        <f t="array" ref="P651">+IFERROR(_xlfn.XLOOKUP(Cesion_credito[[#This Row],[SUMINISTRADOR_ACTUAL]]&amp;Cesion_credito[[#This Row],[Razón Social Beneficiario del Pago]],Tabla_Facturas[[#All],[ID]],Tabla_Facturas[[#All],[BANCO]],,0),"")</f>
        <v>Banco de Chile</v>
      </c>
      <c r="Q651" t="str" cm="1">
        <f t="array" ref="Q6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1" cm="1">
        <f t="array" ref="R651">+IFERROR(_xlfn.XLOOKUP(Cesion_credito[[#This Row],[SUMINISTRADOR_ACTUAL]]&amp;Cesion_credito[[#This Row],[Razón Social Beneficiario del Pago]],Tabla_Facturas[[#All],[ID]],Tabla_Facturas[[#All],[NUMERO_CUENTA]],,0),"")</f>
        <v>1113025073</v>
      </c>
      <c r="S6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1051306</v>
      </c>
      <c r="T651" t="str">
        <f>+_xlfn.XLOOKUP(Cesion_credito[[#This Row],[DISTRIBUIDOR_ACTUAL]],Distribuidor[DISTRIBUIDOR_ACTUAL],Distribuidor[RAZON_SOCIAL_DISTRIBUIDOR_ACTUAL],,0)</f>
        <v>Enel Distribución Chile S.A.</v>
      </c>
      <c r="U651" t="str">
        <f>+_xlfn.XLOOKUP(Cesion_credito[[#This Row],[DISTRIBUIDOR_ACTUAL]],Distribuidor[DISTRIBUIDOR_ACTUAL],Distribuidor[RUT_DISTRIBUIDOR_ACTUAL],,0)</f>
        <v>96.800.570-7</v>
      </c>
    </row>
    <row r="652" spans="1:21" x14ac:dyDescent="0.25">
      <c r="A652" s="22">
        <f t="shared" si="43"/>
        <v>2025</v>
      </c>
      <c r="B652" s="22">
        <f t="shared" si="40"/>
        <v>1</v>
      </c>
      <c r="C652" s="22">
        <f t="shared" si="41"/>
        <v>6</v>
      </c>
      <c r="D652" s="23" t="s">
        <v>1130</v>
      </c>
      <c r="E652" s="6" t="s">
        <v>1097</v>
      </c>
      <c r="F652" s="5" t="s">
        <v>553</v>
      </c>
      <c r="G652" s="24" t="str" cm="1">
        <f t="array" ref="G652">+IFERROR(_xlfn.XLOOKUP(Cesion_credito[[#This Row],[Distribuidor_CNE]]&amp;"_"&amp;Cesion_credito[[#This Row],[Bloque_Contrato_CNE]],Contrato[[#All],[Id]],Contrato[[#All],[Suministrador_CNE]],,0),"")</f>
        <v>Empresa Eléctrica ERNC-1 SpA.</v>
      </c>
      <c r="H652" s="24" t="str" cm="1">
        <f t="array" ref="H652">+IFERROR(_xlfn.XLOOKUP(Cesion_credito[[#This Row],[Distribuidor_CNE]]&amp;"_"&amp;Cesion_credito[[#This Row],[Bloque_Contrato_CNE]],Contrato[[#All],[Id]],Contrato[[#All],[SUMINISTRADOR_ACTUAL]],,0),"")</f>
        <v>PV_SALVADOR</v>
      </c>
      <c r="I652" s="24" t="str" cm="1">
        <f t="array" ref="I652">+IFERROR(_xlfn.XLOOKUP(Cesion_credito[[#This Row],[Distribuidor_CNE]]&amp;"_"&amp;Cesion_credito[[#This Row],[Bloque_Contrato_CNE]],Contrato[[#All],[Id]],Contrato[[#All],[DISTRIBUIDOR_ACTUAL]],,0),"")</f>
        <v>ENEL_DISTRIBUCION</v>
      </c>
      <c r="J652" s="5" t="s">
        <v>1216</v>
      </c>
      <c r="K652" s="22" t="str" cm="1">
        <f t="array" ref="K65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2" s="8">
        <v>1</v>
      </c>
      <c r="N652" s="36">
        <f>+Cesion_credito[[#This Row],[Prorrata_Semestral (%)]]*SUMIFS(Contrato[Pago_Semestral_US$],Contrato[Distribuidor_CNE],Cesion_credito[[#This Row],[Distribuidor_CNE]],Contrato[Contrato],Cesion_credito[[#This Row],[Bloque_Contrato_CNE]])</f>
        <v>8312.3889999999992</v>
      </c>
      <c r="O652" s="28">
        <f t="shared" si="42"/>
        <v>1</v>
      </c>
      <c r="P652" t="str" cm="1">
        <f t="array" ref="P652">+IFERROR(_xlfn.XLOOKUP(Cesion_credito[[#This Row],[SUMINISTRADOR_ACTUAL]]&amp;Cesion_credito[[#This Row],[Razón Social Beneficiario del Pago]],Tabla_Facturas[[#All],[ID]],Tabla_Facturas[[#All],[BANCO]],,0),"")</f>
        <v>Banco de Chile</v>
      </c>
      <c r="Q652" t="str" cm="1">
        <f t="array" ref="Q6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2" cm="1">
        <f t="array" ref="R652">+IFERROR(_xlfn.XLOOKUP(Cesion_credito[[#This Row],[SUMINISTRADOR_ACTUAL]]&amp;Cesion_credito[[#This Row],[Razón Social Beneficiario del Pago]],Tabla_Facturas[[#All],[ID]],Tabla_Facturas[[#All],[NUMERO_CUENTA]],,0),"")</f>
        <v>1113025073</v>
      </c>
      <c r="S6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1293837</v>
      </c>
      <c r="T652" t="str">
        <f>+_xlfn.XLOOKUP(Cesion_credito[[#This Row],[DISTRIBUIDOR_ACTUAL]],Distribuidor[DISTRIBUIDOR_ACTUAL],Distribuidor[RAZON_SOCIAL_DISTRIBUIDOR_ACTUAL],,0)</f>
        <v>Enel Distribución Chile S.A.</v>
      </c>
      <c r="U652" t="str">
        <f>+_xlfn.XLOOKUP(Cesion_credito[[#This Row],[DISTRIBUIDOR_ACTUAL]],Distribuidor[DISTRIBUIDOR_ACTUAL],Distribuidor[RUT_DISTRIBUIDOR_ACTUAL],,0)</f>
        <v>96.800.570-7</v>
      </c>
    </row>
    <row r="653" spans="1:21" x14ac:dyDescent="0.25">
      <c r="A653" s="22">
        <f t="shared" si="43"/>
        <v>2025</v>
      </c>
      <c r="B653" s="22">
        <f t="shared" si="40"/>
        <v>1</v>
      </c>
      <c r="C653" s="22">
        <f t="shared" si="41"/>
        <v>6</v>
      </c>
      <c r="D653" s="23" t="s">
        <v>1130</v>
      </c>
      <c r="E653" s="6" t="s">
        <v>1098</v>
      </c>
      <c r="F653" s="5" t="s">
        <v>761</v>
      </c>
      <c r="G653" s="24" t="str" cm="1">
        <f t="array" ref="G653">+IFERROR(_xlfn.XLOOKUP(Cesion_credito[[#This Row],[Distribuidor_CNE]]&amp;"_"&amp;Cesion_credito[[#This Row],[Bloque_Contrato_CNE]],Contrato[[#All],[Id]],Contrato[[#All],[Suministrador_CNE]],,0),"")</f>
        <v>Empresa Eléctrica ERNC-1 SpA.</v>
      </c>
      <c r="H653" s="24" t="str" cm="1">
        <f t="array" ref="H653">+IFERROR(_xlfn.XLOOKUP(Cesion_credito[[#This Row],[Distribuidor_CNE]]&amp;"_"&amp;Cesion_credito[[#This Row],[Bloque_Contrato_CNE]],Contrato[[#All],[Id]],Contrato[[#All],[SUMINISTRADOR_ACTUAL]],,0),"")</f>
        <v>PV_SALVADOR</v>
      </c>
      <c r="I653" s="24" t="str" cm="1">
        <f t="array" ref="I653">+IFERROR(_xlfn.XLOOKUP(Cesion_credito[[#This Row],[Distribuidor_CNE]]&amp;"_"&amp;Cesion_credito[[#This Row],[Bloque_Contrato_CNE]],Contrato[[#All],[Id]],Contrato[[#All],[DISTRIBUIDOR_ACTUAL]],,0),"")</f>
        <v>FRONTEL</v>
      </c>
      <c r="J653" s="5" t="s">
        <v>1216</v>
      </c>
      <c r="K653" s="22" t="str" cm="1">
        <f t="array" ref="K65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3" s="8">
        <v>1</v>
      </c>
      <c r="N653" s="36">
        <f>+Cesion_credito[[#This Row],[Prorrata_Semestral (%)]]*SUMIFS(Contrato[Pago_Semestral_US$],Contrato[Distribuidor_CNE],Cesion_credito[[#This Row],[Distribuidor_CNE]],Contrato[Contrato],Cesion_credito[[#This Row],[Bloque_Contrato_CNE]])</f>
        <v>2987.2620000000002</v>
      </c>
      <c r="O653" s="28">
        <f t="shared" si="42"/>
        <v>1</v>
      </c>
      <c r="P653" t="str" cm="1">
        <f t="array" ref="P653">+IFERROR(_xlfn.XLOOKUP(Cesion_credito[[#This Row],[SUMINISTRADOR_ACTUAL]]&amp;Cesion_credito[[#This Row],[Razón Social Beneficiario del Pago]],Tabla_Facturas[[#All],[ID]],Tabla_Facturas[[#All],[BANCO]],,0),"")</f>
        <v>Banco de Chile</v>
      </c>
      <c r="Q653" t="str" cm="1">
        <f t="array" ref="Q6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3" cm="1">
        <f t="array" ref="R653">+IFERROR(_xlfn.XLOOKUP(Cesion_credito[[#This Row],[SUMINISTRADOR_ACTUAL]]&amp;Cesion_credito[[#This Row],[Razón Social Beneficiario del Pago]],Tabla_Facturas[[#All],[ID]],Tabla_Facturas[[#All],[NUMERO_CUENTA]],,0),"")</f>
        <v>1113025073</v>
      </c>
      <c r="S6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464972</v>
      </c>
      <c r="T653" t="str">
        <f>+_xlfn.XLOOKUP(Cesion_credito[[#This Row],[DISTRIBUIDOR_ACTUAL]],Distribuidor[DISTRIBUIDOR_ACTUAL],Distribuidor[RAZON_SOCIAL_DISTRIBUIDOR_ACTUAL],,0)</f>
        <v>Empresa Eléctrica de la Frontera S.A.</v>
      </c>
      <c r="U653" t="str">
        <f>+_xlfn.XLOOKUP(Cesion_credito[[#This Row],[DISTRIBUIDOR_ACTUAL]],Distribuidor[DISTRIBUIDOR_ACTUAL],Distribuidor[RUT_DISTRIBUIDOR_ACTUAL],,0)</f>
        <v>76.073.164-1</v>
      </c>
    </row>
    <row r="654" spans="1:21" x14ac:dyDescent="0.25">
      <c r="A654" s="22">
        <f t="shared" si="43"/>
        <v>2025</v>
      </c>
      <c r="B654" s="22">
        <f t="shared" si="40"/>
        <v>1</v>
      </c>
      <c r="C654" s="22">
        <f t="shared" si="41"/>
        <v>6</v>
      </c>
      <c r="D654" s="23" t="s">
        <v>1130</v>
      </c>
      <c r="E654" s="6" t="s">
        <v>1098</v>
      </c>
      <c r="F654" s="5" t="s">
        <v>762</v>
      </c>
      <c r="G654" s="24" t="str" cm="1">
        <f t="array" ref="G654">+IFERROR(_xlfn.XLOOKUP(Cesion_credito[[#This Row],[Distribuidor_CNE]]&amp;"_"&amp;Cesion_credito[[#This Row],[Bloque_Contrato_CNE]],Contrato[[#All],[Id]],Contrato[[#All],[Suministrador_CNE]],,0),"")</f>
        <v>Empresa Eléctrica ERNC-1 SpA.</v>
      </c>
      <c r="H654" s="24" t="str" cm="1">
        <f t="array" ref="H654">+IFERROR(_xlfn.XLOOKUP(Cesion_credito[[#This Row],[Distribuidor_CNE]]&amp;"_"&amp;Cesion_credito[[#This Row],[Bloque_Contrato_CNE]],Contrato[[#All],[Id]],Contrato[[#All],[SUMINISTRADOR_ACTUAL]],,0),"")</f>
        <v>PV_SALVADOR</v>
      </c>
      <c r="I654" s="24" t="str" cm="1">
        <f t="array" ref="I654">+IFERROR(_xlfn.XLOOKUP(Cesion_credito[[#This Row],[Distribuidor_CNE]]&amp;"_"&amp;Cesion_credito[[#This Row],[Bloque_Contrato_CNE]],Contrato[[#All],[Id]],Contrato[[#All],[DISTRIBUIDOR_ACTUAL]],,0),"")</f>
        <v>FRONTEL</v>
      </c>
      <c r="J654" s="5" t="s">
        <v>1216</v>
      </c>
      <c r="K654" s="22" t="str" cm="1">
        <f t="array" ref="K65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4" s="8">
        <v>1</v>
      </c>
      <c r="N654" s="36">
        <f>+Cesion_credito[[#This Row],[Prorrata_Semestral (%)]]*SUMIFS(Contrato[Pago_Semestral_US$],Contrato[Distribuidor_CNE],Cesion_credito[[#This Row],[Distribuidor_CNE]],Contrato[Contrato],Cesion_credito[[#This Row],[Bloque_Contrato_CNE]])</f>
        <v>940.76300000000003</v>
      </c>
      <c r="O654" s="28">
        <f t="shared" si="42"/>
        <v>1</v>
      </c>
      <c r="P654" t="str" cm="1">
        <f t="array" ref="P654">+IFERROR(_xlfn.XLOOKUP(Cesion_credito[[#This Row],[SUMINISTRADOR_ACTUAL]]&amp;Cesion_credito[[#This Row],[Razón Social Beneficiario del Pago]],Tabla_Facturas[[#All],[ID]],Tabla_Facturas[[#All],[BANCO]],,0),"")</f>
        <v>Banco de Chile</v>
      </c>
      <c r="Q654" t="str" cm="1">
        <f t="array" ref="Q6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4" cm="1">
        <f t="array" ref="R654">+IFERROR(_xlfn.XLOOKUP(Cesion_credito[[#This Row],[SUMINISTRADOR_ACTUAL]]&amp;Cesion_credito[[#This Row],[Razón Social Beneficiario del Pago]],Tabla_Facturas[[#All],[ID]],Tabla_Facturas[[#All],[NUMERO_CUENTA]],,0),"")</f>
        <v>1113025073</v>
      </c>
      <c r="S6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146431</v>
      </c>
      <c r="T654" t="str">
        <f>+_xlfn.XLOOKUP(Cesion_credito[[#This Row],[DISTRIBUIDOR_ACTUAL]],Distribuidor[DISTRIBUIDOR_ACTUAL],Distribuidor[RAZON_SOCIAL_DISTRIBUIDOR_ACTUAL],,0)</f>
        <v>Empresa Eléctrica de la Frontera S.A.</v>
      </c>
      <c r="U654" t="str">
        <f>+_xlfn.XLOOKUP(Cesion_credito[[#This Row],[DISTRIBUIDOR_ACTUAL]],Distribuidor[DISTRIBUIDOR_ACTUAL],Distribuidor[RUT_DISTRIBUIDOR_ACTUAL],,0)</f>
        <v>76.073.164-1</v>
      </c>
    </row>
    <row r="655" spans="1:21" x14ac:dyDescent="0.25">
      <c r="A655" s="22">
        <f t="shared" si="43"/>
        <v>2025</v>
      </c>
      <c r="B655" s="22">
        <f t="shared" si="40"/>
        <v>1</v>
      </c>
      <c r="C655" s="22">
        <f t="shared" si="41"/>
        <v>6</v>
      </c>
      <c r="D655" s="23" t="s">
        <v>1130</v>
      </c>
      <c r="E655" s="6" t="s">
        <v>1098</v>
      </c>
      <c r="F655" s="5" t="s">
        <v>763</v>
      </c>
      <c r="G655" s="24" t="str" cm="1">
        <f t="array" ref="G655">+IFERROR(_xlfn.XLOOKUP(Cesion_credito[[#This Row],[Distribuidor_CNE]]&amp;"_"&amp;Cesion_credito[[#This Row],[Bloque_Contrato_CNE]],Contrato[[#All],[Id]],Contrato[[#All],[Suministrador_CNE]],,0),"")</f>
        <v>Empresa Eléctrica ERNC-1 SpA.</v>
      </c>
      <c r="H655" s="24" t="str" cm="1">
        <f t="array" ref="H655">+IFERROR(_xlfn.XLOOKUP(Cesion_credito[[#This Row],[Distribuidor_CNE]]&amp;"_"&amp;Cesion_credito[[#This Row],[Bloque_Contrato_CNE]],Contrato[[#All],[Id]],Contrato[[#All],[SUMINISTRADOR_ACTUAL]],,0),"")</f>
        <v>PV_SALVADOR</v>
      </c>
      <c r="I655" s="24" t="str" cm="1">
        <f t="array" ref="I655">+IFERROR(_xlfn.XLOOKUP(Cesion_credito[[#This Row],[Distribuidor_CNE]]&amp;"_"&amp;Cesion_credito[[#This Row],[Bloque_Contrato_CNE]],Contrato[[#All],[Id]],Contrato[[#All],[DISTRIBUIDOR_ACTUAL]],,0),"")</f>
        <v>FRONTEL</v>
      </c>
      <c r="J655" s="5" t="s">
        <v>1216</v>
      </c>
      <c r="K655" s="22" t="str" cm="1">
        <f t="array" ref="K65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5" s="8">
        <v>1</v>
      </c>
      <c r="N655" s="36">
        <f>+Cesion_credito[[#This Row],[Prorrata_Semestral (%)]]*SUMIFS(Contrato[Pago_Semestral_US$],Contrato[Distribuidor_CNE],Cesion_credito[[#This Row],[Distribuidor_CNE]],Contrato[Contrato],Cesion_credito[[#This Row],[Bloque_Contrato_CNE]])</f>
        <v>1259.6780000000001</v>
      </c>
      <c r="O655" s="28">
        <f t="shared" si="42"/>
        <v>1</v>
      </c>
      <c r="P655" t="str" cm="1">
        <f t="array" ref="P655">+IFERROR(_xlfn.XLOOKUP(Cesion_credito[[#This Row],[SUMINISTRADOR_ACTUAL]]&amp;Cesion_credito[[#This Row],[Razón Social Beneficiario del Pago]],Tabla_Facturas[[#All],[ID]],Tabla_Facturas[[#All],[BANCO]],,0),"")</f>
        <v>Banco de Chile</v>
      </c>
      <c r="Q655" t="str" cm="1">
        <f t="array" ref="Q6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5" cm="1">
        <f t="array" ref="R655">+IFERROR(_xlfn.XLOOKUP(Cesion_credito[[#This Row],[SUMINISTRADOR_ACTUAL]]&amp;Cesion_credito[[#This Row],[Razón Social Beneficiario del Pago]],Tabla_Facturas[[#All],[ID]],Tabla_Facturas[[#All],[NUMERO_CUENTA]],,0),"")</f>
        <v>1113025073</v>
      </c>
      <c r="S6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196071</v>
      </c>
      <c r="T655" t="str">
        <f>+_xlfn.XLOOKUP(Cesion_credito[[#This Row],[DISTRIBUIDOR_ACTUAL]],Distribuidor[DISTRIBUIDOR_ACTUAL],Distribuidor[RAZON_SOCIAL_DISTRIBUIDOR_ACTUAL],,0)</f>
        <v>Empresa Eléctrica de la Frontera S.A.</v>
      </c>
      <c r="U655" t="str">
        <f>+_xlfn.XLOOKUP(Cesion_credito[[#This Row],[DISTRIBUIDOR_ACTUAL]],Distribuidor[DISTRIBUIDOR_ACTUAL],Distribuidor[RUT_DISTRIBUIDOR_ACTUAL],,0)</f>
        <v>76.073.164-1</v>
      </c>
    </row>
    <row r="656" spans="1:21" x14ac:dyDescent="0.25">
      <c r="A656" s="22">
        <f t="shared" si="43"/>
        <v>2025</v>
      </c>
      <c r="B656" s="22">
        <f t="shared" si="40"/>
        <v>1</v>
      </c>
      <c r="C656" s="22">
        <f t="shared" si="41"/>
        <v>6</v>
      </c>
      <c r="D656" s="23" t="s">
        <v>1130</v>
      </c>
      <c r="E656" s="6" t="s">
        <v>1099</v>
      </c>
      <c r="F656" s="5" t="s">
        <v>797</v>
      </c>
      <c r="G656" s="24" t="str" cm="1">
        <f t="array" ref="G656">+IFERROR(_xlfn.XLOOKUP(Cesion_credito[[#This Row],[Distribuidor_CNE]]&amp;"_"&amp;Cesion_credito[[#This Row],[Bloque_Contrato_CNE]],Contrato[[#All],[Id]],Contrato[[#All],[Suministrador_CNE]],,0),"")</f>
        <v>Empresa Eléctrica ERNC-1 SpA.</v>
      </c>
      <c r="H656" s="24" t="str" cm="1">
        <f t="array" ref="H656">+IFERROR(_xlfn.XLOOKUP(Cesion_credito[[#This Row],[Distribuidor_CNE]]&amp;"_"&amp;Cesion_credito[[#This Row],[Bloque_Contrato_CNE]],Contrato[[#All],[Id]],Contrato[[#All],[SUMINISTRADOR_ACTUAL]],,0),"")</f>
        <v>PV_SALVADOR</v>
      </c>
      <c r="I656" s="24" t="str" cm="1">
        <f t="array" ref="I656">+IFERROR(_xlfn.XLOOKUP(Cesion_credito[[#This Row],[Distribuidor_CNE]]&amp;"_"&amp;Cesion_credito[[#This Row],[Bloque_Contrato_CNE]],Contrato[[#All],[Id]],Contrato[[#All],[DISTRIBUIDOR_ACTUAL]],,0),"")</f>
        <v>LITORAL</v>
      </c>
      <c r="J656" s="5" t="s">
        <v>1216</v>
      </c>
      <c r="K656" s="22" t="str" cm="1">
        <f t="array" ref="K65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6" s="8">
        <v>1</v>
      </c>
      <c r="N656" s="36">
        <f>+Cesion_credito[[#This Row],[Prorrata_Semestral (%)]]*SUMIFS(Contrato[Pago_Semestral_US$],Contrato[Distribuidor_CNE],Cesion_credito[[#This Row],[Distribuidor_CNE]],Contrato[Contrato],Cesion_credito[[#This Row],[Bloque_Contrato_CNE]])</f>
        <v>225.13800000000001</v>
      </c>
      <c r="O656" s="28">
        <f t="shared" si="42"/>
        <v>1</v>
      </c>
      <c r="P656" t="str" cm="1">
        <f t="array" ref="P656">+IFERROR(_xlfn.XLOOKUP(Cesion_credito[[#This Row],[SUMINISTRADOR_ACTUAL]]&amp;Cesion_credito[[#This Row],[Razón Social Beneficiario del Pago]],Tabla_Facturas[[#All],[ID]],Tabla_Facturas[[#All],[BANCO]],,0),"")</f>
        <v>Banco de Chile</v>
      </c>
      <c r="Q656" t="str" cm="1">
        <f t="array" ref="Q6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6" cm="1">
        <f t="array" ref="R656">+IFERROR(_xlfn.XLOOKUP(Cesion_credito[[#This Row],[SUMINISTRADOR_ACTUAL]]&amp;Cesion_credito[[#This Row],[Razón Social Beneficiario del Pago]],Tabla_Facturas[[#All],[ID]],Tabla_Facturas[[#All],[NUMERO_CUENTA]],,0),"")</f>
        <v>1113025073</v>
      </c>
      <c r="S6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35043</v>
      </c>
      <c r="T656" t="str">
        <f>+_xlfn.XLOOKUP(Cesion_credito[[#This Row],[DISTRIBUIDOR_ACTUAL]],Distribuidor[DISTRIBUIDOR_ACTUAL],Distribuidor[RAZON_SOCIAL_DISTRIBUIDOR_ACTUAL],,0)</f>
        <v>Compañía Eléctrica del Litoral S.A.</v>
      </c>
      <c r="U656" t="str">
        <f>+_xlfn.XLOOKUP(Cesion_credito[[#This Row],[DISTRIBUIDOR_ACTUAL]],Distribuidor[DISTRIBUIDOR_ACTUAL],Distribuidor[RUT_DISTRIBUIDOR_ACTUAL],,0)</f>
        <v>91.344.000-5</v>
      </c>
    </row>
    <row r="657" spans="1:21" x14ac:dyDescent="0.25">
      <c r="A657" s="22">
        <f t="shared" si="43"/>
        <v>2025</v>
      </c>
      <c r="B657" s="22">
        <f t="shared" si="40"/>
        <v>1</v>
      </c>
      <c r="C657" s="22">
        <f t="shared" si="41"/>
        <v>6</v>
      </c>
      <c r="D657" s="23" t="s">
        <v>1130</v>
      </c>
      <c r="E657" s="6" t="s">
        <v>1099</v>
      </c>
      <c r="F657" s="5" t="s">
        <v>798</v>
      </c>
      <c r="G657" s="24" t="str" cm="1">
        <f t="array" ref="G657">+IFERROR(_xlfn.XLOOKUP(Cesion_credito[[#This Row],[Distribuidor_CNE]]&amp;"_"&amp;Cesion_credito[[#This Row],[Bloque_Contrato_CNE]],Contrato[[#All],[Id]],Contrato[[#All],[Suministrador_CNE]],,0),"")</f>
        <v>Empresa Eléctrica ERNC-1 SpA.</v>
      </c>
      <c r="H657" s="24" t="str" cm="1">
        <f t="array" ref="H657">+IFERROR(_xlfn.XLOOKUP(Cesion_credito[[#This Row],[Distribuidor_CNE]]&amp;"_"&amp;Cesion_credito[[#This Row],[Bloque_Contrato_CNE]],Contrato[[#All],[Id]],Contrato[[#All],[SUMINISTRADOR_ACTUAL]],,0),"")</f>
        <v>PV_SALVADOR</v>
      </c>
      <c r="I657" s="24" t="str" cm="1">
        <f t="array" ref="I657">+IFERROR(_xlfn.XLOOKUP(Cesion_credito[[#This Row],[Distribuidor_CNE]]&amp;"_"&amp;Cesion_credito[[#This Row],[Bloque_Contrato_CNE]],Contrato[[#All],[Id]],Contrato[[#All],[DISTRIBUIDOR_ACTUAL]],,0),"")</f>
        <v>LITORAL</v>
      </c>
      <c r="J657" s="5" t="s">
        <v>1216</v>
      </c>
      <c r="K657" s="22" t="str" cm="1">
        <f t="array" ref="K65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7" s="8">
        <v>1</v>
      </c>
      <c r="N657" s="36">
        <f>+Cesion_credito[[#This Row],[Prorrata_Semestral (%)]]*SUMIFS(Contrato[Pago_Semestral_US$],Contrato[Distribuidor_CNE],Cesion_credito[[#This Row],[Distribuidor_CNE]],Contrato[Contrato],Cesion_credito[[#This Row],[Bloque_Contrato_CNE]])</f>
        <v>48.033000000000001</v>
      </c>
      <c r="O657" s="28">
        <f t="shared" si="42"/>
        <v>1</v>
      </c>
      <c r="P657" t="str" cm="1">
        <f t="array" ref="P657">+IFERROR(_xlfn.XLOOKUP(Cesion_credito[[#This Row],[SUMINISTRADOR_ACTUAL]]&amp;Cesion_credito[[#This Row],[Razón Social Beneficiario del Pago]],Tabla_Facturas[[#All],[ID]],Tabla_Facturas[[#All],[BANCO]],,0),"")</f>
        <v>Banco de Chile</v>
      </c>
      <c r="Q657" t="str" cm="1">
        <f t="array" ref="Q6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7" cm="1">
        <f t="array" ref="R657">+IFERROR(_xlfn.XLOOKUP(Cesion_credito[[#This Row],[SUMINISTRADOR_ACTUAL]]&amp;Cesion_credito[[#This Row],[Razón Social Beneficiario del Pago]],Tabla_Facturas[[#All],[ID]],Tabla_Facturas[[#All],[NUMERO_CUENTA]],,0),"")</f>
        <v>1113025073</v>
      </c>
      <c r="S6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7476</v>
      </c>
      <c r="T657" t="str">
        <f>+_xlfn.XLOOKUP(Cesion_credito[[#This Row],[DISTRIBUIDOR_ACTUAL]],Distribuidor[DISTRIBUIDOR_ACTUAL],Distribuidor[RAZON_SOCIAL_DISTRIBUIDOR_ACTUAL],,0)</f>
        <v>Compañía Eléctrica del Litoral S.A.</v>
      </c>
      <c r="U657" t="str">
        <f>+_xlfn.XLOOKUP(Cesion_credito[[#This Row],[DISTRIBUIDOR_ACTUAL]],Distribuidor[DISTRIBUIDOR_ACTUAL],Distribuidor[RUT_DISTRIBUIDOR_ACTUAL],,0)</f>
        <v>91.344.000-5</v>
      </c>
    </row>
    <row r="658" spans="1:21" x14ac:dyDescent="0.25">
      <c r="A658" s="22">
        <f t="shared" si="43"/>
        <v>2025</v>
      </c>
      <c r="B658" s="22">
        <f t="shared" si="40"/>
        <v>1</v>
      </c>
      <c r="C658" s="22">
        <f t="shared" si="41"/>
        <v>6</v>
      </c>
      <c r="D658" s="23" t="s">
        <v>1130</v>
      </c>
      <c r="E658" s="6" t="s">
        <v>1099</v>
      </c>
      <c r="F658" s="5" t="s">
        <v>799</v>
      </c>
      <c r="G658" s="24" t="str" cm="1">
        <f t="array" ref="G658">+IFERROR(_xlfn.XLOOKUP(Cesion_credito[[#This Row],[Distribuidor_CNE]]&amp;"_"&amp;Cesion_credito[[#This Row],[Bloque_Contrato_CNE]],Contrato[[#All],[Id]],Contrato[[#All],[Suministrador_CNE]],,0),"")</f>
        <v>Empresa Eléctrica ERNC-1 SpA.</v>
      </c>
      <c r="H658" s="24" t="str" cm="1">
        <f t="array" ref="H658">+IFERROR(_xlfn.XLOOKUP(Cesion_credito[[#This Row],[Distribuidor_CNE]]&amp;"_"&amp;Cesion_credito[[#This Row],[Bloque_Contrato_CNE]],Contrato[[#All],[Id]],Contrato[[#All],[SUMINISTRADOR_ACTUAL]],,0),"")</f>
        <v>PV_SALVADOR</v>
      </c>
      <c r="I658" s="24" t="str" cm="1">
        <f t="array" ref="I658">+IFERROR(_xlfn.XLOOKUP(Cesion_credito[[#This Row],[Distribuidor_CNE]]&amp;"_"&amp;Cesion_credito[[#This Row],[Bloque_Contrato_CNE]],Contrato[[#All],[Id]],Contrato[[#All],[DISTRIBUIDOR_ACTUAL]],,0),"")</f>
        <v>LITORAL</v>
      </c>
      <c r="J658" s="5" t="s">
        <v>1216</v>
      </c>
      <c r="K658" s="22" t="str" cm="1">
        <f t="array" ref="K65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8" s="8">
        <v>1</v>
      </c>
      <c r="N658" s="36">
        <f>+Cesion_credito[[#This Row],[Prorrata_Semestral (%)]]*SUMIFS(Contrato[Pago_Semestral_US$],Contrato[Distribuidor_CNE],Cesion_credito[[#This Row],[Distribuidor_CNE]],Contrato[Contrato],Cesion_credito[[#This Row],[Bloque_Contrato_CNE]])</f>
        <v>69.694999999999993</v>
      </c>
      <c r="O658" s="28">
        <f t="shared" si="42"/>
        <v>1</v>
      </c>
      <c r="P658" t="str" cm="1">
        <f t="array" ref="P658">+IFERROR(_xlfn.XLOOKUP(Cesion_credito[[#This Row],[SUMINISTRADOR_ACTUAL]]&amp;Cesion_credito[[#This Row],[Razón Social Beneficiario del Pago]],Tabla_Facturas[[#All],[ID]],Tabla_Facturas[[#All],[BANCO]],,0),"")</f>
        <v>Banco de Chile</v>
      </c>
      <c r="Q658" t="str" cm="1">
        <f t="array" ref="Q6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8" cm="1">
        <f t="array" ref="R658">+IFERROR(_xlfn.XLOOKUP(Cesion_credito[[#This Row],[SUMINISTRADOR_ACTUAL]]&amp;Cesion_credito[[#This Row],[Razón Social Beneficiario del Pago]],Tabla_Facturas[[#All],[ID]],Tabla_Facturas[[#All],[NUMERO_CUENTA]],,0),"")</f>
        <v>1113025073</v>
      </c>
      <c r="S6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10848</v>
      </c>
      <c r="T658" t="str">
        <f>+_xlfn.XLOOKUP(Cesion_credito[[#This Row],[DISTRIBUIDOR_ACTUAL]],Distribuidor[DISTRIBUIDOR_ACTUAL],Distribuidor[RAZON_SOCIAL_DISTRIBUIDOR_ACTUAL],,0)</f>
        <v>Compañía Eléctrica del Litoral S.A.</v>
      </c>
      <c r="U658" t="str">
        <f>+_xlfn.XLOOKUP(Cesion_credito[[#This Row],[DISTRIBUIDOR_ACTUAL]],Distribuidor[DISTRIBUIDOR_ACTUAL],Distribuidor[RUT_DISTRIBUIDOR_ACTUAL],,0)</f>
        <v>91.344.000-5</v>
      </c>
    </row>
    <row r="659" spans="1:21" x14ac:dyDescent="0.25">
      <c r="A659" s="22">
        <f t="shared" si="43"/>
        <v>2025</v>
      </c>
      <c r="B659" s="22">
        <f t="shared" si="40"/>
        <v>1</v>
      </c>
      <c r="C659" s="22">
        <f t="shared" si="41"/>
        <v>6</v>
      </c>
      <c r="D659" s="23" t="s">
        <v>1130</v>
      </c>
      <c r="E659" s="6" t="s">
        <v>1100</v>
      </c>
      <c r="F659" s="5" t="s">
        <v>842</v>
      </c>
      <c r="G659" s="24" t="str" cm="1">
        <f t="array" ref="G659">+IFERROR(_xlfn.XLOOKUP(Cesion_credito[[#This Row],[Distribuidor_CNE]]&amp;"_"&amp;Cesion_credito[[#This Row],[Bloque_Contrato_CNE]],Contrato[[#All],[Id]],Contrato[[#All],[Suministrador_CNE]],,0),"")</f>
        <v>Empresa Eléctrica ERNC-1 SpA.</v>
      </c>
      <c r="H659" s="24" t="str" cm="1">
        <f t="array" ref="H659">+IFERROR(_xlfn.XLOOKUP(Cesion_credito[[#This Row],[Distribuidor_CNE]]&amp;"_"&amp;Cesion_credito[[#This Row],[Bloque_Contrato_CNE]],Contrato[[#All],[Id]],Contrato[[#All],[SUMINISTRADOR_ACTUAL]],,0),"")</f>
        <v>PV_SALVADOR</v>
      </c>
      <c r="I659" s="24" t="str" cm="1">
        <f t="array" ref="I659">+IFERROR(_xlfn.XLOOKUP(Cesion_credito[[#This Row],[Distribuidor_CNE]]&amp;"_"&amp;Cesion_credito[[#This Row],[Bloque_Contrato_CNE]],Contrato[[#All],[Id]],Contrato[[#All],[DISTRIBUIDOR_ACTUAL]],,0),"")</f>
        <v>LUZOSORNO</v>
      </c>
      <c r="J659" s="5" t="s">
        <v>1216</v>
      </c>
      <c r="K659" s="22" t="str" cm="1">
        <f t="array" ref="K65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59" s="8">
        <v>1</v>
      </c>
      <c r="N659" s="36">
        <f>+Cesion_credito[[#This Row],[Prorrata_Semestral (%)]]*SUMIFS(Contrato[Pago_Semestral_US$],Contrato[Distribuidor_CNE],Cesion_credito[[#This Row],[Distribuidor_CNE]],Contrato[Contrato],Cesion_credito[[#This Row],[Bloque_Contrato_CNE]])</f>
        <v>287.88600000000002</v>
      </c>
      <c r="O659" s="28">
        <f t="shared" si="42"/>
        <v>1</v>
      </c>
      <c r="P659" t="str" cm="1">
        <f t="array" ref="P659">+IFERROR(_xlfn.XLOOKUP(Cesion_credito[[#This Row],[SUMINISTRADOR_ACTUAL]]&amp;Cesion_credito[[#This Row],[Razón Social Beneficiario del Pago]],Tabla_Facturas[[#All],[ID]],Tabla_Facturas[[#All],[BANCO]],,0),"")</f>
        <v>Banco de Chile</v>
      </c>
      <c r="Q659" t="str" cm="1">
        <f t="array" ref="Q6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59" cm="1">
        <f t="array" ref="R659">+IFERROR(_xlfn.XLOOKUP(Cesion_credito[[#This Row],[SUMINISTRADOR_ACTUAL]]&amp;Cesion_credito[[#This Row],[Razón Social Beneficiario del Pago]],Tabla_Facturas[[#All],[ID]],Tabla_Facturas[[#All],[NUMERO_CUENTA]],,0),"")</f>
        <v>1113025073</v>
      </c>
      <c r="S6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44810</v>
      </c>
      <c r="T659" t="str">
        <f>+_xlfn.XLOOKUP(Cesion_credito[[#This Row],[DISTRIBUIDOR_ACTUAL]],Distribuidor[DISTRIBUIDOR_ACTUAL],Distribuidor[RAZON_SOCIAL_DISTRIBUIDOR_ACTUAL],,0)</f>
        <v>Compañía Eléctrica de Osorno S.A</v>
      </c>
      <c r="U659" t="str">
        <f>+_xlfn.XLOOKUP(Cesion_credito[[#This Row],[DISTRIBUIDOR_ACTUAL]],Distribuidor[DISTRIBUIDOR_ACTUAL],Distribuidor[RUT_DISTRIBUIDOR_ACTUAL],,0)</f>
        <v>96.531.500-4</v>
      </c>
    </row>
    <row r="660" spans="1:21" x14ac:dyDescent="0.25">
      <c r="A660" s="22">
        <f t="shared" si="43"/>
        <v>2025</v>
      </c>
      <c r="B660" s="22">
        <f t="shared" si="40"/>
        <v>1</v>
      </c>
      <c r="C660" s="22">
        <f t="shared" si="41"/>
        <v>6</v>
      </c>
      <c r="D660" s="23" t="s">
        <v>1130</v>
      </c>
      <c r="E660" s="6" t="s">
        <v>1100</v>
      </c>
      <c r="F660" s="5" t="s">
        <v>843</v>
      </c>
      <c r="G660" s="24" t="str" cm="1">
        <f t="array" ref="G660">+IFERROR(_xlfn.XLOOKUP(Cesion_credito[[#This Row],[Distribuidor_CNE]]&amp;"_"&amp;Cesion_credito[[#This Row],[Bloque_Contrato_CNE]],Contrato[[#All],[Id]],Contrato[[#All],[Suministrador_CNE]],,0),"")</f>
        <v>Empresa Eléctrica ERNC-1 SpA.</v>
      </c>
      <c r="H660" s="24" t="str" cm="1">
        <f t="array" ref="H660">+IFERROR(_xlfn.XLOOKUP(Cesion_credito[[#This Row],[Distribuidor_CNE]]&amp;"_"&amp;Cesion_credito[[#This Row],[Bloque_Contrato_CNE]],Contrato[[#All],[Id]],Contrato[[#All],[SUMINISTRADOR_ACTUAL]],,0),"")</f>
        <v>PV_SALVADOR</v>
      </c>
      <c r="I660" s="24" t="str" cm="1">
        <f t="array" ref="I660">+IFERROR(_xlfn.XLOOKUP(Cesion_credito[[#This Row],[Distribuidor_CNE]]&amp;"_"&amp;Cesion_credito[[#This Row],[Bloque_Contrato_CNE]],Contrato[[#All],[Id]],Contrato[[#All],[DISTRIBUIDOR_ACTUAL]],,0),"")</f>
        <v>LUZOSORNO</v>
      </c>
      <c r="J660" s="5" t="s">
        <v>1216</v>
      </c>
      <c r="K660" s="22" t="str" cm="1">
        <f t="array" ref="K66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0" s="8">
        <v>1</v>
      </c>
      <c r="N660" s="36">
        <f>+Cesion_credito[[#This Row],[Prorrata_Semestral (%)]]*SUMIFS(Contrato[Pago_Semestral_US$],Contrato[Distribuidor_CNE],Cesion_credito[[#This Row],[Distribuidor_CNE]],Contrato[Contrato],Cesion_credito[[#This Row],[Bloque_Contrato_CNE]])</f>
        <v>75.540000000000006</v>
      </c>
      <c r="O660" s="28">
        <f t="shared" si="42"/>
        <v>1</v>
      </c>
      <c r="P660" t="str" cm="1">
        <f t="array" ref="P660">+IFERROR(_xlfn.XLOOKUP(Cesion_credito[[#This Row],[SUMINISTRADOR_ACTUAL]]&amp;Cesion_credito[[#This Row],[Razón Social Beneficiario del Pago]],Tabla_Facturas[[#All],[ID]],Tabla_Facturas[[#All],[BANCO]],,0),"")</f>
        <v>Banco de Chile</v>
      </c>
      <c r="Q660" t="str" cm="1">
        <f t="array" ref="Q6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0" cm="1">
        <f t="array" ref="R660">+IFERROR(_xlfn.XLOOKUP(Cesion_credito[[#This Row],[SUMINISTRADOR_ACTUAL]]&amp;Cesion_credito[[#This Row],[Razón Social Beneficiario del Pago]],Tabla_Facturas[[#All],[ID]],Tabla_Facturas[[#All],[NUMERO_CUENTA]],,0),"")</f>
        <v>1113025073</v>
      </c>
      <c r="S6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11758</v>
      </c>
      <c r="T660" t="str">
        <f>+_xlfn.XLOOKUP(Cesion_credito[[#This Row],[DISTRIBUIDOR_ACTUAL]],Distribuidor[DISTRIBUIDOR_ACTUAL],Distribuidor[RAZON_SOCIAL_DISTRIBUIDOR_ACTUAL],,0)</f>
        <v>Compañía Eléctrica de Osorno S.A</v>
      </c>
      <c r="U660" t="str">
        <f>+_xlfn.XLOOKUP(Cesion_credito[[#This Row],[DISTRIBUIDOR_ACTUAL]],Distribuidor[DISTRIBUIDOR_ACTUAL],Distribuidor[RUT_DISTRIBUIDOR_ACTUAL],,0)</f>
        <v>96.531.500-4</v>
      </c>
    </row>
    <row r="661" spans="1:21" x14ac:dyDescent="0.25">
      <c r="A661" s="22">
        <f t="shared" si="43"/>
        <v>2025</v>
      </c>
      <c r="B661" s="22">
        <f t="shared" si="40"/>
        <v>1</v>
      </c>
      <c r="C661" s="22">
        <f t="shared" si="41"/>
        <v>6</v>
      </c>
      <c r="D661" s="23" t="s">
        <v>1130</v>
      </c>
      <c r="E661" s="6" t="s">
        <v>1100</v>
      </c>
      <c r="F661" s="5" t="s">
        <v>844</v>
      </c>
      <c r="G661" s="24" t="str" cm="1">
        <f t="array" ref="G661">+IFERROR(_xlfn.XLOOKUP(Cesion_credito[[#This Row],[Distribuidor_CNE]]&amp;"_"&amp;Cesion_credito[[#This Row],[Bloque_Contrato_CNE]],Contrato[[#All],[Id]],Contrato[[#All],[Suministrador_CNE]],,0),"")</f>
        <v>Empresa Eléctrica ERNC-1 SpA.</v>
      </c>
      <c r="H661" s="24" t="str" cm="1">
        <f t="array" ref="H661">+IFERROR(_xlfn.XLOOKUP(Cesion_credito[[#This Row],[Distribuidor_CNE]]&amp;"_"&amp;Cesion_credito[[#This Row],[Bloque_Contrato_CNE]],Contrato[[#All],[Id]],Contrato[[#All],[SUMINISTRADOR_ACTUAL]],,0),"")</f>
        <v>PV_SALVADOR</v>
      </c>
      <c r="I661" s="24" t="str" cm="1">
        <f t="array" ref="I661">+IFERROR(_xlfn.XLOOKUP(Cesion_credito[[#This Row],[Distribuidor_CNE]]&amp;"_"&amp;Cesion_credito[[#This Row],[Bloque_Contrato_CNE]],Contrato[[#All],[Id]],Contrato[[#All],[DISTRIBUIDOR_ACTUAL]],,0),"")</f>
        <v>LUZOSORNO</v>
      </c>
      <c r="J661" s="5" t="s">
        <v>1216</v>
      </c>
      <c r="K661" s="22" t="str" cm="1">
        <f t="array" ref="K66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1" s="8">
        <v>1</v>
      </c>
      <c r="N661" s="36">
        <f>+Cesion_credito[[#This Row],[Prorrata_Semestral (%)]]*SUMIFS(Contrato[Pago_Semestral_US$],Contrato[Distribuidor_CNE],Cesion_credito[[#This Row],[Distribuidor_CNE]],Contrato[Contrato],Cesion_credito[[#This Row],[Bloque_Contrato_CNE]])</f>
        <v>197.65199999999999</v>
      </c>
      <c r="O661" s="28">
        <f t="shared" si="42"/>
        <v>1</v>
      </c>
      <c r="P661" t="str" cm="1">
        <f t="array" ref="P661">+IFERROR(_xlfn.XLOOKUP(Cesion_credito[[#This Row],[SUMINISTRADOR_ACTUAL]]&amp;Cesion_credito[[#This Row],[Razón Social Beneficiario del Pago]],Tabla_Facturas[[#All],[ID]],Tabla_Facturas[[#All],[BANCO]],,0),"")</f>
        <v>Banco de Chile</v>
      </c>
      <c r="Q661" t="str" cm="1">
        <f t="array" ref="Q6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1" cm="1">
        <f t="array" ref="R661">+IFERROR(_xlfn.XLOOKUP(Cesion_credito[[#This Row],[SUMINISTRADOR_ACTUAL]]&amp;Cesion_credito[[#This Row],[Razón Social Beneficiario del Pago]],Tabla_Facturas[[#All],[ID]],Tabla_Facturas[[#All],[NUMERO_CUENTA]],,0),"")</f>
        <v>1113025073</v>
      </c>
      <c r="S6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30765</v>
      </c>
      <c r="T661" t="str">
        <f>+_xlfn.XLOOKUP(Cesion_credito[[#This Row],[DISTRIBUIDOR_ACTUAL]],Distribuidor[DISTRIBUIDOR_ACTUAL],Distribuidor[RAZON_SOCIAL_DISTRIBUIDOR_ACTUAL],,0)</f>
        <v>Compañía Eléctrica de Osorno S.A</v>
      </c>
      <c r="U661" t="str">
        <f>+_xlfn.XLOOKUP(Cesion_credito[[#This Row],[DISTRIBUIDOR_ACTUAL]],Distribuidor[DISTRIBUIDOR_ACTUAL],Distribuidor[RUT_DISTRIBUIDOR_ACTUAL],,0)</f>
        <v>96.531.500-4</v>
      </c>
    </row>
    <row r="662" spans="1:21" x14ac:dyDescent="0.25">
      <c r="A662" s="22">
        <f t="shared" si="43"/>
        <v>2025</v>
      </c>
      <c r="B662" s="22">
        <f t="shared" si="40"/>
        <v>1</v>
      </c>
      <c r="C662" s="22">
        <f t="shared" si="41"/>
        <v>6</v>
      </c>
      <c r="D662" s="23" t="s">
        <v>1130</v>
      </c>
      <c r="E662" s="6" t="s">
        <v>1101</v>
      </c>
      <c r="F662" s="5" t="s">
        <v>879</v>
      </c>
      <c r="G662" s="24" t="str" cm="1">
        <f t="array" ref="G662">+IFERROR(_xlfn.XLOOKUP(Cesion_credito[[#This Row],[Distribuidor_CNE]]&amp;"_"&amp;Cesion_credito[[#This Row],[Bloque_Contrato_CNE]],Contrato[[#All],[Id]],Contrato[[#All],[Suministrador_CNE]],,0),"")</f>
        <v>Empresa Eléctrica ERNC-1 SpA.</v>
      </c>
      <c r="H662" s="24" t="str" cm="1">
        <f t="array" ref="H662">+IFERROR(_xlfn.XLOOKUP(Cesion_credito[[#This Row],[Distribuidor_CNE]]&amp;"_"&amp;Cesion_credito[[#This Row],[Bloque_Contrato_CNE]],Contrato[[#All],[Id]],Contrato[[#All],[SUMINISTRADOR_ACTUAL]],,0),"")</f>
        <v>PV_SALVADOR</v>
      </c>
      <c r="I662" s="24" t="str" cm="1">
        <f t="array" ref="I662">+IFERROR(_xlfn.XLOOKUP(Cesion_credito[[#This Row],[Distribuidor_CNE]]&amp;"_"&amp;Cesion_credito[[#This Row],[Bloque_Contrato_CNE]],Contrato[[#All],[Id]],Contrato[[#All],[DISTRIBUIDOR_ACTUAL]],,0),"")</f>
        <v>LUZLINARES</v>
      </c>
      <c r="J662" s="5" t="s">
        <v>1216</v>
      </c>
      <c r="K662" s="22" t="str" cm="1">
        <f t="array" ref="K66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2" s="8">
        <v>1</v>
      </c>
      <c r="N662" s="36">
        <f>+Cesion_credito[[#This Row],[Prorrata_Semestral (%)]]*SUMIFS(Contrato[Pago_Semestral_US$],Contrato[Distribuidor_CNE],Cesion_credito[[#This Row],[Distribuidor_CNE]],Contrato[Contrato],Cesion_credito[[#This Row],[Bloque_Contrato_CNE]])</f>
        <v>398.25099999999998</v>
      </c>
      <c r="O662" s="28">
        <f t="shared" si="42"/>
        <v>1</v>
      </c>
      <c r="P662" t="str" cm="1">
        <f t="array" ref="P662">+IFERROR(_xlfn.XLOOKUP(Cesion_credito[[#This Row],[SUMINISTRADOR_ACTUAL]]&amp;Cesion_credito[[#This Row],[Razón Social Beneficiario del Pago]],Tabla_Facturas[[#All],[ID]],Tabla_Facturas[[#All],[BANCO]],,0),"")</f>
        <v>Banco de Chile</v>
      </c>
      <c r="Q662" t="str" cm="1">
        <f t="array" ref="Q6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2" cm="1">
        <f t="array" ref="R662">+IFERROR(_xlfn.XLOOKUP(Cesion_credito[[#This Row],[SUMINISTRADOR_ACTUAL]]&amp;Cesion_credito[[#This Row],[Razón Social Beneficiario del Pago]],Tabla_Facturas[[#All],[ID]],Tabla_Facturas[[#All],[NUMERO_CUENTA]],,0),"")</f>
        <v>1113025073</v>
      </c>
      <c r="S6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61988</v>
      </c>
      <c r="T662" t="str">
        <f>+_xlfn.XLOOKUP(Cesion_credito[[#This Row],[DISTRIBUIDOR_ACTUAL]],Distribuidor[DISTRIBUIDOR_ACTUAL],Distribuidor[RAZON_SOCIAL_DISTRIBUIDOR_ACTUAL],,0)</f>
        <v>Luzlinares S.A.</v>
      </c>
      <c r="U662" t="str">
        <f>+_xlfn.XLOOKUP(Cesion_credito[[#This Row],[DISTRIBUIDOR_ACTUAL]],Distribuidor[DISTRIBUIDOR_ACTUAL],Distribuidor[RUT_DISTRIBUIDOR_ACTUAL],,0)</f>
        <v>96.884.450-4</v>
      </c>
    </row>
    <row r="663" spans="1:21" x14ac:dyDescent="0.25">
      <c r="A663" s="22">
        <f t="shared" si="43"/>
        <v>2025</v>
      </c>
      <c r="B663" s="22">
        <f t="shared" si="40"/>
        <v>1</v>
      </c>
      <c r="C663" s="22">
        <f t="shared" si="41"/>
        <v>6</v>
      </c>
      <c r="D663" s="23" t="s">
        <v>1130</v>
      </c>
      <c r="E663" s="6" t="s">
        <v>1101</v>
      </c>
      <c r="F663" s="5" t="s">
        <v>880</v>
      </c>
      <c r="G663" s="24" t="str" cm="1">
        <f t="array" ref="G663">+IFERROR(_xlfn.XLOOKUP(Cesion_credito[[#This Row],[Distribuidor_CNE]]&amp;"_"&amp;Cesion_credito[[#This Row],[Bloque_Contrato_CNE]],Contrato[[#All],[Id]],Contrato[[#All],[Suministrador_CNE]],,0),"")</f>
        <v>Empresa Eléctrica ERNC-1 SpA.</v>
      </c>
      <c r="H663" s="24" t="str" cm="1">
        <f t="array" ref="H663">+IFERROR(_xlfn.XLOOKUP(Cesion_credito[[#This Row],[Distribuidor_CNE]]&amp;"_"&amp;Cesion_credito[[#This Row],[Bloque_Contrato_CNE]],Contrato[[#All],[Id]],Contrato[[#All],[SUMINISTRADOR_ACTUAL]],,0),"")</f>
        <v>PV_SALVADOR</v>
      </c>
      <c r="I663" s="24" t="str" cm="1">
        <f t="array" ref="I663">+IFERROR(_xlfn.XLOOKUP(Cesion_credito[[#This Row],[Distribuidor_CNE]]&amp;"_"&amp;Cesion_credito[[#This Row],[Bloque_Contrato_CNE]],Contrato[[#All],[Id]],Contrato[[#All],[DISTRIBUIDOR_ACTUAL]],,0),"")</f>
        <v>LUZLINARES</v>
      </c>
      <c r="J663" s="5" t="s">
        <v>1216</v>
      </c>
      <c r="K663" s="22" t="str" cm="1">
        <f t="array" ref="K66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3" s="8">
        <v>1</v>
      </c>
      <c r="N663" s="36">
        <f>+Cesion_credito[[#This Row],[Prorrata_Semestral (%)]]*SUMIFS(Contrato[Pago_Semestral_US$],Contrato[Distribuidor_CNE],Cesion_credito[[#This Row],[Distribuidor_CNE]],Contrato[Contrato],Cesion_credito[[#This Row],[Bloque_Contrato_CNE]])</f>
        <v>127.505</v>
      </c>
      <c r="O663" s="28">
        <f t="shared" si="42"/>
        <v>1</v>
      </c>
      <c r="P663" t="str" cm="1">
        <f t="array" ref="P663">+IFERROR(_xlfn.XLOOKUP(Cesion_credito[[#This Row],[SUMINISTRADOR_ACTUAL]]&amp;Cesion_credito[[#This Row],[Razón Social Beneficiario del Pago]],Tabla_Facturas[[#All],[ID]],Tabla_Facturas[[#All],[BANCO]],,0),"")</f>
        <v>Banco de Chile</v>
      </c>
      <c r="Q663" t="str" cm="1">
        <f t="array" ref="Q6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3" cm="1">
        <f t="array" ref="R663">+IFERROR(_xlfn.XLOOKUP(Cesion_credito[[#This Row],[SUMINISTRADOR_ACTUAL]]&amp;Cesion_credito[[#This Row],[Razón Social Beneficiario del Pago]],Tabla_Facturas[[#All],[ID]],Tabla_Facturas[[#All],[NUMERO_CUENTA]],,0),"")</f>
        <v>1113025073</v>
      </c>
      <c r="S6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19846</v>
      </c>
      <c r="T663" t="str">
        <f>+_xlfn.XLOOKUP(Cesion_credito[[#This Row],[DISTRIBUIDOR_ACTUAL]],Distribuidor[DISTRIBUIDOR_ACTUAL],Distribuidor[RAZON_SOCIAL_DISTRIBUIDOR_ACTUAL],,0)</f>
        <v>Luzlinares S.A.</v>
      </c>
      <c r="U663" t="str">
        <f>+_xlfn.XLOOKUP(Cesion_credito[[#This Row],[DISTRIBUIDOR_ACTUAL]],Distribuidor[DISTRIBUIDOR_ACTUAL],Distribuidor[RUT_DISTRIBUIDOR_ACTUAL],,0)</f>
        <v>96.884.450-4</v>
      </c>
    </row>
    <row r="664" spans="1:21" x14ac:dyDescent="0.25">
      <c r="A664" s="22">
        <f t="shared" si="43"/>
        <v>2025</v>
      </c>
      <c r="B664" s="22">
        <f t="shared" si="40"/>
        <v>1</v>
      </c>
      <c r="C664" s="22">
        <f t="shared" si="41"/>
        <v>6</v>
      </c>
      <c r="D664" s="23" t="s">
        <v>1130</v>
      </c>
      <c r="E664" s="6" t="s">
        <v>1101</v>
      </c>
      <c r="F664" s="5" t="s">
        <v>881</v>
      </c>
      <c r="G664" s="24" t="str" cm="1">
        <f t="array" ref="G664">+IFERROR(_xlfn.XLOOKUP(Cesion_credito[[#This Row],[Distribuidor_CNE]]&amp;"_"&amp;Cesion_credito[[#This Row],[Bloque_Contrato_CNE]],Contrato[[#All],[Id]],Contrato[[#All],[Suministrador_CNE]],,0),"")</f>
        <v>Empresa Eléctrica ERNC-1 SpA.</v>
      </c>
      <c r="H664" s="24" t="str" cm="1">
        <f t="array" ref="H664">+IFERROR(_xlfn.XLOOKUP(Cesion_credito[[#This Row],[Distribuidor_CNE]]&amp;"_"&amp;Cesion_credito[[#This Row],[Bloque_Contrato_CNE]],Contrato[[#All],[Id]],Contrato[[#All],[SUMINISTRADOR_ACTUAL]],,0),"")</f>
        <v>PV_SALVADOR</v>
      </c>
      <c r="I664" s="24" t="str" cm="1">
        <f t="array" ref="I664">+IFERROR(_xlfn.XLOOKUP(Cesion_credito[[#This Row],[Distribuidor_CNE]]&amp;"_"&amp;Cesion_credito[[#This Row],[Bloque_Contrato_CNE]],Contrato[[#All],[Id]],Contrato[[#All],[DISTRIBUIDOR_ACTUAL]],,0),"")</f>
        <v>LUZLINARES</v>
      </c>
      <c r="J664" s="5" t="s">
        <v>1216</v>
      </c>
      <c r="K664" s="22" t="str" cm="1">
        <f t="array" ref="K664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4" s="8">
        <v>1</v>
      </c>
      <c r="N664" s="36">
        <f>+Cesion_credito[[#This Row],[Prorrata_Semestral (%)]]*SUMIFS(Contrato[Pago_Semestral_US$],Contrato[Distribuidor_CNE],Cesion_credito[[#This Row],[Distribuidor_CNE]],Contrato[Contrato],Cesion_credito[[#This Row],[Bloque_Contrato_CNE]])</f>
        <v>131.327</v>
      </c>
      <c r="O664" s="28">
        <f t="shared" si="42"/>
        <v>1</v>
      </c>
      <c r="P664" t="str" cm="1">
        <f t="array" ref="P664">+IFERROR(_xlfn.XLOOKUP(Cesion_credito[[#This Row],[SUMINISTRADOR_ACTUAL]]&amp;Cesion_credito[[#This Row],[Razón Social Beneficiario del Pago]],Tabla_Facturas[[#All],[ID]],Tabla_Facturas[[#All],[BANCO]],,0),"")</f>
        <v>Banco de Chile</v>
      </c>
      <c r="Q664" t="str" cm="1">
        <f t="array" ref="Q6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4" cm="1">
        <f t="array" ref="R664">+IFERROR(_xlfn.XLOOKUP(Cesion_credito[[#This Row],[SUMINISTRADOR_ACTUAL]]&amp;Cesion_credito[[#This Row],[Razón Social Beneficiario del Pago]],Tabla_Facturas[[#All],[ID]],Tabla_Facturas[[#All],[NUMERO_CUENTA]],,0),"")</f>
        <v>1113025073</v>
      </c>
      <c r="S6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20441</v>
      </c>
      <c r="T664" t="str">
        <f>+_xlfn.XLOOKUP(Cesion_credito[[#This Row],[DISTRIBUIDOR_ACTUAL]],Distribuidor[DISTRIBUIDOR_ACTUAL],Distribuidor[RAZON_SOCIAL_DISTRIBUIDOR_ACTUAL],,0)</f>
        <v>Luzlinares S.A.</v>
      </c>
      <c r="U664" t="str">
        <f>+_xlfn.XLOOKUP(Cesion_credito[[#This Row],[DISTRIBUIDOR_ACTUAL]],Distribuidor[DISTRIBUIDOR_ACTUAL],Distribuidor[RUT_DISTRIBUIDOR_ACTUAL],,0)</f>
        <v>96.884.450-4</v>
      </c>
    </row>
    <row r="665" spans="1:21" x14ac:dyDescent="0.25">
      <c r="A665" s="22">
        <f t="shared" si="43"/>
        <v>2025</v>
      </c>
      <c r="B665" s="22">
        <f t="shared" si="40"/>
        <v>1</v>
      </c>
      <c r="C665" s="22">
        <f t="shared" si="41"/>
        <v>6</v>
      </c>
      <c r="D665" s="23" t="s">
        <v>1130</v>
      </c>
      <c r="E665" s="6" t="s">
        <v>1102</v>
      </c>
      <c r="F665" s="5" t="s">
        <v>916</v>
      </c>
      <c r="G665" s="24" t="str" cm="1">
        <f t="array" ref="G665">+IFERROR(_xlfn.XLOOKUP(Cesion_credito[[#This Row],[Distribuidor_CNE]]&amp;"_"&amp;Cesion_credito[[#This Row],[Bloque_Contrato_CNE]],Contrato[[#All],[Id]],Contrato[[#All],[Suministrador_CNE]],,0),"")</f>
        <v>Empresa Eléctrica ERNC-1 SpA.</v>
      </c>
      <c r="H665" s="24" t="str" cm="1">
        <f t="array" ref="H665">+IFERROR(_xlfn.XLOOKUP(Cesion_credito[[#This Row],[Distribuidor_CNE]]&amp;"_"&amp;Cesion_credito[[#This Row],[Bloque_Contrato_CNE]],Contrato[[#All],[Id]],Contrato[[#All],[SUMINISTRADOR_ACTUAL]],,0),"")</f>
        <v>PV_SALVADOR</v>
      </c>
      <c r="I665" s="24" t="str" cm="1">
        <f t="array" ref="I665">+IFERROR(_xlfn.XLOOKUP(Cesion_credito[[#This Row],[Distribuidor_CNE]]&amp;"_"&amp;Cesion_credito[[#This Row],[Bloque_Contrato_CNE]],Contrato[[#All],[Id]],Contrato[[#All],[DISTRIBUIDOR_ACTUAL]],,0),"")</f>
        <v>LUZPARRAL</v>
      </c>
      <c r="J665" s="5" t="s">
        <v>1216</v>
      </c>
      <c r="K665" s="22" t="str" cm="1">
        <f t="array" ref="K665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5" s="8">
        <v>1</v>
      </c>
      <c r="N665" s="36">
        <f>+Cesion_credito[[#This Row],[Prorrata_Semestral (%)]]*SUMIFS(Contrato[Pago_Semestral_US$],Contrato[Distribuidor_CNE],Cesion_credito[[#This Row],[Distribuidor_CNE]],Contrato[Contrato],Cesion_credito[[#This Row],[Bloque_Contrato_CNE]])</f>
        <v>90.605999999999995</v>
      </c>
      <c r="O665" s="28">
        <f t="shared" si="42"/>
        <v>1</v>
      </c>
      <c r="P665" t="str" cm="1">
        <f t="array" ref="P665">+IFERROR(_xlfn.XLOOKUP(Cesion_credito[[#This Row],[SUMINISTRADOR_ACTUAL]]&amp;Cesion_credito[[#This Row],[Razón Social Beneficiario del Pago]],Tabla_Facturas[[#All],[ID]],Tabla_Facturas[[#All],[BANCO]],,0),"")</f>
        <v>Banco de Chile</v>
      </c>
      <c r="Q665" t="str" cm="1">
        <f t="array" ref="Q6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5" cm="1">
        <f t="array" ref="R665">+IFERROR(_xlfn.XLOOKUP(Cesion_credito[[#This Row],[SUMINISTRADOR_ACTUAL]]&amp;Cesion_credito[[#This Row],[Razón Social Beneficiario del Pago]],Tabla_Facturas[[#All],[ID]],Tabla_Facturas[[#All],[NUMERO_CUENTA]],,0),"")</f>
        <v>1113025073</v>
      </c>
      <c r="S6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14103</v>
      </c>
      <c r="T665" t="str">
        <f>+_xlfn.XLOOKUP(Cesion_credito[[#This Row],[DISTRIBUIDOR_ACTUAL]],Distribuidor[DISTRIBUIDOR_ACTUAL],Distribuidor[RAZON_SOCIAL_DISTRIBUIDOR_ACTUAL],,0)</f>
        <v>Luzparral S.A.</v>
      </c>
      <c r="U665" t="str">
        <f>+_xlfn.XLOOKUP(Cesion_credito[[#This Row],[DISTRIBUIDOR_ACTUAL]],Distribuidor[DISTRIBUIDOR_ACTUAL],Distribuidor[RUT_DISTRIBUIDOR_ACTUAL],,0)</f>
        <v>96.866.680-0</v>
      </c>
    </row>
    <row r="666" spans="1:21" x14ac:dyDescent="0.25">
      <c r="A666" s="22">
        <f t="shared" si="43"/>
        <v>2025</v>
      </c>
      <c r="B666" s="22">
        <f t="shared" si="40"/>
        <v>1</v>
      </c>
      <c r="C666" s="22">
        <f t="shared" si="41"/>
        <v>6</v>
      </c>
      <c r="D666" s="23" t="s">
        <v>1130</v>
      </c>
      <c r="E666" s="6" t="s">
        <v>1102</v>
      </c>
      <c r="F666" s="5" t="s">
        <v>917</v>
      </c>
      <c r="G666" s="24" t="str" cm="1">
        <f t="array" ref="G666">+IFERROR(_xlfn.XLOOKUP(Cesion_credito[[#This Row],[Distribuidor_CNE]]&amp;"_"&amp;Cesion_credito[[#This Row],[Bloque_Contrato_CNE]],Contrato[[#All],[Id]],Contrato[[#All],[Suministrador_CNE]],,0),"")</f>
        <v>Empresa Eléctrica ERNC-1 SpA.</v>
      </c>
      <c r="H666" s="24" t="str" cm="1">
        <f t="array" ref="H666">+IFERROR(_xlfn.XLOOKUP(Cesion_credito[[#This Row],[Distribuidor_CNE]]&amp;"_"&amp;Cesion_credito[[#This Row],[Bloque_Contrato_CNE]],Contrato[[#All],[Id]],Contrato[[#All],[SUMINISTRADOR_ACTUAL]],,0),"")</f>
        <v>PV_SALVADOR</v>
      </c>
      <c r="I666" s="24" t="str" cm="1">
        <f t="array" ref="I666">+IFERROR(_xlfn.XLOOKUP(Cesion_credito[[#This Row],[Distribuidor_CNE]]&amp;"_"&amp;Cesion_credito[[#This Row],[Bloque_Contrato_CNE]],Contrato[[#All],[Id]],Contrato[[#All],[DISTRIBUIDOR_ACTUAL]],,0),"")</f>
        <v>LUZPARRAL</v>
      </c>
      <c r="J666" s="5" t="s">
        <v>1216</v>
      </c>
      <c r="K666" s="22" t="str" cm="1">
        <f t="array" ref="K666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6" s="8">
        <v>1</v>
      </c>
      <c r="N666" s="36">
        <f>+Cesion_credito[[#This Row],[Prorrata_Semestral (%)]]*SUMIFS(Contrato[Pago_Semestral_US$],Contrato[Distribuidor_CNE],Cesion_credito[[#This Row],[Distribuidor_CNE]],Contrato[Contrato],Cesion_credito[[#This Row],[Bloque_Contrato_CNE]])</f>
        <v>30.634</v>
      </c>
      <c r="O666" s="28">
        <f t="shared" si="42"/>
        <v>1</v>
      </c>
      <c r="P666" t="str" cm="1">
        <f t="array" ref="P666">+IFERROR(_xlfn.XLOOKUP(Cesion_credito[[#This Row],[SUMINISTRADOR_ACTUAL]]&amp;Cesion_credito[[#This Row],[Razón Social Beneficiario del Pago]],Tabla_Facturas[[#All],[ID]],Tabla_Facturas[[#All],[BANCO]],,0),"")</f>
        <v>Banco de Chile</v>
      </c>
      <c r="Q666" t="str" cm="1">
        <f t="array" ref="Q6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6" cm="1">
        <f t="array" ref="R666">+IFERROR(_xlfn.XLOOKUP(Cesion_credito[[#This Row],[SUMINISTRADOR_ACTUAL]]&amp;Cesion_credito[[#This Row],[Razón Social Beneficiario del Pago]],Tabla_Facturas[[#All],[ID]],Tabla_Facturas[[#All],[NUMERO_CUENTA]],,0),"")</f>
        <v>1113025073</v>
      </c>
      <c r="S6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4768</v>
      </c>
      <c r="T666" t="str">
        <f>+_xlfn.XLOOKUP(Cesion_credito[[#This Row],[DISTRIBUIDOR_ACTUAL]],Distribuidor[DISTRIBUIDOR_ACTUAL],Distribuidor[RAZON_SOCIAL_DISTRIBUIDOR_ACTUAL],,0)</f>
        <v>Luzparral S.A.</v>
      </c>
      <c r="U666" t="str">
        <f>+_xlfn.XLOOKUP(Cesion_credito[[#This Row],[DISTRIBUIDOR_ACTUAL]],Distribuidor[DISTRIBUIDOR_ACTUAL],Distribuidor[RUT_DISTRIBUIDOR_ACTUAL],,0)</f>
        <v>96.866.680-0</v>
      </c>
    </row>
    <row r="667" spans="1:21" x14ac:dyDescent="0.25">
      <c r="A667" s="22">
        <f t="shared" si="43"/>
        <v>2025</v>
      </c>
      <c r="B667" s="22">
        <f t="shared" si="40"/>
        <v>1</v>
      </c>
      <c r="C667" s="22">
        <f t="shared" si="41"/>
        <v>6</v>
      </c>
      <c r="D667" s="23" t="s">
        <v>1130</v>
      </c>
      <c r="E667" s="6" t="s">
        <v>1102</v>
      </c>
      <c r="F667" s="5" t="s">
        <v>918</v>
      </c>
      <c r="G667" s="24" t="str" cm="1">
        <f t="array" ref="G667">+IFERROR(_xlfn.XLOOKUP(Cesion_credito[[#This Row],[Distribuidor_CNE]]&amp;"_"&amp;Cesion_credito[[#This Row],[Bloque_Contrato_CNE]],Contrato[[#All],[Id]],Contrato[[#All],[Suministrador_CNE]],,0),"")</f>
        <v>Empresa Eléctrica ERNC-1 SpA.</v>
      </c>
      <c r="H667" s="24" t="str" cm="1">
        <f t="array" ref="H667">+IFERROR(_xlfn.XLOOKUP(Cesion_credito[[#This Row],[Distribuidor_CNE]]&amp;"_"&amp;Cesion_credito[[#This Row],[Bloque_Contrato_CNE]],Contrato[[#All],[Id]],Contrato[[#All],[SUMINISTRADOR_ACTUAL]],,0),"")</f>
        <v>PV_SALVADOR</v>
      </c>
      <c r="I667" s="24" t="str" cm="1">
        <f t="array" ref="I667">+IFERROR(_xlfn.XLOOKUP(Cesion_credito[[#This Row],[Distribuidor_CNE]]&amp;"_"&amp;Cesion_credito[[#This Row],[Bloque_Contrato_CNE]],Contrato[[#All],[Id]],Contrato[[#All],[DISTRIBUIDOR_ACTUAL]],,0),"")</f>
        <v>LUZPARRAL</v>
      </c>
      <c r="J667" s="5" t="s">
        <v>1216</v>
      </c>
      <c r="K667" s="22" t="str" cm="1">
        <f t="array" ref="K667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7" s="8">
        <v>1</v>
      </c>
      <c r="N667" s="36">
        <f>+Cesion_credito[[#This Row],[Prorrata_Semestral (%)]]*SUMIFS(Contrato[Pago_Semestral_US$],Contrato[Distribuidor_CNE],Cesion_credito[[#This Row],[Distribuidor_CNE]],Contrato[Contrato],Cesion_credito[[#This Row],[Bloque_Contrato_CNE]])</f>
        <v>31.65</v>
      </c>
      <c r="O667" s="28">
        <f t="shared" si="42"/>
        <v>1</v>
      </c>
      <c r="P667" t="str" cm="1">
        <f t="array" ref="P667">+IFERROR(_xlfn.XLOOKUP(Cesion_credito[[#This Row],[SUMINISTRADOR_ACTUAL]]&amp;Cesion_credito[[#This Row],[Razón Social Beneficiario del Pago]],Tabla_Facturas[[#All],[ID]],Tabla_Facturas[[#All],[BANCO]],,0),"")</f>
        <v>Banco de Chile</v>
      </c>
      <c r="Q667" t="str" cm="1">
        <f t="array" ref="Q6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7" cm="1">
        <f t="array" ref="R667">+IFERROR(_xlfn.XLOOKUP(Cesion_credito[[#This Row],[SUMINISTRADOR_ACTUAL]]&amp;Cesion_credito[[#This Row],[Razón Social Beneficiario del Pago]],Tabla_Facturas[[#All],[ID]],Tabla_Facturas[[#All],[NUMERO_CUENTA]],,0),"")</f>
        <v>1113025073</v>
      </c>
      <c r="S6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4926</v>
      </c>
      <c r="T667" t="str">
        <f>+_xlfn.XLOOKUP(Cesion_credito[[#This Row],[DISTRIBUIDOR_ACTUAL]],Distribuidor[DISTRIBUIDOR_ACTUAL],Distribuidor[RAZON_SOCIAL_DISTRIBUIDOR_ACTUAL],,0)</f>
        <v>Luzparral S.A.</v>
      </c>
      <c r="U667" t="str">
        <f>+_xlfn.XLOOKUP(Cesion_credito[[#This Row],[DISTRIBUIDOR_ACTUAL]],Distribuidor[DISTRIBUIDOR_ACTUAL],Distribuidor[RUT_DISTRIBUIDOR_ACTUAL],,0)</f>
        <v>96.866.680-0</v>
      </c>
    </row>
    <row r="668" spans="1:21" x14ac:dyDescent="0.25">
      <c r="A668" s="22">
        <f t="shared" si="43"/>
        <v>2025</v>
      </c>
      <c r="B668" s="22">
        <f t="shared" si="40"/>
        <v>1</v>
      </c>
      <c r="C668" s="22">
        <f t="shared" si="41"/>
        <v>6</v>
      </c>
      <c r="D668" s="23" t="s">
        <v>1130</v>
      </c>
      <c r="E668" s="6" t="s">
        <v>1103</v>
      </c>
      <c r="F668" s="5" t="s">
        <v>952</v>
      </c>
      <c r="G668" s="24" t="str" cm="1">
        <f t="array" ref="G668">+IFERROR(_xlfn.XLOOKUP(Cesion_credito[[#This Row],[Distribuidor_CNE]]&amp;"_"&amp;Cesion_credito[[#This Row],[Bloque_Contrato_CNE]],Contrato[[#All],[Id]],Contrato[[#All],[Suministrador_CNE]],,0),"")</f>
        <v>Empresa Eléctrica ERNC-1 SpA.</v>
      </c>
      <c r="H668" s="24" t="str" cm="1">
        <f t="array" ref="H668">+IFERROR(_xlfn.XLOOKUP(Cesion_credito[[#This Row],[Distribuidor_CNE]]&amp;"_"&amp;Cesion_credito[[#This Row],[Bloque_Contrato_CNE]],Contrato[[#All],[Id]],Contrato[[#All],[SUMINISTRADOR_ACTUAL]],,0),"")</f>
        <v>PV_SALVADOR</v>
      </c>
      <c r="I668" s="24" t="str" cm="1">
        <f t="array" ref="I668">+IFERROR(_xlfn.XLOOKUP(Cesion_credito[[#This Row],[Distribuidor_CNE]]&amp;"_"&amp;Cesion_credito[[#This Row],[Bloque_Contrato_CNE]],Contrato[[#All],[Id]],Contrato[[#All],[DISTRIBUIDOR_ACTUAL]],,0),"")</f>
        <v>SAESA</v>
      </c>
      <c r="J668" s="5" t="s">
        <v>1216</v>
      </c>
      <c r="K668" s="22" t="str" cm="1">
        <f t="array" ref="K668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8" s="8">
        <v>1</v>
      </c>
      <c r="N668" s="36">
        <f>+Cesion_credito[[#This Row],[Prorrata_Semestral (%)]]*SUMIFS(Contrato[Pago_Semestral_US$],Contrato[Distribuidor_CNE],Cesion_credito[[#This Row],[Distribuidor_CNE]],Contrato[Contrato],Cesion_credito[[#This Row],[Bloque_Contrato_CNE]])</f>
        <v>1226.7850000000001</v>
      </c>
      <c r="O668" s="28">
        <f t="shared" si="42"/>
        <v>1</v>
      </c>
      <c r="P668" t="str" cm="1">
        <f t="array" ref="P668">+IFERROR(_xlfn.XLOOKUP(Cesion_credito[[#This Row],[SUMINISTRADOR_ACTUAL]]&amp;Cesion_credito[[#This Row],[Razón Social Beneficiario del Pago]],Tabla_Facturas[[#All],[ID]],Tabla_Facturas[[#All],[BANCO]],,0),"")</f>
        <v>Banco de Chile</v>
      </c>
      <c r="Q668" t="str" cm="1">
        <f t="array" ref="Q6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8" cm="1">
        <f t="array" ref="R668">+IFERROR(_xlfn.XLOOKUP(Cesion_credito[[#This Row],[SUMINISTRADOR_ACTUAL]]&amp;Cesion_credito[[#This Row],[Razón Social Beneficiario del Pago]],Tabla_Facturas[[#All],[ID]],Tabla_Facturas[[#All],[NUMERO_CUENTA]],,0),"")</f>
        <v>1113025073</v>
      </c>
      <c r="S6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190951</v>
      </c>
      <c r="T668" t="str">
        <f>+_xlfn.XLOOKUP(Cesion_credito[[#This Row],[DISTRIBUIDOR_ACTUAL]],Distribuidor[DISTRIBUIDOR_ACTUAL],Distribuidor[RAZON_SOCIAL_DISTRIBUIDOR_ACTUAL],,0)</f>
        <v>Sociedad Austral de Electricidad S.A.</v>
      </c>
      <c r="U668" t="str">
        <f>+_xlfn.XLOOKUP(Cesion_credito[[#This Row],[DISTRIBUIDOR_ACTUAL]],Distribuidor[DISTRIBUIDOR_ACTUAL],Distribuidor[RUT_DISTRIBUIDOR_ACTUAL],,0)</f>
        <v>76.073.162-5</v>
      </c>
    </row>
    <row r="669" spans="1:21" x14ac:dyDescent="0.25">
      <c r="A669" s="22">
        <f t="shared" si="43"/>
        <v>2025</v>
      </c>
      <c r="B669" s="22">
        <f t="shared" si="40"/>
        <v>1</v>
      </c>
      <c r="C669" s="22">
        <f t="shared" si="41"/>
        <v>6</v>
      </c>
      <c r="D669" s="23" t="s">
        <v>1130</v>
      </c>
      <c r="E669" s="6" t="s">
        <v>1103</v>
      </c>
      <c r="F669" s="5" t="s">
        <v>953</v>
      </c>
      <c r="G669" s="24" t="str" cm="1">
        <f t="array" ref="G669">+IFERROR(_xlfn.XLOOKUP(Cesion_credito[[#This Row],[Distribuidor_CNE]]&amp;"_"&amp;Cesion_credito[[#This Row],[Bloque_Contrato_CNE]],Contrato[[#All],[Id]],Contrato[[#All],[Suministrador_CNE]],,0),"")</f>
        <v>Empresa Eléctrica ERNC-1 SpA.</v>
      </c>
      <c r="H669" s="24" t="str" cm="1">
        <f t="array" ref="H669">+IFERROR(_xlfn.XLOOKUP(Cesion_credito[[#This Row],[Distribuidor_CNE]]&amp;"_"&amp;Cesion_credito[[#This Row],[Bloque_Contrato_CNE]],Contrato[[#All],[Id]],Contrato[[#All],[SUMINISTRADOR_ACTUAL]],,0),"")</f>
        <v>PV_SALVADOR</v>
      </c>
      <c r="I669" s="24" t="str" cm="1">
        <f t="array" ref="I669">+IFERROR(_xlfn.XLOOKUP(Cesion_credito[[#This Row],[Distribuidor_CNE]]&amp;"_"&amp;Cesion_credito[[#This Row],[Bloque_Contrato_CNE]],Contrato[[#All],[Id]],Contrato[[#All],[DISTRIBUIDOR_ACTUAL]],,0),"")</f>
        <v>SAESA</v>
      </c>
      <c r="J669" s="5" t="s">
        <v>1216</v>
      </c>
      <c r="K669" s="22" t="str" cm="1">
        <f t="array" ref="K669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69" s="8">
        <v>1</v>
      </c>
      <c r="N669" s="36">
        <f>+Cesion_credito[[#This Row],[Prorrata_Semestral (%)]]*SUMIFS(Contrato[Pago_Semestral_US$],Contrato[Distribuidor_CNE],Cesion_credito[[#This Row],[Distribuidor_CNE]],Contrato[Contrato],Cesion_credito[[#This Row],[Bloque_Contrato_CNE]])</f>
        <v>534.58399999999995</v>
      </c>
      <c r="O669" s="28">
        <f t="shared" si="42"/>
        <v>1</v>
      </c>
      <c r="P669" t="str" cm="1">
        <f t="array" ref="P669">+IFERROR(_xlfn.XLOOKUP(Cesion_credito[[#This Row],[SUMINISTRADOR_ACTUAL]]&amp;Cesion_credito[[#This Row],[Razón Social Beneficiario del Pago]],Tabla_Facturas[[#All],[ID]],Tabla_Facturas[[#All],[BANCO]],,0),"")</f>
        <v>Banco de Chile</v>
      </c>
      <c r="Q669" t="str" cm="1">
        <f t="array" ref="Q6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69" cm="1">
        <f t="array" ref="R669">+IFERROR(_xlfn.XLOOKUP(Cesion_credito[[#This Row],[SUMINISTRADOR_ACTUAL]]&amp;Cesion_credito[[#This Row],[Razón Social Beneficiario del Pago]],Tabla_Facturas[[#All],[ID]],Tabla_Facturas[[#All],[NUMERO_CUENTA]],,0),"")</f>
        <v>1113025073</v>
      </c>
      <c r="S6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83209</v>
      </c>
      <c r="T669" t="str">
        <f>+_xlfn.XLOOKUP(Cesion_credito[[#This Row],[DISTRIBUIDOR_ACTUAL]],Distribuidor[DISTRIBUIDOR_ACTUAL],Distribuidor[RAZON_SOCIAL_DISTRIBUIDOR_ACTUAL],,0)</f>
        <v>Sociedad Austral de Electricidad S.A.</v>
      </c>
      <c r="U669" t="str">
        <f>+_xlfn.XLOOKUP(Cesion_credito[[#This Row],[DISTRIBUIDOR_ACTUAL]],Distribuidor[DISTRIBUIDOR_ACTUAL],Distribuidor[RUT_DISTRIBUIDOR_ACTUAL],,0)</f>
        <v>76.073.162-5</v>
      </c>
    </row>
    <row r="670" spans="1:21" x14ac:dyDescent="0.25">
      <c r="A670" s="22">
        <f t="shared" si="43"/>
        <v>2025</v>
      </c>
      <c r="B670" s="22">
        <f t="shared" si="40"/>
        <v>1</v>
      </c>
      <c r="C670" s="22">
        <f t="shared" si="41"/>
        <v>6</v>
      </c>
      <c r="D670" s="23" t="s">
        <v>1130</v>
      </c>
      <c r="E670" s="6" t="s">
        <v>1103</v>
      </c>
      <c r="F670" s="5" t="s">
        <v>954</v>
      </c>
      <c r="G670" s="24" t="str" cm="1">
        <f t="array" ref="G670">+IFERROR(_xlfn.XLOOKUP(Cesion_credito[[#This Row],[Distribuidor_CNE]]&amp;"_"&amp;Cesion_credito[[#This Row],[Bloque_Contrato_CNE]],Contrato[[#All],[Id]],Contrato[[#All],[Suministrador_CNE]],,0),"")</f>
        <v>Empresa Eléctrica ERNC-1 SpA.</v>
      </c>
      <c r="H670" s="24" t="str" cm="1">
        <f t="array" ref="H670">+IFERROR(_xlfn.XLOOKUP(Cesion_credito[[#This Row],[Distribuidor_CNE]]&amp;"_"&amp;Cesion_credito[[#This Row],[Bloque_Contrato_CNE]],Contrato[[#All],[Id]],Contrato[[#All],[SUMINISTRADOR_ACTUAL]],,0),"")</f>
        <v>PV_SALVADOR</v>
      </c>
      <c r="I670" s="24" t="str" cm="1">
        <f t="array" ref="I670">+IFERROR(_xlfn.XLOOKUP(Cesion_credito[[#This Row],[Distribuidor_CNE]]&amp;"_"&amp;Cesion_credito[[#This Row],[Bloque_Contrato_CNE]],Contrato[[#All],[Id]],Contrato[[#All],[DISTRIBUIDOR_ACTUAL]],,0),"")</f>
        <v>SAESA</v>
      </c>
      <c r="J670" s="5" t="s">
        <v>1216</v>
      </c>
      <c r="K670" s="22" t="str" cm="1">
        <f t="array" ref="K670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0" s="8">
        <v>1</v>
      </c>
      <c r="N670" s="36">
        <f>+Cesion_credito[[#This Row],[Prorrata_Semestral (%)]]*SUMIFS(Contrato[Pago_Semestral_US$],Contrato[Distribuidor_CNE],Cesion_credito[[#This Row],[Distribuidor_CNE]],Contrato[Contrato],Cesion_credito[[#This Row],[Bloque_Contrato_CNE]])</f>
        <v>1255.5060000000001</v>
      </c>
      <c r="O670" s="28">
        <f t="shared" si="42"/>
        <v>1</v>
      </c>
      <c r="P670" t="str" cm="1">
        <f t="array" ref="P670">+IFERROR(_xlfn.XLOOKUP(Cesion_credito[[#This Row],[SUMINISTRADOR_ACTUAL]]&amp;Cesion_credito[[#This Row],[Razón Social Beneficiario del Pago]],Tabla_Facturas[[#All],[ID]],Tabla_Facturas[[#All],[BANCO]],,0),"")</f>
        <v>Banco de Chile</v>
      </c>
      <c r="Q670" t="str" cm="1">
        <f t="array" ref="Q6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0" cm="1">
        <f t="array" ref="R670">+IFERROR(_xlfn.XLOOKUP(Cesion_credito[[#This Row],[SUMINISTRADOR_ACTUAL]]&amp;Cesion_credito[[#This Row],[Razón Social Beneficiario del Pago]],Tabla_Facturas[[#All],[ID]],Tabla_Facturas[[#All],[NUMERO_CUENTA]],,0),"")</f>
        <v>1113025073</v>
      </c>
      <c r="S6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195422</v>
      </c>
      <c r="T670" t="str">
        <f>+_xlfn.XLOOKUP(Cesion_credito[[#This Row],[DISTRIBUIDOR_ACTUAL]],Distribuidor[DISTRIBUIDOR_ACTUAL],Distribuidor[RAZON_SOCIAL_DISTRIBUIDOR_ACTUAL],,0)</f>
        <v>Sociedad Austral de Electricidad S.A.</v>
      </c>
      <c r="U670" t="str">
        <f>+_xlfn.XLOOKUP(Cesion_credito[[#This Row],[DISTRIBUIDOR_ACTUAL]],Distribuidor[DISTRIBUIDOR_ACTUAL],Distribuidor[RUT_DISTRIBUIDOR_ACTUAL],,0)</f>
        <v>76.073.162-5</v>
      </c>
    </row>
    <row r="671" spans="1:21" x14ac:dyDescent="0.25">
      <c r="A671" s="22">
        <f t="shared" si="43"/>
        <v>2025</v>
      </c>
      <c r="B671" s="22">
        <f t="shared" si="40"/>
        <v>1</v>
      </c>
      <c r="C671" s="22">
        <f t="shared" si="41"/>
        <v>6</v>
      </c>
      <c r="D671" s="23" t="s">
        <v>1130</v>
      </c>
      <c r="E671" s="6" t="s">
        <v>1104</v>
      </c>
      <c r="F671" s="5" t="s">
        <v>988</v>
      </c>
      <c r="G671" s="24" t="str" cm="1">
        <f t="array" ref="G671">+IFERROR(_xlfn.XLOOKUP(Cesion_credito[[#This Row],[Distribuidor_CNE]]&amp;"_"&amp;Cesion_credito[[#This Row],[Bloque_Contrato_CNE]],Contrato[[#All],[Id]],Contrato[[#All],[Suministrador_CNE]],,0),"")</f>
        <v>Empresa Eléctrica ERNC-1 SpA.</v>
      </c>
      <c r="H671" s="24" t="str" cm="1">
        <f t="array" ref="H671">+IFERROR(_xlfn.XLOOKUP(Cesion_credito[[#This Row],[Distribuidor_CNE]]&amp;"_"&amp;Cesion_credito[[#This Row],[Bloque_Contrato_CNE]],Contrato[[#All],[Id]],Contrato[[#All],[SUMINISTRADOR_ACTUAL]],,0),"")</f>
        <v>PV_SALVADOR</v>
      </c>
      <c r="I671" s="24" t="str" cm="1">
        <f t="array" ref="I671">+IFERROR(_xlfn.XLOOKUP(Cesion_credito[[#This Row],[Distribuidor_CNE]]&amp;"_"&amp;Cesion_credito[[#This Row],[Bloque_Contrato_CNE]],Contrato[[#All],[Id]],Contrato[[#All],[DISTRIBUIDOR_ACTUAL]],,0),"")</f>
        <v>SOCOEPA</v>
      </c>
      <c r="J671" s="5" t="s">
        <v>1216</v>
      </c>
      <c r="K671" s="22" t="str" cm="1">
        <f t="array" ref="K671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1" s="8">
        <v>1</v>
      </c>
      <c r="N671" s="36">
        <f>+Cesion_credito[[#This Row],[Prorrata_Semestral (%)]]*SUMIFS(Contrato[Pago_Semestral_US$],Contrato[Distribuidor_CNE],Cesion_credito[[#This Row],[Distribuidor_CNE]],Contrato[Contrato],Cesion_credito[[#This Row],[Bloque_Contrato_CNE]])</f>
        <v>104.185</v>
      </c>
      <c r="O671" s="28">
        <f t="shared" si="42"/>
        <v>1</v>
      </c>
      <c r="P671" t="str" cm="1">
        <f t="array" ref="P671">+IFERROR(_xlfn.XLOOKUP(Cesion_credito[[#This Row],[SUMINISTRADOR_ACTUAL]]&amp;Cesion_credito[[#This Row],[Razón Social Beneficiario del Pago]],Tabla_Facturas[[#All],[ID]],Tabla_Facturas[[#All],[BANCO]],,0),"")</f>
        <v>Banco de Chile</v>
      </c>
      <c r="Q671" t="str" cm="1">
        <f t="array" ref="Q6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1" cm="1">
        <f t="array" ref="R671">+IFERROR(_xlfn.XLOOKUP(Cesion_credito[[#This Row],[SUMINISTRADOR_ACTUAL]]&amp;Cesion_credito[[#This Row],[Razón Social Beneficiario del Pago]],Tabla_Facturas[[#All],[ID]],Tabla_Facturas[[#All],[NUMERO_CUENTA]],,0),"")</f>
        <v>1113025073</v>
      </c>
      <c r="S6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16217</v>
      </c>
      <c r="T671" t="str">
        <f>+_xlfn.XLOOKUP(Cesion_credito[[#This Row],[DISTRIBUIDOR_ACTUAL]],Distribuidor[DISTRIBUIDOR_ACTUAL],Distribuidor[RAZON_SOCIAL_DISTRIBUIDOR_ACTUAL],,0)</f>
        <v>Cooperativa Eléctrica Paillaco Ltda</v>
      </c>
      <c r="U671" t="str">
        <f>+_xlfn.XLOOKUP(Cesion_credito[[#This Row],[DISTRIBUIDOR_ACTUAL]],Distribuidor[DISTRIBUIDOR_ACTUAL],Distribuidor[RUT_DISTRIBUIDOR_ACTUAL],,0)</f>
        <v>81.629.800-8</v>
      </c>
    </row>
    <row r="672" spans="1:21" x14ac:dyDescent="0.25">
      <c r="A672" s="22">
        <f t="shared" si="43"/>
        <v>2025</v>
      </c>
      <c r="B672" s="22">
        <f t="shared" si="40"/>
        <v>1</v>
      </c>
      <c r="C672" s="22">
        <f t="shared" si="41"/>
        <v>6</v>
      </c>
      <c r="D672" s="23" t="s">
        <v>1130</v>
      </c>
      <c r="E672" s="6" t="s">
        <v>1104</v>
      </c>
      <c r="F672" s="5" t="s">
        <v>989</v>
      </c>
      <c r="G672" s="24" t="str" cm="1">
        <f t="array" ref="G672">+IFERROR(_xlfn.XLOOKUP(Cesion_credito[[#This Row],[Distribuidor_CNE]]&amp;"_"&amp;Cesion_credito[[#This Row],[Bloque_Contrato_CNE]],Contrato[[#All],[Id]],Contrato[[#All],[Suministrador_CNE]],,0),"")</f>
        <v>Empresa Eléctrica ERNC-1 SpA.</v>
      </c>
      <c r="H672" s="24" t="str" cm="1">
        <f t="array" ref="H672">+IFERROR(_xlfn.XLOOKUP(Cesion_credito[[#This Row],[Distribuidor_CNE]]&amp;"_"&amp;Cesion_credito[[#This Row],[Bloque_Contrato_CNE]],Contrato[[#All],[Id]],Contrato[[#All],[SUMINISTRADOR_ACTUAL]],,0),"")</f>
        <v>PV_SALVADOR</v>
      </c>
      <c r="I672" s="24" t="str" cm="1">
        <f t="array" ref="I672">+IFERROR(_xlfn.XLOOKUP(Cesion_credito[[#This Row],[Distribuidor_CNE]]&amp;"_"&amp;Cesion_credito[[#This Row],[Bloque_Contrato_CNE]],Contrato[[#All],[Id]],Contrato[[#All],[DISTRIBUIDOR_ACTUAL]],,0),"")</f>
        <v>SOCOEPA</v>
      </c>
      <c r="J672" s="5" t="s">
        <v>1216</v>
      </c>
      <c r="K672" s="22" t="str" cm="1">
        <f t="array" ref="K672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2" s="8">
        <v>1</v>
      </c>
      <c r="N672" s="36">
        <f>+Cesion_credito[[#This Row],[Prorrata_Semestral (%)]]*SUMIFS(Contrato[Pago_Semestral_US$],Contrato[Distribuidor_CNE],Cesion_credito[[#This Row],[Distribuidor_CNE]],Contrato[Contrato],Cesion_credito[[#This Row],[Bloque_Contrato_CNE]])</f>
        <v>37.076000000000001</v>
      </c>
      <c r="O672" s="28">
        <f t="shared" si="42"/>
        <v>1</v>
      </c>
      <c r="P672" t="str" cm="1">
        <f t="array" ref="P672">+IFERROR(_xlfn.XLOOKUP(Cesion_credito[[#This Row],[SUMINISTRADOR_ACTUAL]]&amp;Cesion_credito[[#This Row],[Razón Social Beneficiario del Pago]],Tabla_Facturas[[#All],[ID]],Tabla_Facturas[[#All],[BANCO]],,0),"")</f>
        <v>Banco de Chile</v>
      </c>
      <c r="Q672" t="str" cm="1">
        <f t="array" ref="Q6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2" cm="1">
        <f t="array" ref="R672">+IFERROR(_xlfn.XLOOKUP(Cesion_credito[[#This Row],[SUMINISTRADOR_ACTUAL]]&amp;Cesion_credito[[#This Row],[Razón Social Beneficiario del Pago]],Tabla_Facturas[[#All],[ID]],Tabla_Facturas[[#All],[NUMERO_CUENTA]],,0),"")</f>
        <v>1113025073</v>
      </c>
      <c r="S6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5771</v>
      </c>
      <c r="T672" t="str">
        <f>+_xlfn.XLOOKUP(Cesion_credito[[#This Row],[DISTRIBUIDOR_ACTUAL]],Distribuidor[DISTRIBUIDOR_ACTUAL],Distribuidor[RAZON_SOCIAL_DISTRIBUIDOR_ACTUAL],,0)</f>
        <v>Cooperativa Eléctrica Paillaco Ltda</v>
      </c>
      <c r="U672" t="str">
        <f>+_xlfn.XLOOKUP(Cesion_credito[[#This Row],[DISTRIBUIDOR_ACTUAL]],Distribuidor[DISTRIBUIDOR_ACTUAL],Distribuidor[RUT_DISTRIBUIDOR_ACTUAL],,0)</f>
        <v>81.629.800-8</v>
      </c>
    </row>
    <row r="673" spans="1:21" x14ac:dyDescent="0.25">
      <c r="A673" s="22">
        <f t="shared" si="43"/>
        <v>2025</v>
      </c>
      <c r="B673" s="22">
        <f t="shared" si="40"/>
        <v>1</v>
      </c>
      <c r="C673" s="22">
        <f t="shared" si="41"/>
        <v>6</v>
      </c>
      <c r="D673" s="23" t="s">
        <v>1130</v>
      </c>
      <c r="E673" s="6" t="s">
        <v>1104</v>
      </c>
      <c r="F673" s="5" t="s">
        <v>990</v>
      </c>
      <c r="G673" s="24" t="str" cm="1">
        <f t="array" ref="G673">+IFERROR(_xlfn.XLOOKUP(Cesion_credito[[#This Row],[Distribuidor_CNE]]&amp;"_"&amp;Cesion_credito[[#This Row],[Bloque_Contrato_CNE]],Contrato[[#All],[Id]],Contrato[[#All],[Suministrador_CNE]],,0),"")</f>
        <v>Empresa Eléctrica ERNC-1 SpA.</v>
      </c>
      <c r="H673" s="24" t="str" cm="1">
        <f t="array" ref="H673">+IFERROR(_xlfn.XLOOKUP(Cesion_credito[[#This Row],[Distribuidor_CNE]]&amp;"_"&amp;Cesion_credito[[#This Row],[Bloque_Contrato_CNE]],Contrato[[#All],[Id]],Contrato[[#All],[SUMINISTRADOR_ACTUAL]],,0),"")</f>
        <v>PV_SALVADOR</v>
      </c>
      <c r="I673" s="24" t="str" cm="1">
        <f t="array" ref="I673">+IFERROR(_xlfn.XLOOKUP(Cesion_credito[[#This Row],[Distribuidor_CNE]]&amp;"_"&amp;Cesion_credito[[#This Row],[Bloque_Contrato_CNE]],Contrato[[#All],[Id]],Contrato[[#All],[DISTRIBUIDOR_ACTUAL]],,0),"")</f>
        <v>SOCOEPA</v>
      </c>
      <c r="J673" s="5" t="s">
        <v>1216</v>
      </c>
      <c r="K673" s="22" t="str" cm="1">
        <f t="array" ref="K673">+IFERROR(_xlfn.XLOOKUP(Cesion_credito[[#This Row],[SUMINISTRADOR_ACTUAL]]&amp;Cesion_credito[[#This Row],[Razón Social Beneficiario del Pago]],Tabla_Facturas[[#All],[ID]],Tabla_Facturas[[#All],[RUT BENEFICIARIO]],,0),"")</f>
        <v>76.284.682-9</v>
      </c>
      <c r="L6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3" s="8">
        <v>1</v>
      </c>
      <c r="N673" s="36">
        <f>+Cesion_credito[[#This Row],[Prorrata_Semestral (%)]]*SUMIFS(Contrato[Pago_Semestral_US$],Contrato[Distribuidor_CNE],Cesion_credito[[#This Row],[Distribuidor_CNE]],Contrato[Contrato],Cesion_credito[[#This Row],[Bloque_Contrato_CNE]])</f>
        <v>237.876</v>
      </c>
      <c r="O673" s="28">
        <f t="shared" si="42"/>
        <v>1</v>
      </c>
      <c r="P673" t="str" cm="1">
        <f t="array" ref="P673">+IFERROR(_xlfn.XLOOKUP(Cesion_credito[[#This Row],[SUMINISTRADOR_ACTUAL]]&amp;Cesion_credito[[#This Row],[Razón Social Beneficiario del Pago]],Tabla_Facturas[[#All],[ID]],Tabla_Facturas[[#All],[BANCO]],,0),"")</f>
        <v>Banco de Chile</v>
      </c>
      <c r="Q673" t="str" cm="1">
        <f t="array" ref="Q6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673" cm="1">
        <f t="array" ref="R673">+IFERROR(_xlfn.XLOOKUP(Cesion_credito[[#This Row],[SUMINISTRADOR_ACTUAL]]&amp;Cesion_credito[[#This Row],[Razón Social Beneficiario del Pago]],Tabla_Facturas[[#All],[ID]],Tabla_Facturas[[#All],[NUMERO_CUENTA]],,0),"")</f>
        <v>1113025073</v>
      </c>
      <c r="S6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37026</v>
      </c>
      <c r="T673" t="str">
        <f>+_xlfn.XLOOKUP(Cesion_credito[[#This Row],[DISTRIBUIDOR_ACTUAL]],Distribuidor[DISTRIBUIDOR_ACTUAL],Distribuidor[RAZON_SOCIAL_DISTRIBUIDOR_ACTUAL],,0)</f>
        <v>Cooperativa Eléctrica Paillaco Ltda</v>
      </c>
      <c r="U673" t="str">
        <f>+_xlfn.XLOOKUP(Cesion_credito[[#This Row],[DISTRIBUIDOR_ACTUAL]],Distribuidor[DISTRIBUIDOR_ACTUAL],Distribuidor[RUT_DISTRIBUIDOR_ACTUAL],,0)</f>
        <v>81.629.800-8</v>
      </c>
    </row>
    <row r="674" spans="1:21" x14ac:dyDescent="0.25">
      <c r="A674" s="22">
        <f t="shared" si="43"/>
        <v>2025</v>
      </c>
      <c r="B674" s="22">
        <f t="shared" si="40"/>
        <v>1</v>
      </c>
      <c r="C674" s="22">
        <f t="shared" si="41"/>
        <v>6</v>
      </c>
      <c r="D674" s="23" t="s">
        <v>1133</v>
      </c>
      <c r="E674" s="6" t="s">
        <v>1075</v>
      </c>
      <c r="F674" s="5" t="s">
        <v>150</v>
      </c>
      <c r="G674" s="24" t="str" cm="1">
        <f t="array" ref="G674">+IFERROR(_xlfn.XLOOKUP(Cesion_credito[[#This Row],[Distribuidor_CNE]]&amp;"_"&amp;Cesion_credito[[#This Row],[Bloque_Contrato_CNE]],Contrato[[#All],[Id]],Contrato[[#All],[Suministrador_CNE]],,0),"")</f>
        <v>Ibereolica Cabo Leones I S.A.</v>
      </c>
      <c r="H674" s="24" t="str" cm="1">
        <f t="array" ref="H674">+IFERROR(_xlfn.XLOOKUP(Cesion_credito[[#This Row],[Distribuidor_CNE]]&amp;"_"&amp;Cesion_credito[[#This Row],[Bloque_Contrato_CNE]],Contrato[[#All],[Id]],Contrato[[#All],[SUMINISTRADOR_ACTUAL]],,0),"")</f>
        <v>CABO_LEONES</v>
      </c>
      <c r="I674" s="24" t="str" cm="1">
        <f t="array" ref="I674">+IFERROR(_xlfn.XLOOKUP(Cesion_credito[[#This Row],[Distribuidor_CNE]]&amp;"_"&amp;Cesion_credito[[#This Row],[Bloque_Contrato_CNE]],Contrato[[#All],[Id]],Contrato[[#All],[DISTRIBUIDOR_ACTUAL]],,0),"")</f>
        <v>CGE</v>
      </c>
      <c r="J674" s="5" t="s">
        <v>1219</v>
      </c>
      <c r="K674" s="22" t="str" cm="1">
        <f t="array" ref="K67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4" s="8">
        <v>1</v>
      </c>
      <c r="N674" s="36">
        <f>+Cesion_credito[[#This Row],[Prorrata_Semestral (%)]]*SUMIFS(Contrato[Pago_Semestral_US$],Contrato[Distribuidor_CNE],Cesion_credito[[#This Row],[Distribuidor_CNE]],Contrato[Contrato],Cesion_credito[[#This Row],[Bloque_Contrato_CNE]])</f>
        <v>32919.108999999997</v>
      </c>
      <c r="O674" s="28">
        <f t="shared" si="42"/>
        <v>1</v>
      </c>
      <c r="P674" t="str" cm="1">
        <f t="array" ref="P674">+IFERROR(_xlfn.XLOOKUP(Cesion_credito[[#This Row],[SUMINISTRADOR_ACTUAL]]&amp;Cesion_credito[[#This Row],[Razón Social Beneficiario del Pago]],Tabla_Facturas[[#All],[ID]],Tabla_Facturas[[#All],[BANCO]],,0),"")</f>
        <v>Itau</v>
      </c>
      <c r="Q674" t="str" cm="1">
        <f t="array" ref="Q674">+IFERROR(_xlfn.XLOOKUP(Cesion_credito[[#This Row],[SUMINISTRADOR_ACTUAL]]&amp;Cesion_credito[[#This Row],[Razón Social Beneficiario del Pago]],Tabla_Facturas[[#All],[ID]],Tabla_Facturas[[#All],[TIPO_CUENTA]],,0),"")</f>
        <v>Corriente</v>
      </c>
      <c r="R674" cm="1">
        <f t="array" ref="R674">+IFERROR(_xlfn.XLOOKUP(Cesion_credito[[#This Row],[SUMINISTRADOR_ACTUAL]]&amp;Cesion_credito[[#This Row],[Razón Social Beneficiario del Pago]],Tabla_Facturas[[#All],[ID]],Tabla_Facturas[[#All],[NUMERO_CUENTA]],,0),"")</f>
        <v>210745249</v>
      </c>
      <c r="S6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5123914</v>
      </c>
      <c r="T674" t="str">
        <f>+_xlfn.XLOOKUP(Cesion_credito[[#This Row],[DISTRIBUIDOR_ACTUAL]],Distribuidor[DISTRIBUIDOR_ACTUAL],Distribuidor[RAZON_SOCIAL_DISTRIBUIDOR_ACTUAL],,0)</f>
        <v>Compañía General de Electricidad S.A.</v>
      </c>
      <c r="U674" t="str">
        <f>+_xlfn.XLOOKUP(Cesion_credito[[#This Row],[DISTRIBUIDOR_ACTUAL]],Distribuidor[DISTRIBUIDOR_ACTUAL],Distribuidor[RUT_DISTRIBUIDOR_ACTUAL],,0)</f>
        <v>76.411.321-7</v>
      </c>
    </row>
    <row r="675" spans="1:21" x14ac:dyDescent="0.25">
      <c r="A675" s="22">
        <f t="shared" si="43"/>
        <v>2025</v>
      </c>
      <c r="B675" s="22">
        <f t="shared" si="40"/>
        <v>1</v>
      </c>
      <c r="C675" s="22">
        <f t="shared" si="41"/>
        <v>6</v>
      </c>
      <c r="D675" s="23" t="s">
        <v>1133</v>
      </c>
      <c r="E675" s="6" t="s">
        <v>1075</v>
      </c>
      <c r="F675" s="5" t="s">
        <v>151</v>
      </c>
      <c r="G675" s="24" t="str" cm="1">
        <f t="array" ref="G675">+IFERROR(_xlfn.XLOOKUP(Cesion_credito[[#This Row],[Distribuidor_CNE]]&amp;"_"&amp;Cesion_credito[[#This Row],[Bloque_Contrato_CNE]],Contrato[[#All],[Id]],Contrato[[#All],[Suministrador_CNE]],,0),"")</f>
        <v>Ibereolica Cabo Leones I S.A.</v>
      </c>
      <c r="H675" s="24" t="str" cm="1">
        <f t="array" ref="H675">+IFERROR(_xlfn.XLOOKUP(Cesion_credito[[#This Row],[Distribuidor_CNE]]&amp;"_"&amp;Cesion_credito[[#This Row],[Bloque_Contrato_CNE]],Contrato[[#All],[Id]],Contrato[[#All],[SUMINISTRADOR_ACTUAL]],,0),"")</f>
        <v>CABO_LEONES</v>
      </c>
      <c r="I675" s="24" t="str" cm="1">
        <f t="array" ref="I675">+IFERROR(_xlfn.XLOOKUP(Cesion_credito[[#This Row],[Distribuidor_CNE]]&amp;"_"&amp;Cesion_credito[[#This Row],[Bloque_Contrato_CNE]],Contrato[[#All],[Id]],Contrato[[#All],[DISTRIBUIDOR_ACTUAL]],,0),"")</f>
        <v>CGE</v>
      </c>
      <c r="J675" s="5" t="s">
        <v>1219</v>
      </c>
      <c r="K675" s="22" t="str" cm="1">
        <f t="array" ref="K67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5" s="8">
        <v>1</v>
      </c>
      <c r="N675" s="36">
        <f>+Cesion_credito[[#This Row],[Prorrata_Semestral (%)]]*SUMIFS(Contrato[Pago_Semestral_US$],Contrato[Distribuidor_CNE],Cesion_credito[[#This Row],[Distribuidor_CNE]],Contrato[Contrato],Cesion_credito[[#This Row],[Bloque_Contrato_CNE]])</f>
        <v>51975.93</v>
      </c>
      <c r="O675" s="28">
        <f t="shared" si="42"/>
        <v>1</v>
      </c>
      <c r="P675" t="str" cm="1">
        <f t="array" ref="P675">+IFERROR(_xlfn.XLOOKUP(Cesion_credito[[#This Row],[SUMINISTRADOR_ACTUAL]]&amp;Cesion_credito[[#This Row],[Razón Social Beneficiario del Pago]],Tabla_Facturas[[#All],[ID]],Tabla_Facturas[[#All],[BANCO]],,0),"")</f>
        <v>Itau</v>
      </c>
      <c r="Q675" t="str" cm="1">
        <f t="array" ref="Q675">+IFERROR(_xlfn.XLOOKUP(Cesion_credito[[#This Row],[SUMINISTRADOR_ACTUAL]]&amp;Cesion_credito[[#This Row],[Razón Social Beneficiario del Pago]],Tabla_Facturas[[#All],[ID]],Tabla_Facturas[[#All],[TIPO_CUENTA]],,0),"")</f>
        <v>Corriente</v>
      </c>
      <c r="R675" cm="1">
        <f t="array" ref="R675">+IFERROR(_xlfn.XLOOKUP(Cesion_credito[[#This Row],[SUMINISTRADOR_ACTUAL]]&amp;Cesion_credito[[#This Row],[Razón Social Beneficiario del Pago]],Tabla_Facturas[[#All],[ID]],Tabla_Facturas[[#All],[NUMERO_CUENTA]],,0),"")</f>
        <v>210745249</v>
      </c>
      <c r="S6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8090140</v>
      </c>
      <c r="T675" t="str">
        <f>+_xlfn.XLOOKUP(Cesion_credito[[#This Row],[DISTRIBUIDOR_ACTUAL]],Distribuidor[DISTRIBUIDOR_ACTUAL],Distribuidor[RAZON_SOCIAL_DISTRIBUIDOR_ACTUAL],,0)</f>
        <v>Compañía General de Electricidad S.A.</v>
      </c>
      <c r="U675" t="str">
        <f>+_xlfn.XLOOKUP(Cesion_credito[[#This Row],[DISTRIBUIDOR_ACTUAL]],Distribuidor[DISTRIBUIDOR_ACTUAL],Distribuidor[RUT_DISTRIBUIDOR_ACTUAL],,0)</f>
        <v>76.411.321-7</v>
      </c>
    </row>
    <row r="676" spans="1:21" x14ac:dyDescent="0.25">
      <c r="A676" s="22">
        <f t="shared" si="43"/>
        <v>2025</v>
      </c>
      <c r="B676" s="22">
        <f t="shared" si="40"/>
        <v>1</v>
      </c>
      <c r="C676" s="22">
        <f t="shared" si="41"/>
        <v>6</v>
      </c>
      <c r="D676" s="23" t="s">
        <v>1133</v>
      </c>
      <c r="E676" s="6" t="s">
        <v>22</v>
      </c>
      <c r="F676" s="5" t="s">
        <v>212</v>
      </c>
      <c r="G676" s="24" t="str" cm="1">
        <f t="array" ref="G676">+IFERROR(_xlfn.XLOOKUP(Cesion_credito[[#This Row],[Distribuidor_CNE]]&amp;"_"&amp;Cesion_credito[[#This Row],[Bloque_Contrato_CNE]],Contrato[[#All],[Id]],Contrato[[#All],[Suministrador_CNE]],,0),"")</f>
        <v>Ibereolica Cabo Leones I S.A.</v>
      </c>
      <c r="H676" s="24" t="str" cm="1">
        <f t="array" ref="H676">+IFERROR(_xlfn.XLOOKUP(Cesion_credito[[#This Row],[Distribuidor_CNE]]&amp;"_"&amp;Cesion_credito[[#This Row],[Bloque_Contrato_CNE]],Contrato[[#All],[Id]],Contrato[[#All],[SUMINISTRADOR_ACTUAL]],,0),"")</f>
        <v>CABO_LEONES</v>
      </c>
      <c r="I676" s="24" t="str" cm="1">
        <f t="array" ref="I676">+IFERROR(_xlfn.XLOOKUP(Cesion_credito[[#This Row],[Distribuidor_CNE]]&amp;"_"&amp;Cesion_credito[[#This Row],[Bloque_Contrato_CNE]],Contrato[[#All],[Id]],Contrato[[#All],[DISTRIBUIDOR_ACTUAL]],,0),"")</f>
        <v>CHILQUINTA</v>
      </c>
      <c r="J676" s="5" t="s">
        <v>1219</v>
      </c>
      <c r="K676" s="22" t="str" cm="1">
        <f t="array" ref="K67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6" s="8">
        <v>1</v>
      </c>
      <c r="N676" s="36">
        <f>+Cesion_credito[[#This Row],[Prorrata_Semestral (%)]]*SUMIFS(Contrato[Pago_Semestral_US$],Contrato[Distribuidor_CNE],Cesion_credito[[#This Row],[Distribuidor_CNE]],Contrato[Contrato],Cesion_credito[[#This Row],[Bloque_Contrato_CNE]])</f>
        <v>14996.362999999999</v>
      </c>
      <c r="O676" s="28">
        <f t="shared" si="42"/>
        <v>1</v>
      </c>
      <c r="P676" t="str" cm="1">
        <f t="array" ref="P676">+IFERROR(_xlfn.XLOOKUP(Cesion_credito[[#This Row],[SUMINISTRADOR_ACTUAL]]&amp;Cesion_credito[[#This Row],[Razón Social Beneficiario del Pago]],Tabla_Facturas[[#All],[ID]],Tabla_Facturas[[#All],[BANCO]],,0),"")</f>
        <v>Itau</v>
      </c>
      <c r="Q676" t="str" cm="1">
        <f t="array" ref="Q676">+IFERROR(_xlfn.XLOOKUP(Cesion_credito[[#This Row],[SUMINISTRADOR_ACTUAL]]&amp;Cesion_credito[[#This Row],[Razón Social Beneficiario del Pago]],Tabla_Facturas[[#All],[ID]],Tabla_Facturas[[#All],[TIPO_CUENTA]],,0),"")</f>
        <v>Corriente</v>
      </c>
      <c r="R676" cm="1">
        <f t="array" ref="R676">+IFERROR(_xlfn.XLOOKUP(Cesion_credito[[#This Row],[SUMINISTRADOR_ACTUAL]]&amp;Cesion_credito[[#This Row],[Razón Social Beneficiario del Pago]],Tabla_Facturas[[#All],[ID]],Tabla_Facturas[[#All],[NUMERO_CUENTA]],,0),"")</f>
        <v>210745249</v>
      </c>
      <c r="S6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2334209</v>
      </c>
      <c r="T676" t="str">
        <f>+_xlfn.XLOOKUP(Cesion_credito[[#This Row],[DISTRIBUIDOR_ACTUAL]],Distribuidor[DISTRIBUIDOR_ACTUAL],Distribuidor[RAZON_SOCIAL_DISTRIBUIDOR_ACTUAL],,0)</f>
        <v>Chilquinta Distribución S.A.</v>
      </c>
      <c r="U676" t="str">
        <f>+_xlfn.XLOOKUP(Cesion_credito[[#This Row],[DISTRIBUIDOR_ACTUAL]],Distribuidor[DISTRIBUIDOR_ACTUAL],Distribuidor[RUT_DISTRIBUIDOR_ACTUAL],,0)</f>
        <v>96.813.520-1</v>
      </c>
    </row>
    <row r="677" spans="1:21" x14ac:dyDescent="0.25">
      <c r="A677" s="22">
        <f t="shared" si="43"/>
        <v>2025</v>
      </c>
      <c r="B677" s="22">
        <f t="shared" si="40"/>
        <v>1</v>
      </c>
      <c r="C677" s="22">
        <f t="shared" si="41"/>
        <v>6</v>
      </c>
      <c r="D677" s="23" t="s">
        <v>1133</v>
      </c>
      <c r="E677" s="6" t="s">
        <v>22</v>
      </c>
      <c r="F677" s="5" t="s">
        <v>213</v>
      </c>
      <c r="G677" s="24" t="str" cm="1">
        <f t="array" ref="G677">+IFERROR(_xlfn.XLOOKUP(Cesion_credito[[#This Row],[Distribuidor_CNE]]&amp;"_"&amp;Cesion_credito[[#This Row],[Bloque_Contrato_CNE]],Contrato[[#All],[Id]],Contrato[[#All],[Suministrador_CNE]],,0),"")</f>
        <v>Ibereolica Cabo Leones I S.A.</v>
      </c>
      <c r="H677" s="24" t="str" cm="1">
        <f t="array" ref="H677">+IFERROR(_xlfn.XLOOKUP(Cesion_credito[[#This Row],[Distribuidor_CNE]]&amp;"_"&amp;Cesion_credito[[#This Row],[Bloque_Contrato_CNE]],Contrato[[#All],[Id]],Contrato[[#All],[SUMINISTRADOR_ACTUAL]],,0),"")</f>
        <v>CABO_LEONES</v>
      </c>
      <c r="I677" s="24" t="str" cm="1">
        <f t="array" ref="I677">+IFERROR(_xlfn.XLOOKUP(Cesion_credito[[#This Row],[Distribuidor_CNE]]&amp;"_"&amp;Cesion_credito[[#This Row],[Bloque_Contrato_CNE]],Contrato[[#All],[Id]],Contrato[[#All],[DISTRIBUIDOR_ACTUAL]],,0),"")</f>
        <v>CHILQUINTA</v>
      </c>
      <c r="J677" s="5" t="s">
        <v>1219</v>
      </c>
      <c r="K677" s="22" t="str" cm="1">
        <f t="array" ref="K67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7" s="8">
        <v>1</v>
      </c>
      <c r="N677" s="36">
        <f>+Cesion_credito[[#This Row],[Prorrata_Semestral (%)]]*SUMIFS(Contrato[Pago_Semestral_US$],Contrato[Distribuidor_CNE],Cesion_credito[[#This Row],[Distribuidor_CNE]],Contrato[Contrato],Cesion_credito[[#This Row],[Bloque_Contrato_CNE]])</f>
        <v>16572.552</v>
      </c>
      <c r="O677" s="28">
        <f t="shared" si="42"/>
        <v>1</v>
      </c>
      <c r="P677" t="str" cm="1">
        <f t="array" ref="P677">+IFERROR(_xlfn.XLOOKUP(Cesion_credito[[#This Row],[SUMINISTRADOR_ACTUAL]]&amp;Cesion_credito[[#This Row],[Razón Social Beneficiario del Pago]],Tabla_Facturas[[#All],[ID]],Tabla_Facturas[[#All],[BANCO]],,0),"")</f>
        <v>Itau</v>
      </c>
      <c r="Q677" t="str" cm="1">
        <f t="array" ref="Q677">+IFERROR(_xlfn.XLOOKUP(Cesion_credito[[#This Row],[SUMINISTRADOR_ACTUAL]]&amp;Cesion_credito[[#This Row],[Razón Social Beneficiario del Pago]],Tabla_Facturas[[#All],[ID]],Tabla_Facturas[[#All],[TIPO_CUENTA]],,0),"")</f>
        <v>Corriente</v>
      </c>
      <c r="R677" cm="1">
        <f t="array" ref="R677">+IFERROR(_xlfn.XLOOKUP(Cesion_credito[[#This Row],[SUMINISTRADOR_ACTUAL]]&amp;Cesion_credito[[#This Row],[Razón Social Beneficiario del Pago]],Tabla_Facturas[[#All],[ID]],Tabla_Facturas[[#All],[NUMERO_CUENTA]],,0),"")</f>
        <v>210745249</v>
      </c>
      <c r="S6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2579545</v>
      </c>
      <c r="T677" t="str">
        <f>+_xlfn.XLOOKUP(Cesion_credito[[#This Row],[DISTRIBUIDOR_ACTUAL]],Distribuidor[DISTRIBUIDOR_ACTUAL],Distribuidor[RAZON_SOCIAL_DISTRIBUIDOR_ACTUAL],,0)</f>
        <v>Chilquinta Distribución S.A.</v>
      </c>
      <c r="U677" t="str">
        <f>+_xlfn.XLOOKUP(Cesion_credito[[#This Row],[DISTRIBUIDOR_ACTUAL]],Distribuidor[DISTRIBUIDOR_ACTUAL],Distribuidor[RUT_DISTRIBUIDOR_ACTUAL],,0)</f>
        <v>96.813.520-1</v>
      </c>
    </row>
    <row r="678" spans="1:21" x14ac:dyDescent="0.25">
      <c r="A678" s="22">
        <f t="shared" si="43"/>
        <v>2025</v>
      </c>
      <c r="B678" s="22">
        <f t="shared" si="40"/>
        <v>1</v>
      </c>
      <c r="C678" s="22">
        <f t="shared" si="41"/>
        <v>6</v>
      </c>
      <c r="D678" s="23" t="s">
        <v>1133</v>
      </c>
      <c r="E678" s="6" t="s">
        <v>23</v>
      </c>
      <c r="F678" s="5" t="s">
        <v>252</v>
      </c>
      <c r="G678" s="24" t="str" cm="1">
        <f t="array" ref="G678">+IFERROR(_xlfn.XLOOKUP(Cesion_credito[[#This Row],[Distribuidor_CNE]]&amp;"_"&amp;Cesion_credito[[#This Row],[Bloque_Contrato_CNE]],Contrato[[#All],[Id]],Contrato[[#All],[Suministrador_CNE]],,0),"")</f>
        <v>Ibereolica Cabo Leones I S.A.</v>
      </c>
      <c r="H678" s="24" t="str" cm="1">
        <f t="array" ref="H678">+IFERROR(_xlfn.XLOOKUP(Cesion_credito[[#This Row],[Distribuidor_CNE]]&amp;"_"&amp;Cesion_credito[[#This Row],[Bloque_Contrato_CNE]],Contrato[[#All],[Id]],Contrato[[#All],[SUMINISTRADOR_ACTUAL]],,0),"")</f>
        <v>CABO_LEONES</v>
      </c>
      <c r="I678" s="24" t="str" cm="1">
        <f t="array" ref="I678">+IFERROR(_xlfn.XLOOKUP(Cesion_credito[[#This Row],[Distribuidor_CNE]]&amp;"_"&amp;Cesion_credito[[#This Row],[Bloque_Contrato_CNE]],Contrato[[#All],[Id]],Contrato[[#All],[DISTRIBUIDOR_ACTUAL]],,0),"")</f>
        <v>CODINER</v>
      </c>
      <c r="J678" s="5" t="s">
        <v>1219</v>
      </c>
      <c r="K678" s="22" t="str" cm="1">
        <f t="array" ref="K67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8" s="8">
        <v>1</v>
      </c>
      <c r="N678" s="36">
        <f>+Cesion_credito[[#This Row],[Prorrata_Semestral (%)]]*SUMIFS(Contrato[Pago_Semestral_US$],Contrato[Distribuidor_CNE],Cesion_credito[[#This Row],[Distribuidor_CNE]],Contrato[Contrato],Cesion_credito[[#This Row],[Bloque_Contrato_CNE]])</f>
        <v>150.392</v>
      </c>
      <c r="O678" s="28">
        <f t="shared" si="42"/>
        <v>1</v>
      </c>
      <c r="P678" t="str" cm="1">
        <f t="array" ref="P678">+IFERROR(_xlfn.XLOOKUP(Cesion_credito[[#This Row],[SUMINISTRADOR_ACTUAL]]&amp;Cesion_credito[[#This Row],[Razón Social Beneficiario del Pago]],Tabla_Facturas[[#All],[ID]],Tabla_Facturas[[#All],[BANCO]],,0),"")</f>
        <v>Itau</v>
      </c>
      <c r="Q678" t="str" cm="1">
        <f t="array" ref="Q678">+IFERROR(_xlfn.XLOOKUP(Cesion_credito[[#This Row],[SUMINISTRADOR_ACTUAL]]&amp;Cesion_credito[[#This Row],[Razón Social Beneficiario del Pago]],Tabla_Facturas[[#All],[ID]],Tabla_Facturas[[#All],[TIPO_CUENTA]],,0),"")</f>
        <v>Corriente</v>
      </c>
      <c r="R678" cm="1">
        <f t="array" ref="R678">+IFERROR(_xlfn.XLOOKUP(Cesion_credito[[#This Row],[SUMINISTRADOR_ACTUAL]]&amp;Cesion_credito[[#This Row],[Razón Social Beneficiario del Pago]],Tabla_Facturas[[#All],[ID]],Tabla_Facturas[[#All],[NUMERO_CUENTA]],,0),"")</f>
        <v>210745249</v>
      </c>
      <c r="S6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23409</v>
      </c>
      <c r="T678" t="str">
        <f>+_xlfn.XLOOKUP(Cesion_credito[[#This Row],[DISTRIBUIDOR_ACTUAL]],Distribuidor[DISTRIBUIDOR_ACTUAL],Distribuidor[RAZON_SOCIAL_DISTRIBUIDOR_ACTUAL],,0)</f>
        <v>Compañía Distribuidora de Energía Eléctrica CODINER S.A.</v>
      </c>
      <c r="U678" t="str">
        <f>+_xlfn.XLOOKUP(Cesion_credito[[#This Row],[DISTRIBUIDOR_ACTUAL]],Distribuidor[DISTRIBUIDOR_ACTUAL],Distribuidor[RUT_DISTRIBUIDOR_ACTUAL],,0)</f>
        <v>78.397.530-0</v>
      </c>
    </row>
    <row r="679" spans="1:21" x14ac:dyDescent="0.25">
      <c r="A679" s="22">
        <f t="shared" si="43"/>
        <v>2025</v>
      </c>
      <c r="B679" s="22">
        <f t="shared" si="40"/>
        <v>1</v>
      </c>
      <c r="C679" s="22">
        <f t="shared" si="41"/>
        <v>6</v>
      </c>
      <c r="D679" s="23" t="s">
        <v>1133</v>
      </c>
      <c r="E679" s="6" t="s">
        <v>23</v>
      </c>
      <c r="F679" s="5" t="s">
        <v>253</v>
      </c>
      <c r="G679" s="24" t="str" cm="1">
        <f t="array" ref="G679">+IFERROR(_xlfn.XLOOKUP(Cesion_credito[[#This Row],[Distribuidor_CNE]]&amp;"_"&amp;Cesion_credito[[#This Row],[Bloque_Contrato_CNE]],Contrato[[#All],[Id]],Contrato[[#All],[Suministrador_CNE]],,0),"")</f>
        <v>Ibereolica Cabo Leones I S.A.</v>
      </c>
      <c r="H679" s="24" t="str" cm="1">
        <f t="array" ref="H679">+IFERROR(_xlfn.XLOOKUP(Cesion_credito[[#This Row],[Distribuidor_CNE]]&amp;"_"&amp;Cesion_credito[[#This Row],[Bloque_Contrato_CNE]],Contrato[[#All],[Id]],Contrato[[#All],[SUMINISTRADOR_ACTUAL]],,0),"")</f>
        <v>CABO_LEONES</v>
      </c>
      <c r="I679" s="24" t="str" cm="1">
        <f t="array" ref="I679">+IFERROR(_xlfn.XLOOKUP(Cesion_credito[[#This Row],[Distribuidor_CNE]]&amp;"_"&amp;Cesion_credito[[#This Row],[Bloque_Contrato_CNE]],Contrato[[#All],[Id]],Contrato[[#All],[DISTRIBUIDOR_ACTUAL]],,0),"")</f>
        <v>CODINER</v>
      </c>
      <c r="J679" s="5" t="s">
        <v>1219</v>
      </c>
      <c r="K679" s="22" t="str" cm="1">
        <f t="array" ref="K67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79" s="8">
        <v>1</v>
      </c>
      <c r="N679" s="36">
        <f>+Cesion_credito[[#This Row],[Prorrata_Semestral (%)]]*SUMIFS(Contrato[Pago_Semestral_US$],Contrato[Distribuidor_CNE],Cesion_credito[[#This Row],[Distribuidor_CNE]],Contrato[Contrato],Cesion_credito[[#This Row],[Bloque_Contrato_CNE]])</f>
        <v>186.59700000000001</v>
      </c>
      <c r="O679" s="28">
        <f t="shared" si="42"/>
        <v>1</v>
      </c>
      <c r="P679" t="str" cm="1">
        <f t="array" ref="P679">+IFERROR(_xlfn.XLOOKUP(Cesion_credito[[#This Row],[SUMINISTRADOR_ACTUAL]]&amp;Cesion_credito[[#This Row],[Razón Social Beneficiario del Pago]],Tabla_Facturas[[#All],[ID]],Tabla_Facturas[[#All],[BANCO]],,0),"")</f>
        <v>Itau</v>
      </c>
      <c r="Q679" t="str" cm="1">
        <f t="array" ref="Q679">+IFERROR(_xlfn.XLOOKUP(Cesion_credito[[#This Row],[SUMINISTRADOR_ACTUAL]]&amp;Cesion_credito[[#This Row],[Razón Social Beneficiario del Pago]],Tabla_Facturas[[#All],[ID]],Tabla_Facturas[[#All],[TIPO_CUENTA]],,0),"")</f>
        <v>Corriente</v>
      </c>
      <c r="R679" cm="1">
        <f t="array" ref="R679">+IFERROR(_xlfn.XLOOKUP(Cesion_credito[[#This Row],[SUMINISTRADOR_ACTUAL]]&amp;Cesion_credito[[#This Row],[Razón Social Beneficiario del Pago]],Tabla_Facturas[[#All],[ID]],Tabla_Facturas[[#All],[NUMERO_CUENTA]],,0),"")</f>
        <v>210745249</v>
      </c>
      <c r="S6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29044</v>
      </c>
      <c r="T679" t="str">
        <f>+_xlfn.XLOOKUP(Cesion_credito[[#This Row],[DISTRIBUIDOR_ACTUAL]],Distribuidor[DISTRIBUIDOR_ACTUAL],Distribuidor[RAZON_SOCIAL_DISTRIBUIDOR_ACTUAL],,0)</f>
        <v>Compañía Distribuidora de Energía Eléctrica CODINER S.A.</v>
      </c>
      <c r="U679" t="str">
        <f>+_xlfn.XLOOKUP(Cesion_credito[[#This Row],[DISTRIBUIDOR_ACTUAL]],Distribuidor[DISTRIBUIDOR_ACTUAL],Distribuidor[RUT_DISTRIBUIDOR_ACTUAL],,0)</f>
        <v>78.397.530-0</v>
      </c>
    </row>
    <row r="680" spans="1:21" x14ac:dyDescent="0.25">
      <c r="A680" s="22">
        <f t="shared" si="43"/>
        <v>2025</v>
      </c>
      <c r="B680" s="22">
        <f t="shared" si="40"/>
        <v>1</v>
      </c>
      <c r="C680" s="22">
        <f t="shared" si="41"/>
        <v>6</v>
      </c>
      <c r="D680" s="23" t="s">
        <v>1133</v>
      </c>
      <c r="E680" s="6" t="s">
        <v>25</v>
      </c>
      <c r="F680" s="5" t="s">
        <v>337</v>
      </c>
      <c r="G680" s="24" t="str" cm="1">
        <f t="array" ref="G680">+IFERROR(_xlfn.XLOOKUP(Cesion_credito[[#This Row],[Distribuidor_CNE]]&amp;"_"&amp;Cesion_credito[[#This Row],[Bloque_Contrato_CNE]],Contrato[[#All],[Id]],Contrato[[#All],[Suministrador_CNE]],,0),"")</f>
        <v>Ibereolica Cabo Leones I S.A.</v>
      </c>
      <c r="H680" s="24" t="str" cm="1">
        <f t="array" ref="H680">+IFERROR(_xlfn.XLOOKUP(Cesion_credito[[#This Row],[Distribuidor_CNE]]&amp;"_"&amp;Cesion_credito[[#This Row],[Bloque_Contrato_CNE]],Contrato[[#All],[Id]],Contrato[[#All],[SUMINISTRADOR_ACTUAL]],,0),"")</f>
        <v>CABO_LEONES</v>
      </c>
      <c r="I680" s="24" t="str" cm="1">
        <f t="array" ref="I680">+IFERROR(_xlfn.XLOOKUP(Cesion_credito[[#This Row],[Distribuidor_CNE]]&amp;"_"&amp;Cesion_credito[[#This Row],[Bloque_Contrato_CNE]],Contrato[[#All],[Id]],Contrato[[#All],[DISTRIBUIDOR_ACTUAL]],,0),"")</f>
        <v>CGE</v>
      </c>
      <c r="J680" s="5" t="s">
        <v>1219</v>
      </c>
      <c r="K680" s="22" t="str" cm="1">
        <f t="array" ref="K68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0" s="8">
        <v>1</v>
      </c>
      <c r="N680" s="36">
        <f>+Cesion_credito[[#This Row],[Prorrata_Semestral (%)]]*SUMIFS(Contrato[Pago_Semestral_US$],Contrato[Distribuidor_CNE],Cesion_credito[[#This Row],[Distribuidor_CNE]],Contrato[Contrato],Cesion_credito[[#This Row],[Bloque_Contrato_CNE]])</f>
        <v>135917.815</v>
      </c>
      <c r="O680" s="28">
        <f t="shared" si="42"/>
        <v>1</v>
      </c>
      <c r="P680" t="str" cm="1">
        <f t="array" ref="P680">+IFERROR(_xlfn.XLOOKUP(Cesion_credito[[#This Row],[SUMINISTRADOR_ACTUAL]]&amp;Cesion_credito[[#This Row],[Razón Social Beneficiario del Pago]],Tabla_Facturas[[#All],[ID]],Tabla_Facturas[[#All],[BANCO]],,0),"")</f>
        <v>Itau</v>
      </c>
      <c r="Q680" t="str" cm="1">
        <f t="array" ref="Q680">+IFERROR(_xlfn.XLOOKUP(Cesion_credito[[#This Row],[SUMINISTRADOR_ACTUAL]]&amp;Cesion_credito[[#This Row],[Razón Social Beneficiario del Pago]],Tabla_Facturas[[#All],[ID]],Tabla_Facturas[[#All],[TIPO_CUENTA]],,0),"")</f>
        <v>Corriente</v>
      </c>
      <c r="R680" cm="1">
        <f t="array" ref="R680">+IFERROR(_xlfn.XLOOKUP(Cesion_credito[[#This Row],[SUMINISTRADOR_ACTUAL]]&amp;Cesion_credito[[#This Row],[Razón Social Beneficiario del Pago]],Tabla_Facturas[[#All],[ID]],Tabla_Facturas[[#All],[NUMERO_CUENTA]],,0),"")</f>
        <v>210745249</v>
      </c>
      <c r="S6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21155834</v>
      </c>
      <c r="T680" t="str">
        <f>+_xlfn.XLOOKUP(Cesion_credito[[#This Row],[DISTRIBUIDOR_ACTUAL]],Distribuidor[DISTRIBUIDOR_ACTUAL],Distribuidor[RAZON_SOCIAL_DISTRIBUIDOR_ACTUAL],,0)</f>
        <v>Compañía General de Electricidad S.A.</v>
      </c>
      <c r="U680" t="str">
        <f>+_xlfn.XLOOKUP(Cesion_credito[[#This Row],[DISTRIBUIDOR_ACTUAL]],Distribuidor[DISTRIBUIDOR_ACTUAL],Distribuidor[RUT_DISTRIBUIDOR_ACTUAL],,0)</f>
        <v>76.411.321-7</v>
      </c>
    </row>
    <row r="681" spans="1:21" x14ac:dyDescent="0.25">
      <c r="A681" s="22">
        <f t="shared" si="43"/>
        <v>2025</v>
      </c>
      <c r="B681" s="22">
        <f t="shared" si="40"/>
        <v>1</v>
      </c>
      <c r="C681" s="22">
        <f t="shared" si="41"/>
        <v>6</v>
      </c>
      <c r="D681" s="23" t="s">
        <v>1133</v>
      </c>
      <c r="E681" s="6" t="s">
        <v>25</v>
      </c>
      <c r="F681" s="5" t="s">
        <v>338</v>
      </c>
      <c r="G681" s="24" t="str" cm="1">
        <f t="array" ref="G681">+IFERROR(_xlfn.XLOOKUP(Cesion_credito[[#This Row],[Distribuidor_CNE]]&amp;"_"&amp;Cesion_credito[[#This Row],[Bloque_Contrato_CNE]],Contrato[[#All],[Id]],Contrato[[#All],[Suministrador_CNE]],,0),"")</f>
        <v>Ibereolica Cabo Leones I S.A.</v>
      </c>
      <c r="H681" s="24" t="str" cm="1">
        <f t="array" ref="H681">+IFERROR(_xlfn.XLOOKUP(Cesion_credito[[#This Row],[Distribuidor_CNE]]&amp;"_"&amp;Cesion_credito[[#This Row],[Bloque_Contrato_CNE]],Contrato[[#All],[Id]],Contrato[[#All],[SUMINISTRADOR_ACTUAL]],,0),"")</f>
        <v>CABO_LEONES</v>
      </c>
      <c r="I681" s="24" t="str" cm="1">
        <f t="array" ref="I681">+IFERROR(_xlfn.XLOOKUP(Cesion_credito[[#This Row],[Distribuidor_CNE]]&amp;"_"&amp;Cesion_credito[[#This Row],[Bloque_Contrato_CNE]],Contrato[[#All],[Id]],Contrato[[#All],[DISTRIBUIDOR_ACTUAL]],,0),"")</f>
        <v>CGE</v>
      </c>
      <c r="J681" s="5" t="s">
        <v>1219</v>
      </c>
      <c r="K681" s="22" t="str" cm="1">
        <f t="array" ref="K68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1" s="8">
        <v>1</v>
      </c>
      <c r="N681" s="36">
        <f>+Cesion_credito[[#This Row],[Prorrata_Semestral (%)]]*SUMIFS(Contrato[Pago_Semestral_US$],Contrato[Distribuidor_CNE],Cesion_credito[[#This Row],[Distribuidor_CNE]],Contrato[Contrato],Cesion_credito[[#This Row],[Bloque_Contrato_CNE]])</f>
        <v>196269.83900000001</v>
      </c>
      <c r="O681" s="28">
        <f t="shared" si="42"/>
        <v>1</v>
      </c>
      <c r="P681" t="str" cm="1">
        <f t="array" ref="P681">+IFERROR(_xlfn.XLOOKUP(Cesion_credito[[#This Row],[SUMINISTRADOR_ACTUAL]]&amp;Cesion_credito[[#This Row],[Razón Social Beneficiario del Pago]],Tabla_Facturas[[#All],[ID]],Tabla_Facturas[[#All],[BANCO]],,0),"")</f>
        <v>Itau</v>
      </c>
      <c r="Q681" t="str" cm="1">
        <f t="array" ref="Q681">+IFERROR(_xlfn.XLOOKUP(Cesion_credito[[#This Row],[SUMINISTRADOR_ACTUAL]]&amp;Cesion_credito[[#This Row],[Razón Social Beneficiario del Pago]],Tabla_Facturas[[#All],[ID]],Tabla_Facturas[[#All],[TIPO_CUENTA]],,0),"")</f>
        <v>Corriente</v>
      </c>
      <c r="R681" cm="1">
        <f t="array" ref="R681">+IFERROR(_xlfn.XLOOKUP(Cesion_credito[[#This Row],[SUMINISTRADOR_ACTUAL]]&amp;Cesion_credito[[#This Row],[Razón Social Beneficiario del Pago]],Tabla_Facturas[[#All],[ID]],Tabla_Facturas[[#All],[NUMERO_CUENTA]],,0),"")</f>
        <v>210745249</v>
      </c>
      <c r="S6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30549728</v>
      </c>
      <c r="T681" t="str">
        <f>+_xlfn.XLOOKUP(Cesion_credito[[#This Row],[DISTRIBUIDOR_ACTUAL]],Distribuidor[DISTRIBUIDOR_ACTUAL],Distribuidor[RAZON_SOCIAL_DISTRIBUIDOR_ACTUAL],,0)</f>
        <v>Compañía General de Electricidad S.A.</v>
      </c>
      <c r="U681" t="str">
        <f>+_xlfn.XLOOKUP(Cesion_credito[[#This Row],[DISTRIBUIDOR_ACTUAL]],Distribuidor[DISTRIBUIDOR_ACTUAL],Distribuidor[RUT_DISTRIBUIDOR_ACTUAL],,0)</f>
        <v>76.411.321-7</v>
      </c>
    </row>
    <row r="682" spans="1:21" x14ac:dyDescent="0.25">
      <c r="A682" s="22">
        <f t="shared" si="43"/>
        <v>2025</v>
      </c>
      <c r="B682" s="22">
        <f t="shared" si="40"/>
        <v>1</v>
      </c>
      <c r="C682" s="22">
        <f t="shared" si="41"/>
        <v>6</v>
      </c>
      <c r="D682" s="23" t="s">
        <v>1133</v>
      </c>
      <c r="E682" s="6" t="s">
        <v>26</v>
      </c>
      <c r="F682" s="5" t="s">
        <v>380</v>
      </c>
      <c r="G682" s="24" t="str" cm="1">
        <f t="array" ref="G682">+IFERROR(_xlfn.XLOOKUP(Cesion_credito[[#This Row],[Distribuidor_CNE]]&amp;"_"&amp;Cesion_credito[[#This Row],[Bloque_Contrato_CNE]],Contrato[[#All],[Id]],Contrato[[#All],[Suministrador_CNE]],,0),"")</f>
        <v>Ibereolica Cabo Leones I S.A.</v>
      </c>
      <c r="H682" s="24" t="str" cm="1">
        <f t="array" ref="H682">+IFERROR(_xlfn.XLOOKUP(Cesion_credito[[#This Row],[Distribuidor_CNE]]&amp;"_"&amp;Cesion_credito[[#This Row],[Bloque_Contrato_CNE]],Contrato[[#All],[Id]],Contrato[[#All],[SUMINISTRADOR_ACTUAL]],,0),"")</f>
        <v>CABO_LEONES</v>
      </c>
      <c r="I682" s="24" t="str" cm="1">
        <f t="array" ref="I682">+IFERROR(_xlfn.XLOOKUP(Cesion_credito[[#This Row],[Distribuidor_CNE]]&amp;"_"&amp;Cesion_credito[[#This Row],[Bloque_Contrato_CNE]],Contrato[[#All],[Id]],Contrato[[#All],[DISTRIBUIDOR_ACTUAL]],,0),"")</f>
        <v>COOPELAN</v>
      </c>
      <c r="J682" s="5" t="s">
        <v>1219</v>
      </c>
      <c r="K682" s="22" t="str" cm="1">
        <f t="array" ref="K68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2" s="8">
        <v>1</v>
      </c>
      <c r="N682" s="36">
        <f>+Cesion_credito[[#This Row],[Prorrata_Semestral (%)]]*SUMIFS(Contrato[Pago_Semestral_US$],Contrato[Distribuidor_CNE],Cesion_credito[[#This Row],[Distribuidor_CNE]],Contrato[Contrato],Cesion_credito[[#This Row],[Bloque_Contrato_CNE]])</f>
        <v>441.48899999999998</v>
      </c>
      <c r="O682" s="28">
        <f t="shared" si="42"/>
        <v>1</v>
      </c>
      <c r="P682" t="str" cm="1">
        <f t="array" ref="P682">+IFERROR(_xlfn.XLOOKUP(Cesion_credito[[#This Row],[SUMINISTRADOR_ACTUAL]]&amp;Cesion_credito[[#This Row],[Razón Social Beneficiario del Pago]],Tabla_Facturas[[#All],[ID]],Tabla_Facturas[[#All],[BANCO]],,0),"")</f>
        <v>Itau</v>
      </c>
      <c r="Q682" t="str" cm="1">
        <f t="array" ref="Q682">+IFERROR(_xlfn.XLOOKUP(Cesion_credito[[#This Row],[SUMINISTRADOR_ACTUAL]]&amp;Cesion_credito[[#This Row],[Razón Social Beneficiario del Pago]],Tabla_Facturas[[#All],[ID]],Tabla_Facturas[[#All],[TIPO_CUENTA]],,0),"")</f>
        <v>Corriente</v>
      </c>
      <c r="R682" cm="1">
        <f t="array" ref="R682">+IFERROR(_xlfn.XLOOKUP(Cesion_credito[[#This Row],[SUMINISTRADOR_ACTUAL]]&amp;Cesion_credito[[#This Row],[Razón Social Beneficiario del Pago]],Tabla_Facturas[[#All],[ID]],Tabla_Facturas[[#All],[NUMERO_CUENTA]],,0),"")</f>
        <v>210745249</v>
      </c>
      <c r="S6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68718</v>
      </c>
      <c r="T682" t="str">
        <f>+_xlfn.XLOOKUP(Cesion_credito[[#This Row],[DISTRIBUIDOR_ACTUAL]],Distribuidor[DISTRIBUIDOR_ACTUAL],Distribuidor[RAZON_SOCIAL_DISTRIBUIDOR_ACTUAL],,0)</f>
        <v>Cooperativa Eléctrica Los Angeles LTDA</v>
      </c>
      <c r="U682" t="str">
        <f>+_xlfn.XLOOKUP(Cesion_credito[[#This Row],[DISTRIBUIDOR_ACTUAL]],Distribuidor[DISTRIBUIDOR_ACTUAL],Distribuidor[RUT_DISTRIBUIDOR_ACTUAL],,0)</f>
        <v>81.585.900-6</v>
      </c>
    </row>
    <row r="683" spans="1:21" x14ac:dyDescent="0.25">
      <c r="A683" s="22">
        <f t="shared" si="43"/>
        <v>2025</v>
      </c>
      <c r="B683" s="22">
        <f t="shared" si="40"/>
        <v>1</v>
      </c>
      <c r="C683" s="22">
        <f t="shared" si="41"/>
        <v>6</v>
      </c>
      <c r="D683" s="23" t="s">
        <v>1133</v>
      </c>
      <c r="E683" s="6" t="s">
        <v>26</v>
      </c>
      <c r="F683" s="5" t="s">
        <v>381</v>
      </c>
      <c r="G683" s="24" t="str" cm="1">
        <f t="array" ref="G683">+IFERROR(_xlfn.XLOOKUP(Cesion_credito[[#This Row],[Distribuidor_CNE]]&amp;"_"&amp;Cesion_credito[[#This Row],[Bloque_Contrato_CNE]],Contrato[[#All],[Id]],Contrato[[#All],[Suministrador_CNE]],,0),"")</f>
        <v>Ibereolica Cabo Leones I S.A.</v>
      </c>
      <c r="H683" s="24" t="str" cm="1">
        <f t="array" ref="H683">+IFERROR(_xlfn.XLOOKUP(Cesion_credito[[#This Row],[Distribuidor_CNE]]&amp;"_"&amp;Cesion_credito[[#This Row],[Bloque_Contrato_CNE]],Contrato[[#All],[Id]],Contrato[[#All],[SUMINISTRADOR_ACTUAL]],,0),"")</f>
        <v>CABO_LEONES</v>
      </c>
      <c r="I683" s="24" t="str" cm="1">
        <f t="array" ref="I683">+IFERROR(_xlfn.XLOOKUP(Cesion_credito[[#This Row],[Distribuidor_CNE]]&amp;"_"&amp;Cesion_credito[[#This Row],[Bloque_Contrato_CNE]],Contrato[[#All],[Id]],Contrato[[#All],[DISTRIBUIDOR_ACTUAL]],,0),"")</f>
        <v>COOPELAN</v>
      </c>
      <c r="J683" s="5" t="s">
        <v>1219</v>
      </c>
      <c r="K683" s="22" t="str" cm="1">
        <f t="array" ref="K68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3" s="8">
        <v>1</v>
      </c>
      <c r="N683" s="36">
        <f>+Cesion_credito[[#This Row],[Prorrata_Semestral (%)]]*SUMIFS(Contrato[Pago_Semestral_US$],Contrato[Distribuidor_CNE],Cesion_credito[[#This Row],[Distribuidor_CNE]],Contrato[Contrato],Cesion_credito[[#This Row],[Bloque_Contrato_CNE]])</f>
        <v>409.76600000000002</v>
      </c>
      <c r="O683" s="28">
        <f t="shared" si="42"/>
        <v>1</v>
      </c>
      <c r="P683" t="str" cm="1">
        <f t="array" ref="P683">+IFERROR(_xlfn.XLOOKUP(Cesion_credito[[#This Row],[SUMINISTRADOR_ACTUAL]]&amp;Cesion_credito[[#This Row],[Razón Social Beneficiario del Pago]],Tabla_Facturas[[#All],[ID]],Tabla_Facturas[[#All],[BANCO]],,0),"")</f>
        <v>Itau</v>
      </c>
      <c r="Q683" t="str" cm="1">
        <f t="array" ref="Q683">+IFERROR(_xlfn.XLOOKUP(Cesion_credito[[#This Row],[SUMINISTRADOR_ACTUAL]]&amp;Cesion_credito[[#This Row],[Razón Social Beneficiario del Pago]],Tabla_Facturas[[#All],[ID]],Tabla_Facturas[[#All],[TIPO_CUENTA]],,0),"")</f>
        <v>Corriente</v>
      </c>
      <c r="R683" cm="1">
        <f t="array" ref="R683">+IFERROR(_xlfn.XLOOKUP(Cesion_credito[[#This Row],[SUMINISTRADOR_ACTUAL]]&amp;Cesion_credito[[#This Row],[Razón Social Beneficiario del Pago]],Tabla_Facturas[[#All],[ID]],Tabla_Facturas[[#All],[NUMERO_CUENTA]],,0),"")</f>
        <v>210745249</v>
      </c>
      <c r="S6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63781</v>
      </c>
      <c r="T683" t="str">
        <f>+_xlfn.XLOOKUP(Cesion_credito[[#This Row],[DISTRIBUIDOR_ACTUAL]],Distribuidor[DISTRIBUIDOR_ACTUAL],Distribuidor[RAZON_SOCIAL_DISTRIBUIDOR_ACTUAL],,0)</f>
        <v>Cooperativa Eléctrica Los Angeles LTDA</v>
      </c>
      <c r="U683" t="str">
        <f>+_xlfn.XLOOKUP(Cesion_credito[[#This Row],[DISTRIBUIDOR_ACTUAL]],Distribuidor[DISTRIBUIDOR_ACTUAL],Distribuidor[RUT_DISTRIBUIDOR_ACTUAL],,0)</f>
        <v>81.585.900-6</v>
      </c>
    </row>
    <row r="684" spans="1:21" x14ac:dyDescent="0.25">
      <c r="A684" s="22">
        <f t="shared" si="43"/>
        <v>2025</v>
      </c>
      <c r="B684" s="22">
        <f t="shared" si="40"/>
        <v>1</v>
      </c>
      <c r="C684" s="22">
        <f t="shared" si="41"/>
        <v>6</v>
      </c>
      <c r="D684" s="23" t="s">
        <v>1133</v>
      </c>
      <c r="E684" s="6" t="s">
        <v>29</v>
      </c>
      <c r="F684" s="5" t="s">
        <v>453</v>
      </c>
      <c r="G684" s="24" t="str" cm="1">
        <f t="array" ref="G684">+IFERROR(_xlfn.XLOOKUP(Cesion_credito[[#This Row],[Distribuidor_CNE]]&amp;"_"&amp;Cesion_credito[[#This Row],[Bloque_Contrato_CNE]],Contrato[[#All],[Id]],Contrato[[#All],[Suministrador_CNE]],,0),"")</f>
        <v>Ibereolica Cabo Leones I S.A.</v>
      </c>
      <c r="H684" s="24" t="str" cm="1">
        <f t="array" ref="H684">+IFERROR(_xlfn.XLOOKUP(Cesion_credito[[#This Row],[Distribuidor_CNE]]&amp;"_"&amp;Cesion_credito[[#This Row],[Bloque_Contrato_CNE]],Contrato[[#All],[Id]],Contrato[[#All],[SUMINISTRADOR_ACTUAL]],,0),"")</f>
        <v>CABO_LEONES</v>
      </c>
      <c r="I684" s="24" t="str" cm="1">
        <f t="array" ref="I684">+IFERROR(_xlfn.XLOOKUP(Cesion_credito[[#This Row],[Distribuidor_CNE]]&amp;"_"&amp;Cesion_credito[[#This Row],[Bloque_Contrato_CNE]],Contrato[[#All],[Id]],Contrato[[#All],[DISTRIBUIDOR_ACTUAL]],,0),"")</f>
        <v>COPELEC</v>
      </c>
      <c r="J684" s="5" t="s">
        <v>1219</v>
      </c>
      <c r="K684" s="22" t="str" cm="1">
        <f t="array" ref="K68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4" s="8">
        <v>1</v>
      </c>
      <c r="N684" s="36">
        <f>+Cesion_credito[[#This Row],[Prorrata_Semestral (%)]]*SUMIFS(Contrato[Pago_Semestral_US$],Contrato[Distribuidor_CNE],Cesion_credito[[#This Row],[Distribuidor_CNE]],Contrato[Contrato],Cesion_credito[[#This Row],[Bloque_Contrato_CNE]])</f>
        <v>5726.7960000000003</v>
      </c>
      <c r="O684" s="28">
        <f t="shared" si="42"/>
        <v>1</v>
      </c>
      <c r="P684" t="str" cm="1">
        <f t="array" ref="P684">+IFERROR(_xlfn.XLOOKUP(Cesion_credito[[#This Row],[SUMINISTRADOR_ACTUAL]]&amp;Cesion_credito[[#This Row],[Razón Social Beneficiario del Pago]],Tabla_Facturas[[#All],[ID]],Tabla_Facturas[[#All],[BANCO]],,0),"")</f>
        <v>Itau</v>
      </c>
      <c r="Q684" t="str" cm="1">
        <f t="array" ref="Q684">+IFERROR(_xlfn.XLOOKUP(Cesion_credito[[#This Row],[SUMINISTRADOR_ACTUAL]]&amp;Cesion_credito[[#This Row],[Razón Social Beneficiario del Pago]],Tabla_Facturas[[#All],[ID]],Tabla_Facturas[[#All],[TIPO_CUENTA]],,0),"")</f>
        <v>Corriente</v>
      </c>
      <c r="R684" cm="1">
        <f t="array" ref="R684">+IFERROR(_xlfn.XLOOKUP(Cesion_credito[[#This Row],[SUMINISTRADOR_ACTUAL]]&amp;Cesion_credito[[#This Row],[Razón Social Beneficiario del Pago]],Tabla_Facturas[[#All],[ID]],Tabla_Facturas[[#All],[NUMERO_CUENTA]],,0),"")</f>
        <v>210745249</v>
      </c>
      <c r="S6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891385</v>
      </c>
      <c r="T684" t="str">
        <f>+_xlfn.XLOOKUP(Cesion_credito[[#This Row],[DISTRIBUIDOR_ACTUAL]],Distribuidor[DISTRIBUIDOR_ACTUAL],Distribuidor[RAZON_SOCIAL_DISTRIBUIDOR_ACTUAL],,0)</f>
        <v>Cooperativa de Consumo de Energía Eléctrica Chillán Ltda.</v>
      </c>
      <c r="U684" t="str">
        <f>+_xlfn.XLOOKUP(Cesion_credito[[#This Row],[DISTRIBUIDOR_ACTUAL]],Distribuidor[DISTRIBUIDOR_ACTUAL],Distribuidor[RUT_DISTRIBUIDOR_ACTUAL],,0)</f>
        <v>80.237.700-2</v>
      </c>
    </row>
    <row r="685" spans="1:21" x14ac:dyDescent="0.25">
      <c r="A685" s="22">
        <f t="shared" si="43"/>
        <v>2025</v>
      </c>
      <c r="B685" s="22">
        <f t="shared" si="40"/>
        <v>1</v>
      </c>
      <c r="C685" s="22">
        <f t="shared" si="41"/>
        <v>6</v>
      </c>
      <c r="D685" s="23" t="s">
        <v>1133</v>
      </c>
      <c r="E685" s="6" t="s">
        <v>29</v>
      </c>
      <c r="F685" s="5" t="s">
        <v>454</v>
      </c>
      <c r="G685" s="24" t="str" cm="1">
        <f t="array" ref="G685">+IFERROR(_xlfn.XLOOKUP(Cesion_credito[[#This Row],[Distribuidor_CNE]]&amp;"_"&amp;Cesion_credito[[#This Row],[Bloque_Contrato_CNE]],Contrato[[#All],[Id]],Contrato[[#All],[Suministrador_CNE]],,0),"")</f>
        <v>Ibereolica Cabo Leones I S.A.</v>
      </c>
      <c r="H685" s="24" t="str" cm="1">
        <f t="array" ref="H685">+IFERROR(_xlfn.XLOOKUP(Cesion_credito[[#This Row],[Distribuidor_CNE]]&amp;"_"&amp;Cesion_credito[[#This Row],[Bloque_Contrato_CNE]],Contrato[[#All],[Id]],Contrato[[#All],[SUMINISTRADOR_ACTUAL]],,0),"")</f>
        <v>CABO_LEONES</v>
      </c>
      <c r="I685" s="24" t="str" cm="1">
        <f t="array" ref="I685">+IFERROR(_xlfn.XLOOKUP(Cesion_credito[[#This Row],[Distribuidor_CNE]]&amp;"_"&amp;Cesion_credito[[#This Row],[Bloque_Contrato_CNE]],Contrato[[#All],[Id]],Contrato[[#All],[DISTRIBUIDOR_ACTUAL]],,0),"")</f>
        <v>COPELEC</v>
      </c>
      <c r="J685" s="5" t="s">
        <v>1219</v>
      </c>
      <c r="K685" s="22" t="str" cm="1">
        <f t="array" ref="K68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5" s="8">
        <v>1</v>
      </c>
      <c r="N685" s="36">
        <f>+Cesion_credito[[#This Row],[Prorrata_Semestral (%)]]*SUMIFS(Contrato[Pago_Semestral_US$],Contrato[Distribuidor_CNE],Cesion_credito[[#This Row],[Distribuidor_CNE]],Contrato[Contrato],Cesion_credito[[#This Row],[Bloque_Contrato_CNE]])</f>
        <v>8296.0130000000008</v>
      </c>
      <c r="O685" s="28">
        <f t="shared" si="42"/>
        <v>1</v>
      </c>
      <c r="P685" t="str" cm="1">
        <f t="array" ref="P685">+IFERROR(_xlfn.XLOOKUP(Cesion_credito[[#This Row],[SUMINISTRADOR_ACTUAL]]&amp;Cesion_credito[[#This Row],[Razón Social Beneficiario del Pago]],Tabla_Facturas[[#All],[ID]],Tabla_Facturas[[#All],[BANCO]],,0),"")</f>
        <v>Itau</v>
      </c>
      <c r="Q685" t="str" cm="1">
        <f t="array" ref="Q685">+IFERROR(_xlfn.XLOOKUP(Cesion_credito[[#This Row],[SUMINISTRADOR_ACTUAL]]&amp;Cesion_credito[[#This Row],[Razón Social Beneficiario del Pago]],Tabla_Facturas[[#All],[ID]],Tabla_Facturas[[#All],[TIPO_CUENTA]],,0),"")</f>
        <v>Corriente</v>
      </c>
      <c r="R685" cm="1">
        <f t="array" ref="R685">+IFERROR(_xlfn.XLOOKUP(Cesion_credito[[#This Row],[SUMINISTRADOR_ACTUAL]]&amp;Cesion_credito[[#This Row],[Razón Social Beneficiario del Pago]],Tabla_Facturas[[#All],[ID]],Tabla_Facturas[[#All],[NUMERO_CUENTA]],,0),"")</f>
        <v>210745249</v>
      </c>
      <c r="S6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1291288</v>
      </c>
      <c r="T685" t="str">
        <f>+_xlfn.XLOOKUP(Cesion_credito[[#This Row],[DISTRIBUIDOR_ACTUAL]],Distribuidor[DISTRIBUIDOR_ACTUAL],Distribuidor[RAZON_SOCIAL_DISTRIBUIDOR_ACTUAL],,0)</f>
        <v>Cooperativa de Consumo de Energía Eléctrica Chillán Ltda.</v>
      </c>
      <c r="U685" t="str">
        <f>+_xlfn.XLOOKUP(Cesion_credito[[#This Row],[DISTRIBUIDOR_ACTUAL]],Distribuidor[DISTRIBUIDOR_ACTUAL],Distribuidor[RUT_DISTRIBUIDOR_ACTUAL],,0)</f>
        <v>80.237.700-2</v>
      </c>
    </row>
    <row r="686" spans="1:21" x14ac:dyDescent="0.25">
      <c r="A686" s="22">
        <f t="shared" si="43"/>
        <v>2025</v>
      </c>
      <c r="B686" s="22">
        <f t="shared" si="40"/>
        <v>1</v>
      </c>
      <c r="C686" s="22">
        <f t="shared" si="41"/>
        <v>6</v>
      </c>
      <c r="D686" s="23" t="s">
        <v>1133</v>
      </c>
      <c r="E686" s="6" t="s">
        <v>33</v>
      </c>
      <c r="F686" s="5" t="s">
        <v>650</v>
      </c>
      <c r="G686" s="24" t="str" cm="1">
        <f t="array" ref="G686">+IFERROR(_xlfn.XLOOKUP(Cesion_credito[[#This Row],[Distribuidor_CNE]]&amp;"_"&amp;Cesion_credito[[#This Row],[Bloque_Contrato_CNE]],Contrato[[#All],[Id]],Contrato[[#All],[Suministrador_CNE]],,0),"")</f>
        <v>Ibereolica Cabo Leones I S.A.</v>
      </c>
      <c r="H686" s="24" t="str" cm="1">
        <f t="array" ref="H686">+IFERROR(_xlfn.XLOOKUP(Cesion_credito[[#This Row],[Distribuidor_CNE]]&amp;"_"&amp;Cesion_credito[[#This Row],[Bloque_Contrato_CNE]],Contrato[[#All],[Id]],Contrato[[#All],[SUMINISTRADOR_ACTUAL]],,0),"")</f>
        <v>CABO_LEONES</v>
      </c>
      <c r="I686" s="24" t="str" cm="1">
        <f t="array" ref="I686">+IFERROR(_xlfn.XLOOKUP(Cesion_credito[[#This Row],[Distribuidor_CNE]]&amp;"_"&amp;Cesion_credito[[#This Row],[Bloque_Contrato_CNE]],Contrato[[#All],[Id]],Contrato[[#All],[DISTRIBUIDOR_ACTUAL]],,0),"")</f>
        <v>CGE</v>
      </c>
      <c r="J686" s="5" t="s">
        <v>1219</v>
      </c>
      <c r="K686" s="22" t="str" cm="1">
        <f t="array" ref="K68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6" s="8">
        <v>1</v>
      </c>
      <c r="N686" s="36">
        <f>+Cesion_credito[[#This Row],[Prorrata_Semestral (%)]]*SUMIFS(Contrato[Pago_Semestral_US$],Contrato[Distribuidor_CNE],Cesion_credito[[#This Row],[Distribuidor_CNE]],Contrato[Contrato],Cesion_credito[[#This Row],[Bloque_Contrato_CNE]])</f>
        <v>1068.1949999999999</v>
      </c>
      <c r="O686" s="28">
        <f t="shared" si="42"/>
        <v>1</v>
      </c>
      <c r="P686" t="str" cm="1">
        <f t="array" ref="P686">+IFERROR(_xlfn.XLOOKUP(Cesion_credito[[#This Row],[SUMINISTRADOR_ACTUAL]]&amp;Cesion_credito[[#This Row],[Razón Social Beneficiario del Pago]],Tabla_Facturas[[#All],[ID]],Tabla_Facturas[[#All],[BANCO]],,0),"")</f>
        <v>Itau</v>
      </c>
      <c r="Q686" t="str" cm="1">
        <f t="array" ref="Q686">+IFERROR(_xlfn.XLOOKUP(Cesion_credito[[#This Row],[SUMINISTRADOR_ACTUAL]]&amp;Cesion_credito[[#This Row],[Razón Social Beneficiario del Pago]],Tabla_Facturas[[#All],[ID]],Tabla_Facturas[[#All],[TIPO_CUENTA]],,0),"")</f>
        <v>Corriente</v>
      </c>
      <c r="R686" cm="1">
        <f t="array" ref="R686">+IFERROR(_xlfn.XLOOKUP(Cesion_credito[[#This Row],[SUMINISTRADOR_ACTUAL]]&amp;Cesion_credito[[#This Row],[Razón Social Beneficiario del Pago]],Tabla_Facturas[[#All],[ID]],Tabla_Facturas[[#All],[NUMERO_CUENTA]],,0),"")</f>
        <v>210745249</v>
      </c>
      <c r="S6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166266</v>
      </c>
      <c r="T686" t="str">
        <f>+_xlfn.XLOOKUP(Cesion_credito[[#This Row],[DISTRIBUIDOR_ACTUAL]],Distribuidor[DISTRIBUIDOR_ACTUAL],Distribuidor[RAZON_SOCIAL_DISTRIBUIDOR_ACTUAL],,0)</f>
        <v>Compañía General de Electricidad S.A.</v>
      </c>
      <c r="U686" t="str">
        <f>+_xlfn.XLOOKUP(Cesion_credito[[#This Row],[DISTRIBUIDOR_ACTUAL]],Distribuidor[DISTRIBUIDOR_ACTUAL],Distribuidor[RUT_DISTRIBUIDOR_ACTUAL],,0)</f>
        <v>76.411.321-7</v>
      </c>
    </row>
    <row r="687" spans="1:21" x14ac:dyDescent="0.25">
      <c r="A687" s="22">
        <f t="shared" si="43"/>
        <v>2025</v>
      </c>
      <c r="B687" s="22">
        <f t="shared" si="40"/>
        <v>1</v>
      </c>
      <c r="C687" s="22">
        <f t="shared" si="41"/>
        <v>6</v>
      </c>
      <c r="D687" s="23" t="s">
        <v>1133</v>
      </c>
      <c r="E687" s="6" t="s">
        <v>33</v>
      </c>
      <c r="F687" s="5" t="s">
        <v>651</v>
      </c>
      <c r="G687" s="24" t="str" cm="1">
        <f t="array" ref="G687">+IFERROR(_xlfn.XLOOKUP(Cesion_credito[[#This Row],[Distribuidor_CNE]]&amp;"_"&amp;Cesion_credito[[#This Row],[Bloque_Contrato_CNE]],Contrato[[#All],[Id]],Contrato[[#All],[Suministrador_CNE]],,0),"")</f>
        <v>Ibereolica Cabo Leones I S.A.</v>
      </c>
      <c r="H687" s="24" t="str" cm="1">
        <f t="array" ref="H687">+IFERROR(_xlfn.XLOOKUP(Cesion_credito[[#This Row],[Distribuidor_CNE]]&amp;"_"&amp;Cesion_credito[[#This Row],[Bloque_Contrato_CNE]],Contrato[[#All],[Id]],Contrato[[#All],[SUMINISTRADOR_ACTUAL]],,0),"")</f>
        <v>CABO_LEONES</v>
      </c>
      <c r="I687" s="24" t="str" cm="1">
        <f t="array" ref="I687">+IFERROR(_xlfn.XLOOKUP(Cesion_credito[[#This Row],[Distribuidor_CNE]]&amp;"_"&amp;Cesion_credito[[#This Row],[Bloque_Contrato_CNE]],Contrato[[#All],[Id]],Contrato[[#All],[DISTRIBUIDOR_ACTUAL]],,0),"")</f>
        <v>CGE</v>
      </c>
      <c r="J687" s="5" t="s">
        <v>1219</v>
      </c>
      <c r="K687" s="22" t="str" cm="1">
        <f t="array" ref="K68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7" s="8">
        <v>1</v>
      </c>
      <c r="N687" s="36">
        <f>+Cesion_credito[[#This Row],[Prorrata_Semestral (%)]]*SUMIFS(Contrato[Pago_Semestral_US$],Contrato[Distribuidor_CNE],Cesion_credito[[#This Row],[Distribuidor_CNE]],Contrato[Contrato],Cesion_credito[[#This Row],[Bloque_Contrato_CNE]])</f>
        <v>1858.5250000000001</v>
      </c>
      <c r="O687" s="28">
        <f t="shared" si="42"/>
        <v>1</v>
      </c>
      <c r="P687" t="str" cm="1">
        <f t="array" ref="P687">+IFERROR(_xlfn.XLOOKUP(Cesion_credito[[#This Row],[SUMINISTRADOR_ACTUAL]]&amp;Cesion_credito[[#This Row],[Razón Social Beneficiario del Pago]],Tabla_Facturas[[#All],[ID]],Tabla_Facturas[[#All],[BANCO]],,0),"")</f>
        <v>Itau</v>
      </c>
      <c r="Q687" t="str" cm="1">
        <f t="array" ref="Q687">+IFERROR(_xlfn.XLOOKUP(Cesion_credito[[#This Row],[SUMINISTRADOR_ACTUAL]]&amp;Cesion_credito[[#This Row],[Razón Social Beneficiario del Pago]],Tabla_Facturas[[#All],[ID]],Tabla_Facturas[[#All],[TIPO_CUENTA]],,0),"")</f>
        <v>Corriente</v>
      </c>
      <c r="R687" cm="1">
        <f t="array" ref="R687">+IFERROR(_xlfn.XLOOKUP(Cesion_credito[[#This Row],[SUMINISTRADOR_ACTUAL]]&amp;Cesion_credito[[#This Row],[Razón Social Beneficiario del Pago]],Tabla_Facturas[[#All],[ID]],Tabla_Facturas[[#All],[NUMERO_CUENTA]],,0),"")</f>
        <v>210745249</v>
      </c>
      <c r="S6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289283</v>
      </c>
      <c r="T687" t="str">
        <f>+_xlfn.XLOOKUP(Cesion_credito[[#This Row],[DISTRIBUIDOR_ACTUAL]],Distribuidor[DISTRIBUIDOR_ACTUAL],Distribuidor[RAZON_SOCIAL_DISTRIBUIDOR_ACTUAL],,0)</f>
        <v>Compañía General de Electricidad S.A.</v>
      </c>
      <c r="U687" t="str">
        <f>+_xlfn.XLOOKUP(Cesion_credito[[#This Row],[DISTRIBUIDOR_ACTUAL]],Distribuidor[DISTRIBUIDOR_ACTUAL],Distribuidor[RUT_DISTRIBUIDOR_ACTUAL],,0)</f>
        <v>76.411.321-7</v>
      </c>
    </row>
    <row r="688" spans="1:21" x14ac:dyDescent="0.25">
      <c r="A688" s="22">
        <f t="shared" si="43"/>
        <v>2025</v>
      </c>
      <c r="B688" s="22">
        <f t="shared" si="40"/>
        <v>1</v>
      </c>
      <c r="C688" s="22">
        <f t="shared" si="41"/>
        <v>6</v>
      </c>
      <c r="D688" s="23" t="s">
        <v>1133</v>
      </c>
      <c r="E688" s="6" t="s">
        <v>35</v>
      </c>
      <c r="F688" s="5" t="s">
        <v>681</v>
      </c>
      <c r="G688" s="24" t="str" cm="1">
        <f t="array" ref="G688">+IFERROR(_xlfn.XLOOKUP(Cesion_credito[[#This Row],[Distribuidor_CNE]]&amp;"_"&amp;Cesion_credito[[#This Row],[Bloque_Contrato_CNE]],Contrato[[#All],[Id]],Contrato[[#All],[Suministrador_CNE]],,0),"")</f>
        <v>Ibereolica Cabo Leones I S.A.</v>
      </c>
      <c r="H688" s="24" t="str" cm="1">
        <f t="array" ref="H688">+IFERROR(_xlfn.XLOOKUP(Cesion_credito[[#This Row],[Distribuidor_CNE]]&amp;"_"&amp;Cesion_credito[[#This Row],[Bloque_Contrato_CNE]],Contrato[[#All],[Id]],Contrato[[#All],[SUMINISTRADOR_ACTUAL]],,0),"")</f>
        <v>CABO_LEONES</v>
      </c>
      <c r="I688" s="24" t="str" cm="1">
        <f t="array" ref="I688">+IFERROR(_xlfn.XLOOKUP(Cesion_credito[[#This Row],[Distribuidor_CNE]]&amp;"_"&amp;Cesion_credito[[#This Row],[Bloque_Contrato_CNE]],Contrato[[#All],[Id]],Contrato[[#All],[DISTRIBUIDOR_ACTUAL]],,0),"")</f>
        <v>CGE</v>
      </c>
      <c r="J688" s="5" t="s">
        <v>1219</v>
      </c>
      <c r="K688" s="22" t="str" cm="1">
        <f t="array" ref="K68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8" s="8">
        <v>1</v>
      </c>
      <c r="N688" s="36">
        <f>+Cesion_credito[[#This Row],[Prorrata_Semestral (%)]]*SUMIFS(Contrato[Pago_Semestral_US$],Contrato[Distribuidor_CNE],Cesion_credito[[#This Row],[Distribuidor_CNE]],Contrato[Contrato],Cesion_credito[[#This Row],[Bloque_Contrato_CNE]])</f>
        <v>4720.6530000000002</v>
      </c>
      <c r="O688" s="28">
        <f t="shared" si="42"/>
        <v>1</v>
      </c>
      <c r="P688" t="str" cm="1">
        <f t="array" ref="P688">+IFERROR(_xlfn.XLOOKUP(Cesion_credito[[#This Row],[SUMINISTRADOR_ACTUAL]]&amp;Cesion_credito[[#This Row],[Razón Social Beneficiario del Pago]],Tabla_Facturas[[#All],[ID]],Tabla_Facturas[[#All],[BANCO]],,0),"")</f>
        <v>Itau</v>
      </c>
      <c r="Q688" t="str" cm="1">
        <f t="array" ref="Q688">+IFERROR(_xlfn.XLOOKUP(Cesion_credito[[#This Row],[SUMINISTRADOR_ACTUAL]]&amp;Cesion_credito[[#This Row],[Razón Social Beneficiario del Pago]],Tabla_Facturas[[#All],[ID]],Tabla_Facturas[[#All],[TIPO_CUENTA]],,0),"")</f>
        <v>Corriente</v>
      </c>
      <c r="R688" cm="1">
        <f t="array" ref="R688">+IFERROR(_xlfn.XLOOKUP(Cesion_credito[[#This Row],[SUMINISTRADOR_ACTUAL]]&amp;Cesion_credito[[#This Row],[Razón Social Beneficiario del Pago]],Tabla_Facturas[[#All],[ID]],Tabla_Facturas[[#All],[NUMERO_CUENTA]],,0),"")</f>
        <v>210745249</v>
      </c>
      <c r="S6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734778</v>
      </c>
      <c r="T688" t="str">
        <f>+_xlfn.XLOOKUP(Cesion_credito[[#This Row],[DISTRIBUIDOR_ACTUAL]],Distribuidor[DISTRIBUIDOR_ACTUAL],Distribuidor[RAZON_SOCIAL_DISTRIBUIDOR_ACTUAL],,0)</f>
        <v>Compañía General de Electricidad S.A.</v>
      </c>
      <c r="U688" t="str">
        <f>+_xlfn.XLOOKUP(Cesion_credito[[#This Row],[DISTRIBUIDOR_ACTUAL]],Distribuidor[DISTRIBUIDOR_ACTUAL],Distribuidor[RUT_DISTRIBUIDOR_ACTUAL],,0)</f>
        <v>76.411.321-7</v>
      </c>
    </row>
    <row r="689" spans="1:21" x14ac:dyDescent="0.25">
      <c r="A689" s="22">
        <f t="shared" si="43"/>
        <v>2025</v>
      </c>
      <c r="B689" s="22">
        <f t="shared" si="40"/>
        <v>1</v>
      </c>
      <c r="C689" s="22">
        <f t="shared" si="41"/>
        <v>6</v>
      </c>
      <c r="D689" s="23" t="s">
        <v>1133</v>
      </c>
      <c r="E689" s="6" t="s">
        <v>35</v>
      </c>
      <c r="F689" s="5" t="s">
        <v>682</v>
      </c>
      <c r="G689" s="24" t="str" cm="1">
        <f t="array" ref="G689">+IFERROR(_xlfn.XLOOKUP(Cesion_credito[[#This Row],[Distribuidor_CNE]]&amp;"_"&amp;Cesion_credito[[#This Row],[Bloque_Contrato_CNE]],Contrato[[#All],[Id]],Contrato[[#All],[Suministrador_CNE]],,0),"")</f>
        <v>Ibereolica Cabo Leones I S.A.</v>
      </c>
      <c r="H689" s="24" t="str" cm="1">
        <f t="array" ref="H689">+IFERROR(_xlfn.XLOOKUP(Cesion_credito[[#This Row],[Distribuidor_CNE]]&amp;"_"&amp;Cesion_credito[[#This Row],[Bloque_Contrato_CNE]],Contrato[[#All],[Id]],Contrato[[#All],[SUMINISTRADOR_ACTUAL]],,0),"")</f>
        <v>CABO_LEONES</v>
      </c>
      <c r="I689" s="24" t="str" cm="1">
        <f t="array" ref="I689">+IFERROR(_xlfn.XLOOKUP(Cesion_credito[[#This Row],[Distribuidor_CNE]]&amp;"_"&amp;Cesion_credito[[#This Row],[Bloque_Contrato_CNE]],Contrato[[#All],[Id]],Contrato[[#All],[DISTRIBUIDOR_ACTUAL]],,0),"")</f>
        <v>CGE</v>
      </c>
      <c r="J689" s="5" t="s">
        <v>1219</v>
      </c>
      <c r="K689" s="22" t="str" cm="1">
        <f t="array" ref="K68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89" s="8">
        <v>1</v>
      </c>
      <c r="N689" s="36">
        <f>+Cesion_credito[[#This Row],[Prorrata_Semestral (%)]]*SUMIFS(Contrato[Pago_Semestral_US$],Contrato[Distribuidor_CNE],Cesion_credito[[#This Row],[Distribuidor_CNE]],Contrato[Contrato],Cesion_credito[[#This Row],[Bloque_Contrato_CNE]])</f>
        <v>6896.0640000000003</v>
      </c>
      <c r="O689" s="28">
        <f t="shared" si="42"/>
        <v>1</v>
      </c>
      <c r="P689" t="str" cm="1">
        <f t="array" ref="P689">+IFERROR(_xlfn.XLOOKUP(Cesion_credito[[#This Row],[SUMINISTRADOR_ACTUAL]]&amp;Cesion_credito[[#This Row],[Razón Social Beneficiario del Pago]],Tabla_Facturas[[#All],[ID]],Tabla_Facturas[[#All],[BANCO]],,0),"")</f>
        <v>Itau</v>
      </c>
      <c r="Q689" t="str" cm="1">
        <f t="array" ref="Q689">+IFERROR(_xlfn.XLOOKUP(Cesion_credito[[#This Row],[SUMINISTRADOR_ACTUAL]]&amp;Cesion_credito[[#This Row],[Razón Social Beneficiario del Pago]],Tabla_Facturas[[#All],[ID]],Tabla_Facturas[[#All],[TIPO_CUENTA]],,0),"")</f>
        <v>Corriente</v>
      </c>
      <c r="R689" cm="1">
        <f t="array" ref="R689">+IFERROR(_xlfn.XLOOKUP(Cesion_credito[[#This Row],[SUMINISTRADOR_ACTUAL]]&amp;Cesion_credito[[#This Row],[Razón Social Beneficiario del Pago]],Tabla_Facturas[[#All],[ID]],Tabla_Facturas[[#All],[NUMERO_CUENTA]],,0),"")</f>
        <v>210745249</v>
      </c>
      <c r="S6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1073384</v>
      </c>
      <c r="T689" t="str">
        <f>+_xlfn.XLOOKUP(Cesion_credito[[#This Row],[DISTRIBUIDOR_ACTUAL]],Distribuidor[DISTRIBUIDOR_ACTUAL],Distribuidor[RAZON_SOCIAL_DISTRIBUIDOR_ACTUAL],,0)</f>
        <v>Compañía General de Electricidad S.A.</v>
      </c>
      <c r="U689" t="str">
        <f>+_xlfn.XLOOKUP(Cesion_credito[[#This Row],[DISTRIBUIDOR_ACTUAL]],Distribuidor[DISTRIBUIDOR_ACTUAL],Distribuidor[RUT_DISTRIBUIDOR_ACTUAL],,0)</f>
        <v>76.411.321-7</v>
      </c>
    </row>
    <row r="690" spans="1:21" x14ac:dyDescent="0.25">
      <c r="A690" s="22">
        <f t="shared" si="43"/>
        <v>2025</v>
      </c>
      <c r="B690" s="22">
        <f t="shared" si="40"/>
        <v>1</v>
      </c>
      <c r="C690" s="22">
        <f t="shared" si="41"/>
        <v>6</v>
      </c>
      <c r="D690" s="23" t="s">
        <v>1133</v>
      </c>
      <c r="E690" s="6" t="s">
        <v>1097</v>
      </c>
      <c r="F690" s="5" t="s">
        <v>563</v>
      </c>
      <c r="G690" s="24" t="str" cm="1">
        <f t="array" ref="G690">+IFERROR(_xlfn.XLOOKUP(Cesion_credito[[#This Row],[Distribuidor_CNE]]&amp;"_"&amp;Cesion_credito[[#This Row],[Bloque_Contrato_CNE]],Contrato[[#All],[Id]],Contrato[[#All],[Suministrador_CNE]],,0),"")</f>
        <v>Ibereolica Cabo Leones I S.A.</v>
      </c>
      <c r="H690" s="24" t="str" cm="1">
        <f t="array" ref="H690">+IFERROR(_xlfn.XLOOKUP(Cesion_credito[[#This Row],[Distribuidor_CNE]]&amp;"_"&amp;Cesion_credito[[#This Row],[Bloque_Contrato_CNE]],Contrato[[#All],[Id]],Contrato[[#All],[SUMINISTRADOR_ACTUAL]],,0),"")</f>
        <v>CABO_LEONES</v>
      </c>
      <c r="I690" s="24" t="str" cm="1">
        <f t="array" ref="I690">+IFERROR(_xlfn.XLOOKUP(Cesion_credito[[#This Row],[Distribuidor_CNE]]&amp;"_"&amp;Cesion_credito[[#This Row],[Bloque_Contrato_CNE]],Contrato[[#All],[Id]],Contrato[[#All],[DISTRIBUIDOR_ACTUAL]],,0),"")</f>
        <v>ENEL_DISTRIBUCION</v>
      </c>
      <c r="J690" s="5" t="s">
        <v>1219</v>
      </c>
      <c r="K690" s="22" t="str" cm="1">
        <f t="array" ref="K69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0" s="8">
        <v>1</v>
      </c>
      <c r="N690" s="36">
        <f>+Cesion_credito[[#This Row],[Prorrata_Semestral (%)]]*SUMIFS(Contrato[Pago_Semestral_US$],Contrato[Distribuidor_CNE],Cesion_credito[[#This Row],[Distribuidor_CNE]],Contrato[Contrato],Cesion_credito[[#This Row],[Bloque_Contrato_CNE]])</f>
        <v>57599.735000000001</v>
      </c>
      <c r="O690" s="28">
        <f t="shared" si="42"/>
        <v>1</v>
      </c>
      <c r="P690" t="str" cm="1">
        <f t="array" ref="P690">+IFERROR(_xlfn.XLOOKUP(Cesion_credito[[#This Row],[SUMINISTRADOR_ACTUAL]]&amp;Cesion_credito[[#This Row],[Razón Social Beneficiario del Pago]],Tabla_Facturas[[#All],[ID]],Tabla_Facturas[[#All],[BANCO]],,0),"")</f>
        <v>Itau</v>
      </c>
      <c r="Q690" t="str" cm="1">
        <f t="array" ref="Q690">+IFERROR(_xlfn.XLOOKUP(Cesion_credito[[#This Row],[SUMINISTRADOR_ACTUAL]]&amp;Cesion_credito[[#This Row],[Razón Social Beneficiario del Pago]],Tabla_Facturas[[#All],[ID]],Tabla_Facturas[[#All],[TIPO_CUENTA]],,0),"")</f>
        <v>Corriente</v>
      </c>
      <c r="R690" cm="1">
        <f t="array" ref="R690">+IFERROR(_xlfn.XLOOKUP(Cesion_credito[[#This Row],[SUMINISTRADOR_ACTUAL]]&amp;Cesion_credito[[#This Row],[Razón Social Beneficiario del Pago]],Tabla_Facturas[[#All],[ID]],Tabla_Facturas[[#All],[NUMERO_CUENTA]],,0),"")</f>
        <v>210745249</v>
      </c>
      <c r="S6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8965495</v>
      </c>
      <c r="T690" t="str">
        <f>+_xlfn.XLOOKUP(Cesion_credito[[#This Row],[DISTRIBUIDOR_ACTUAL]],Distribuidor[DISTRIBUIDOR_ACTUAL],Distribuidor[RAZON_SOCIAL_DISTRIBUIDOR_ACTUAL],,0)</f>
        <v>Enel Distribución Chile S.A.</v>
      </c>
      <c r="U690" t="str">
        <f>+_xlfn.XLOOKUP(Cesion_credito[[#This Row],[DISTRIBUIDOR_ACTUAL]],Distribuidor[DISTRIBUIDOR_ACTUAL],Distribuidor[RUT_DISTRIBUIDOR_ACTUAL],,0)</f>
        <v>96.800.570-7</v>
      </c>
    </row>
    <row r="691" spans="1:21" x14ac:dyDescent="0.25">
      <c r="A691" s="22">
        <f t="shared" si="43"/>
        <v>2025</v>
      </c>
      <c r="B691" s="22">
        <f t="shared" si="40"/>
        <v>1</v>
      </c>
      <c r="C691" s="22">
        <f t="shared" si="41"/>
        <v>6</v>
      </c>
      <c r="D691" s="23" t="s">
        <v>1133</v>
      </c>
      <c r="E691" s="6" t="s">
        <v>1097</v>
      </c>
      <c r="F691" s="5" t="s">
        <v>564</v>
      </c>
      <c r="G691" s="24" t="str" cm="1">
        <f t="array" ref="G691">+IFERROR(_xlfn.XLOOKUP(Cesion_credito[[#This Row],[Distribuidor_CNE]]&amp;"_"&amp;Cesion_credito[[#This Row],[Bloque_Contrato_CNE]],Contrato[[#All],[Id]],Contrato[[#All],[Suministrador_CNE]],,0),"")</f>
        <v>Ibereolica Cabo Leones I S.A.</v>
      </c>
      <c r="H691" s="24" t="str" cm="1">
        <f t="array" ref="H691">+IFERROR(_xlfn.XLOOKUP(Cesion_credito[[#This Row],[Distribuidor_CNE]]&amp;"_"&amp;Cesion_credito[[#This Row],[Bloque_Contrato_CNE]],Contrato[[#All],[Id]],Contrato[[#All],[SUMINISTRADOR_ACTUAL]],,0),"")</f>
        <v>CABO_LEONES</v>
      </c>
      <c r="I691" s="24" t="str" cm="1">
        <f t="array" ref="I691">+IFERROR(_xlfn.XLOOKUP(Cesion_credito[[#This Row],[Distribuidor_CNE]]&amp;"_"&amp;Cesion_credito[[#This Row],[Bloque_Contrato_CNE]],Contrato[[#All],[Id]],Contrato[[#All],[DISTRIBUIDOR_ACTUAL]],,0),"")</f>
        <v>ENEL_DISTRIBUCION</v>
      </c>
      <c r="J691" s="5" t="s">
        <v>1219</v>
      </c>
      <c r="K691" s="22" t="str" cm="1">
        <f t="array" ref="K69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1" s="8">
        <v>1</v>
      </c>
      <c r="N691" s="36">
        <f>+Cesion_credito[[#This Row],[Prorrata_Semestral (%)]]*SUMIFS(Contrato[Pago_Semestral_US$],Contrato[Distribuidor_CNE],Cesion_credito[[#This Row],[Distribuidor_CNE]],Contrato[Contrato],Cesion_credito[[#This Row],[Bloque_Contrato_CNE]])</f>
        <v>70178.343999999997</v>
      </c>
      <c r="O691" s="28">
        <f t="shared" si="42"/>
        <v>1</v>
      </c>
      <c r="P691" t="str" cm="1">
        <f t="array" ref="P691">+IFERROR(_xlfn.XLOOKUP(Cesion_credito[[#This Row],[SUMINISTRADOR_ACTUAL]]&amp;Cesion_credito[[#This Row],[Razón Social Beneficiario del Pago]],Tabla_Facturas[[#All],[ID]],Tabla_Facturas[[#All],[BANCO]],,0),"")</f>
        <v>Itau</v>
      </c>
      <c r="Q691" t="str" cm="1">
        <f t="array" ref="Q691">+IFERROR(_xlfn.XLOOKUP(Cesion_credito[[#This Row],[SUMINISTRADOR_ACTUAL]]&amp;Cesion_credito[[#This Row],[Razón Social Beneficiario del Pago]],Tabla_Facturas[[#All],[ID]],Tabla_Facturas[[#All],[TIPO_CUENTA]],,0),"")</f>
        <v>Corriente</v>
      </c>
      <c r="R691" cm="1">
        <f t="array" ref="R691">+IFERROR(_xlfn.XLOOKUP(Cesion_credito[[#This Row],[SUMINISTRADOR_ACTUAL]]&amp;Cesion_credito[[#This Row],[Razón Social Beneficiario del Pago]],Tabla_Facturas[[#All],[ID]],Tabla_Facturas[[#All],[NUMERO_CUENTA]],,0),"")</f>
        <v>210745249</v>
      </c>
      <c r="S6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10923376</v>
      </c>
      <c r="T691" t="str">
        <f>+_xlfn.XLOOKUP(Cesion_credito[[#This Row],[DISTRIBUIDOR_ACTUAL]],Distribuidor[DISTRIBUIDOR_ACTUAL],Distribuidor[RAZON_SOCIAL_DISTRIBUIDOR_ACTUAL],,0)</f>
        <v>Enel Distribución Chile S.A.</v>
      </c>
      <c r="U691" t="str">
        <f>+_xlfn.XLOOKUP(Cesion_credito[[#This Row],[DISTRIBUIDOR_ACTUAL]],Distribuidor[DISTRIBUIDOR_ACTUAL],Distribuidor[RUT_DISTRIBUIDOR_ACTUAL],,0)</f>
        <v>96.800.570-7</v>
      </c>
    </row>
    <row r="692" spans="1:21" x14ac:dyDescent="0.25">
      <c r="A692" s="22">
        <f t="shared" si="43"/>
        <v>2025</v>
      </c>
      <c r="B692" s="22">
        <f t="shared" si="40"/>
        <v>1</v>
      </c>
      <c r="C692" s="22">
        <f t="shared" si="41"/>
        <v>6</v>
      </c>
      <c r="D692" s="23" t="s">
        <v>1133</v>
      </c>
      <c r="E692" s="6" t="s">
        <v>38</v>
      </c>
      <c r="F692" s="5" t="s">
        <v>769</v>
      </c>
      <c r="G692" s="24" t="str" cm="1">
        <f t="array" ref="G692">+IFERROR(_xlfn.XLOOKUP(Cesion_credito[[#This Row],[Distribuidor_CNE]]&amp;"_"&amp;Cesion_credito[[#This Row],[Bloque_Contrato_CNE]],Contrato[[#All],[Id]],Contrato[[#All],[Suministrador_CNE]],,0),"")</f>
        <v>Ibereolica Cabo Leones I S.A.</v>
      </c>
      <c r="H692" s="24" t="str" cm="1">
        <f t="array" ref="H692">+IFERROR(_xlfn.XLOOKUP(Cesion_credito[[#This Row],[Distribuidor_CNE]]&amp;"_"&amp;Cesion_credito[[#This Row],[Bloque_Contrato_CNE]],Contrato[[#All],[Id]],Contrato[[#All],[SUMINISTRADOR_ACTUAL]],,0),"")</f>
        <v>CABO_LEONES</v>
      </c>
      <c r="I692" s="24" t="str" cm="1">
        <f t="array" ref="I692">+IFERROR(_xlfn.XLOOKUP(Cesion_credito[[#This Row],[Distribuidor_CNE]]&amp;"_"&amp;Cesion_credito[[#This Row],[Bloque_Contrato_CNE]],Contrato[[#All],[Id]],Contrato[[#All],[DISTRIBUIDOR_ACTUAL]],,0),"")</f>
        <v>FRONTEL</v>
      </c>
      <c r="J692" s="5" t="s">
        <v>1219</v>
      </c>
      <c r="K692" s="22" t="str" cm="1">
        <f t="array" ref="K69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2" s="8">
        <v>1</v>
      </c>
      <c r="N692" s="36">
        <f>+Cesion_credito[[#This Row],[Prorrata_Semestral (%)]]*SUMIFS(Contrato[Pago_Semestral_US$],Contrato[Distribuidor_CNE],Cesion_credito[[#This Row],[Distribuidor_CNE]],Contrato[Contrato],Cesion_credito[[#This Row],[Bloque_Contrato_CNE]])</f>
        <v>3773.5920000000001</v>
      </c>
      <c r="O692" s="28">
        <f t="shared" si="42"/>
        <v>1</v>
      </c>
      <c r="P692" t="str" cm="1">
        <f t="array" ref="P692">+IFERROR(_xlfn.XLOOKUP(Cesion_credito[[#This Row],[SUMINISTRADOR_ACTUAL]]&amp;Cesion_credito[[#This Row],[Razón Social Beneficiario del Pago]],Tabla_Facturas[[#All],[ID]],Tabla_Facturas[[#All],[BANCO]],,0),"")</f>
        <v>Itau</v>
      </c>
      <c r="Q692" t="str" cm="1">
        <f t="array" ref="Q692">+IFERROR(_xlfn.XLOOKUP(Cesion_credito[[#This Row],[SUMINISTRADOR_ACTUAL]]&amp;Cesion_credito[[#This Row],[Razón Social Beneficiario del Pago]],Tabla_Facturas[[#All],[ID]],Tabla_Facturas[[#All],[TIPO_CUENTA]],,0),"")</f>
        <v>Corriente</v>
      </c>
      <c r="R692" cm="1">
        <f t="array" ref="R692">+IFERROR(_xlfn.XLOOKUP(Cesion_credito[[#This Row],[SUMINISTRADOR_ACTUAL]]&amp;Cesion_credito[[#This Row],[Razón Social Beneficiario del Pago]],Tabla_Facturas[[#All],[ID]],Tabla_Facturas[[#All],[NUMERO_CUENTA]],,0),"")</f>
        <v>210745249</v>
      </c>
      <c r="S6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587366</v>
      </c>
      <c r="T692" t="str">
        <f>+_xlfn.XLOOKUP(Cesion_credito[[#This Row],[DISTRIBUIDOR_ACTUAL]],Distribuidor[DISTRIBUIDOR_ACTUAL],Distribuidor[RAZON_SOCIAL_DISTRIBUIDOR_ACTUAL],,0)</f>
        <v>Empresa Eléctrica de la Frontera S.A.</v>
      </c>
      <c r="U692" t="str">
        <f>+_xlfn.XLOOKUP(Cesion_credito[[#This Row],[DISTRIBUIDOR_ACTUAL]],Distribuidor[DISTRIBUIDOR_ACTUAL],Distribuidor[RUT_DISTRIBUIDOR_ACTUAL],,0)</f>
        <v>76.073.164-1</v>
      </c>
    </row>
    <row r="693" spans="1:21" x14ac:dyDescent="0.25">
      <c r="A693" s="22">
        <f t="shared" si="43"/>
        <v>2025</v>
      </c>
      <c r="B693" s="22">
        <f t="shared" si="40"/>
        <v>1</v>
      </c>
      <c r="C693" s="22">
        <f t="shared" si="41"/>
        <v>6</v>
      </c>
      <c r="D693" s="23" t="s">
        <v>1133</v>
      </c>
      <c r="E693" s="6" t="s">
        <v>38</v>
      </c>
      <c r="F693" s="5" t="s">
        <v>770</v>
      </c>
      <c r="G693" s="24" t="str" cm="1">
        <f t="array" ref="G693">+IFERROR(_xlfn.XLOOKUP(Cesion_credito[[#This Row],[Distribuidor_CNE]]&amp;"_"&amp;Cesion_credito[[#This Row],[Bloque_Contrato_CNE]],Contrato[[#All],[Id]],Contrato[[#All],[Suministrador_CNE]],,0),"")</f>
        <v>Ibereolica Cabo Leones I S.A.</v>
      </c>
      <c r="H693" s="24" t="str" cm="1">
        <f t="array" ref="H693">+IFERROR(_xlfn.XLOOKUP(Cesion_credito[[#This Row],[Distribuidor_CNE]]&amp;"_"&amp;Cesion_credito[[#This Row],[Bloque_Contrato_CNE]],Contrato[[#All],[Id]],Contrato[[#All],[SUMINISTRADOR_ACTUAL]],,0),"")</f>
        <v>CABO_LEONES</v>
      </c>
      <c r="I693" s="24" t="str" cm="1">
        <f t="array" ref="I693">+IFERROR(_xlfn.XLOOKUP(Cesion_credito[[#This Row],[Distribuidor_CNE]]&amp;"_"&amp;Cesion_credito[[#This Row],[Bloque_Contrato_CNE]],Contrato[[#All],[Id]],Contrato[[#All],[DISTRIBUIDOR_ACTUAL]],,0),"")</f>
        <v>FRONTEL</v>
      </c>
      <c r="J693" s="5" t="s">
        <v>1219</v>
      </c>
      <c r="K693" s="22" t="str" cm="1">
        <f t="array" ref="K69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3" s="8">
        <v>1</v>
      </c>
      <c r="N693" s="36">
        <f>+Cesion_credito[[#This Row],[Prorrata_Semestral (%)]]*SUMIFS(Contrato[Pago_Semestral_US$],Contrato[Distribuidor_CNE],Cesion_credito[[#This Row],[Distribuidor_CNE]],Contrato[Contrato],Cesion_credito[[#This Row],[Bloque_Contrato_CNE]])</f>
        <v>5524.6689999999999</v>
      </c>
      <c r="O693" s="28">
        <f t="shared" si="42"/>
        <v>1</v>
      </c>
      <c r="P693" t="str" cm="1">
        <f t="array" ref="P693">+IFERROR(_xlfn.XLOOKUP(Cesion_credito[[#This Row],[SUMINISTRADOR_ACTUAL]]&amp;Cesion_credito[[#This Row],[Razón Social Beneficiario del Pago]],Tabla_Facturas[[#All],[ID]],Tabla_Facturas[[#All],[BANCO]],,0),"")</f>
        <v>Itau</v>
      </c>
      <c r="Q693" t="str" cm="1">
        <f t="array" ref="Q693">+IFERROR(_xlfn.XLOOKUP(Cesion_credito[[#This Row],[SUMINISTRADOR_ACTUAL]]&amp;Cesion_credito[[#This Row],[Razón Social Beneficiario del Pago]],Tabla_Facturas[[#All],[ID]],Tabla_Facturas[[#All],[TIPO_CUENTA]],,0),"")</f>
        <v>Corriente</v>
      </c>
      <c r="R693" cm="1">
        <f t="array" ref="R693">+IFERROR(_xlfn.XLOOKUP(Cesion_credito[[#This Row],[SUMINISTRADOR_ACTUAL]]&amp;Cesion_credito[[#This Row],[Razón Social Beneficiario del Pago]],Tabla_Facturas[[#All],[ID]],Tabla_Facturas[[#All],[NUMERO_CUENTA]],,0),"")</f>
        <v>210745249</v>
      </c>
      <c r="S6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859924</v>
      </c>
      <c r="T693" t="str">
        <f>+_xlfn.XLOOKUP(Cesion_credito[[#This Row],[DISTRIBUIDOR_ACTUAL]],Distribuidor[DISTRIBUIDOR_ACTUAL],Distribuidor[RAZON_SOCIAL_DISTRIBUIDOR_ACTUAL],,0)</f>
        <v>Empresa Eléctrica de la Frontera S.A.</v>
      </c>
      <c r="U693" t="str">
        <f>+_xlfn.XLOOKUP(Cesion_credito[[#This Row],[DISTRIBUIDOR_ACTUAL]],Distribuidor[DISTRIBUIDOR_ACTUAL],Distribuidor[RUT_DISTRIBUIDOR_ACTUAL],,0)</f>
        <v>76.073.164-1</v>
      </c>
    </row>
    <row r="694" spans="1:21" x14ac:dyDescent="0.25">
      <c r="A694" s="22">
        <f t="shared" si="43"/>
        <v>2025</v>
      </c>
      <c r="B694" s="22">
        <f t="shared" si="40"/>
        <v>1</v>
      </c>
      <c r="C694" s="22">
        <f t="shared" si="41"/>
        <v>6</v>
      </c>
      <c r="D694" s="23" t="s">
        <v>1133</v>
      </c>
      <c r="E694" s="6" t="s">
        <v>39</v>
      </c>
      <c r="F694" s="5" t="s">
        <v>809</v>
      </c>
      <c r="G694" s="24" t="str" cm="1">
        <f t="array" ref="G694">+IFERROR(_xlfn.XLOOKUP(Cesion_credito[[#This Row],[Distribuidor_CNE]]&amp;"_"&amp;Cesion_credito[[#This Row],[Bloque_Contrato_CNE]],Contrato[[#All],[Id]],Contrato[[#All],[Suministrador_CNE]],,0),"")</f>
        <v>Ibereolica Cabo Leones I S.A.</v>
      </c>
      <c r="H694" s="24" t="str" cm="1">
        <f t="array" ref="H694">+IFERROR(_xlfn.XLOOKUP(Cesion_credito[[#This Row],[Distribuidor_CNE]]&amp;"_"&amp;Cesion_credito[[#This Row],[Bloque_Contrato_CNE]],Contrato[[#All],[Id]],Contrato[[#All],[SUMINISTRADOR_ACTUAL]],,0),"")</f>
        <v>CABO_LEONES</v>
      </c>
      <c r="I694" s="24" t="str" cm="1">
        <f t="array" ref="I694">+IFERROR(_xlfn.XLOOKUP(Cesion_credito[[#This Row],[Distribuidor_CNE]]&amp;"_"&amp;Cesion_credito[[#This Row],[Bloque_Contrato_CNE]],Contrato[[#All],[Id]],Contrato[[#All],[DISTRIBUIDOR_ACTUAL]],,0),"")</f>
        <v>LITORAL</v>
      </c>
      <c r="J694" s="5" t="s">
        <v>1219</v>
      </c>
      <c r="K694" s="22" t="str" cm="1">
        <f t="array" ref="K69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4" s="8">
        <v>1</v>
      </c>
      <c r="N694" s="36">
        <f>+Cesion_credito[[#This Row],[Prorrata_Semestral (%)]]*SUMIFS(Contrato[Pago_Semestral_US$],Contrato[Distribuidor_CNE],Cesion_credito[[#This Row],[Distribuidor_CNE]],Contrato[Contrato],Cesion_credito[[#This Row],[Bloque_Contrato_CNE]])</f>
        <v>1226.377</v>
      </c>
      <c r="O694" s="28">
        <f t="shared" si="42"/>
        <v>1</v>
      </c>
      <c r="P694" t="str" cm="1">
        <f t="array" ref="P694">+IFERROR(_xlfn.XLOOKUP(Cesion_credito[[#This Row],[SUMINISTRADOR_ACTUAL]]&amp;Cesion_credito[[#This Row],[Razón Social Beneficiario del Pago]],Tabla_Facturas[[#All],[ID]],Tabla_Facturas[[#All],[BANCO]],,0),"")</f>
        <v>Itau</v>
      </c>
      <c r="Q694" t="str" cm="1">
        <f t="array" ref="Q694">+IFERROR(_xlfn.XLOOKUP(Cesion_credito[[#This Row],[SUMINISTRADOR_ACTUAL]]&amp;Cesion_credito[[#This Row],[Razón Social Beneficiario del Pago]],Tabla_Facturas[[#All],[ID]],Tabla_Facturas[[#All],[TIPO_CUENTA]],,0),"")</f>
        <v>Corriente</v>
      </c>
      <c r="R694" cm="1">
        <f t="array" ref="R694">+IFERROR(_xlfn.XLOOKUP(Cesion_credito[[#This Row],[SUMINISTRADOR_ACTUAL]]&amp;Cesion_credito[[#This Row],[Razón Social Beneficiario del Pago]],Tabla_Facturas[[#All],[ID]],Tabla_Facturas[[#All],[NUMERO_CUENTA]],,0),"")</f>
        <v>210745249</v>
      </c>
      <c r="S6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190888</v>
      </c>
      <c r="T694" t="str">
        <f>+_xlfn.XLOOKUP(Cesion_credito[[#This Row],[DISTRIBUIDOR_ACTUAL]],Distribuidor[DISTRIBUIDOR_ACTUAL],Distribuidor[RAZON_SOCIAL_DISTRIBUIDOR_ACTUAL],,0)</f>
        <v>Compañía Eléctrica del Litoral S.A.</v>
      </c>
      <c r="U694" t="str">
        <f>+_xlfn.XLOOKUP(Cesion_credito[[#This Row],[DISTRIBUIDOR_ACTUAL]],Distribuidor[DISTRIBUIDOR_ACTUAL],Distribuidor[RUT_DISTRIBUIDOR_ACTUAL],,0)</f>
        <v>91.344.000-5</v>
      </c>
    </row>
    <row r="695" spans="1:21" x14ac:dyDescent="0.25">
      <c r="A695" s="22">
        <f t="shared" si="43"/>
        <v>2025</v>
      </c>
      <c r="B695" s="22">
        <f t="shared" si="40"/>
        <v>1</v>
      </c>
      <c r="C695" s="22">
        <f t="shared" si="41"/>
        <v>6</v>
      </c>
      <c r="D695" s="23" t="s">
        <v>1133</v>
      </c>
      <c r="E695" s="6" t="s">
        <v>39</v>
      </c>
      <c r="F695" s="5" t="s">
        <v>810</v>
      </c>
      <c r="G695" s="24" t="str" cm="1">
        <f t="array" ref="G695">+IFERROR(_xlfn.XLOOKUP(Cesion_credito[[#This Row],[Distribuidor_CNE]]&amp;"_"&amp;Cesion_credito[[#This Row],[Bloque_Contrato_CNE]],Contrato[[#All],[Id]],Contrato[[#All],[Suministrador_CNE]],,0),"")</f>
        <v>Ibereolica Cabo Leones I S.A.</v>
      </c>
      <c r="H695" s="24" t="str" cm="1">
        <f t="array" ref="H695">+IFERROR(_xlfn.XLOOKUP(Cesion_credito[[#This Row],[Distribuidor_CNE]]&amp;"_"&amp;Cesion_credito[[#This Row],[Bloque_Contrato_CNE]],Contrato[[#All],[Id]],Contrato[[#All],[SUMINISTRADOR_ACTUAL]],,0),"")</f>
        <v>CABO_LEONES</v>
      </c>
      <c r="I695" s="24" t="str" cm="1">
        <f t="array" ref="I695">+IFERROR(_xlfn.XLOOKUP(Cesion_credito[[#This Row],[Distribuidor_CNE]]&amp;"_"&amp;Cesion_credito[[#This Row],[Bloque_Contrato_CNE]],Contrato[[#All],[Id]],Contrato[[#All],[DISTRIBUIDOR_ACTUAL]],,0),"")</f>
        <v>LITORAL</v>
      </c>
      <c r="J695" s="5" t="s">
        <v>1219</v>
      </c>
      <c r="K695" s="22" t="str" cm="1">
        <f t="array" ref="K69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5" s="8">
        <v>1</v>
      </c>
      <c r="N695" s="36">
        <f>+Cesion_credito[[#This Row],[Prorrata_Semestral (%)]]*SUMIFS(Contrato[Pago_Semestral_US$],Contrato[Distribuidor_CNE],Cesion_credito[[#This Row],[Distribuidor_CNE]],Contrato[Contrato],Cesion_credito[[#This Row],[Bloque_Contrato_CNE]])</f>
        <v>1413.3230000000001</v>
      </c>
      <c r="O695" s="28">
        <f t="shared" si="42"/>
        <v>1</v>
      </c>
      <c r="P695" t="str" cm="1">
        <f t="array" ref="P695">+IFERROR(_xlfn.XLOOKUP(Cesion_credito[[#This Row],[SUMINISTRADOR_ACTUAL]]&amp;Cesion_credito[[#This Row],[Razón Social Beneficiario del Pago]],Tabla_Facturas[[#All],[ID]],Tabla_Facturas[[#All],[BANCO]],,0),"")</f>
        <v>Itau</v>
      </c>
      <c r="Q695" t="str" cm="1">
        <f t="array" ref="Q695">+IFERROR(_xlfn.XLOOKUP(Cesion_credito[[#This Row],[SUMINISTRADOR_ACTUAL]]&amp;Cesion_credito[[#This Row],[Razón Social Beneficiario del Pago]],Tabla_Facturas[[#All],[ID]],Tabla_Facturas[[#All],[TIPO_CUENTA]],,0),"")</f>
        <v>Corriente</v>
      </c>
      <c r="R695" cm="1">
        <f t="array" ref="R695">+IFERROR(_xlfn.XLOOKUP(Cesion_credito[[#This Row],[SUMINISTRADOR_ACTUAL]]&amp;Cesion_credito[[#This Row],[Razón Social Beneficiario del Pago]],Tabla_Facturas[[#All],[ID]],Tabla_Facturas[[#All],[NUMERO_CUENTA]],,0),"")</f>
        <v>210745249</v>
      </c>
      <c r="S6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219986</v>
      </c>
      <c r="T695" t="str">
        <f>+_xlfn.XLOOKUP(Cesion_credito[[#This Row],[DISTRIBUIDOR_ACTUAL]],Distribuidor[DISTRIBUIDOR_ACTUAL],Distribuidor[RAZON_SOCIAL_DISTRIBUIDOR_ACTUAL],,0)</f>
        <v>Compañía Eléctrica del Litoral S.A.</v>
      </c>
      <c r="U695" t="str">
        <f>+_xlfn.XLOOKUP(Cesion_credito[[#This Row],[DISTRIBUIDOR_ACTUAL]],Distribuidor[DISTRIBUIDOR_ACTUAL],Distribuidor[RUT_DISTRIBUIDOR_ACTUAL],,0)</f>
        <v>91.344.000-5</v>
      </c>
    </row>
    <row r="696" spans="1:21" x14ac:dyDescent="0.25">
      <c r="A696" s="22">
        <f t="shared" si="43"/>
        <v>2025</v>
      </c>
      <c r="B696" s="22">
        <f t="shared" si="40"/>
        <v>1</v>
      </c>
      <c r="C696" s="22">
        <f t="shared" si="41"/>
        <v>6</v>
      </c>
      <c r="D696" s="23" t="s">
        <v>1133</v>
      </c>
      <c r="E696" s="6" t="s">
        <v>40</v>
      </c>
      <c r="F696" s="5" t="s">
        <v>849</v>
      </c>
      <c r="G696" s="24" t="str" cm="1">
        <f t="array" ref="G696">+IFERROR(_xlfn.XLOOKUP(Cesion_credito[[#This Row],[Distribuidor_CNE]]&amp;"_"&amp;Cesion_credito[[#This Row],[Bloque_Contrato_CNE]],Contrato[[#All],[Id]],Contrato[[#All],[Suministrador_CNE]],,0),"")</f>
        <v>Ibereolica Cabo Leones I S.A.</v>
      </c>
      <c r="H696" s="24" t="str" cm="1">
        <f t="array" ref="H696">+IFERROR(_xlfn.XLOOKUP(Cesion_credito[[#This Row],[Distribuidor_CNE]]&amp;"_"&amp;Cesion_credito[[#This Row],[Bloque_Contrato_CNE]],Contrato[[#All],[Id]],Contrato[[#All],[SUMINISTRADOR_ACTUAL]],,0),"")</f>
        <v>CABO_LEONES</v>
      </c>
      <c r="I696" s="24" t="str" cm="1">
        <f t="array" ref="I696">+IFERROR(_xlfn.XLOOKUP(Cesion_credito[[#This Row],[Distribuidor_CNE]]&amp;"_"&amp;Cesion_credito[[#This Row],[Bloque_Contrato_CNE]],Contrato[[#All],[Id]],Contrato[[#All],[DISTRIBUIDOR_ACTUAL]],,0),"")</f>
        <v>LUZOSORNO</v>
      </c>
      <c r="J696" s="5" t="s">
        <v>1219</v>
      </c>
      <c r="K696" s="22" t="str" cm="1">
        <f t="array" ref="K69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6" s="8">
        <v>1</v>
      </c>
      <c r="N696" s="36">
        <f>+Cesion_credito[[#This Row],[Prorrata_Semestral (%)]]*SUMIFS(Contrato[Pago_Semestral_US$],Contrato[Distribuidor_CNE],Cesion_credito[[#This Row],[Distribuidor_CNE]],Contrato[Contrato],Cesion_credito[[#This Row],[Bloque_Contrato_CNE]])</f>
        <v>156.08600000000001</v>
      </c>
      <c r="O696" s="28">
        <f t="shared" si="42"/>
        <v>1</v>
      </c>
      <c r="P696" t="str" cm="1">
        <f t="array" ref="P696">+IFERROR(_xlfn.XLOOKUP(Cesion_credito[[#This Row],[SUMINISTRADOR_ACTUAL]]&amp;Cesion_credito[[#This Row],[Razón Social Beneficiario del Pago]],Tabla_Facturas[[#All],[ID]],Tabla_Facturas[[#All],[BANCO]],,0),"")</f>
        <v>Itau</v>
      </c>
      <c r="Q696" t="str" cm="1">
        <f t="array" ref="Q696">+IFERROR(_xlfn.XLOOKUP(Cesion_credito[[#This Row],[SUMINISTRADOR_ACTUAL]]&amp;Cesion_credito[[#This Row],[Razón Social Beneficiario del Pago]],Tabla_Facturas[[#All],[ID]],Tabla_Facturas[[#All],[TIPO_CUENTA]],,0),"")</f>
        <v>Corriente</v>
      </c>
      <c r="R696" cm="1">
        <f t="array" ref="R696">+IFERROR(_xlfn.XLOOKUP(Cesion_credito[[#This Row],[SUMINISTRADOR_ACTUAL]]&amp;Cesion_credito[[#This Row],[Razón Social Beneficiario del Pago]],Tabla_Facturas[[#All],[ID]],Tabla_Facturas[[#All],[NUMERO_CUENTA]],,0),"")</f>
        <v>210745249</v>
      </c>
      <c r="S6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24295</v>
      </c>
      <c r="T696" t="str">
        <f>+_xlfn.XLOOKUP(Cesion_credito[[#This Row],[DISTRIBUIDOR_ACTUAL]],Distribuidor[DISTRIBUIDOR_ACTUAL],Distribuidor[RAZON_SOCIAL_DISTRIBUIDOR_ACTUAL],,0)</f>
        <v>Compañía Eléctrica de Osorno S.A</v>
      </c>
      <c r="U696" t="str">
        <f>+_xlfn.XLOOKUP(Cesion_credito[[#This Row],[DISTRIBUIDOR_ACTUAL]],Distribuidor[DISTRIBUIDOR_ACTUAL],Distribuidor[RUT_DISTRIBUIDOR_ACTUAL],,0)</f>
        <v>96.531.500-4</v>
      </c>
    </row>
    <row r="697" spans="1:21" x14ac:dyDescent="0.25">
      <c r="A697" s="22">
        <f t="shared" si="43"/>
        <v>2025</v>
      </c>
      <c r="B697" s="22">
        <f t="shared" si="40"/>
        <v>1</v>
      </c>
      <c r="C697" s="22">
        <f t="shared" si="41"/>
        <v>6</v>
      </c>
      <c r="D697" s="23" t="s">
        <v>1133</v>
      </c>
      <c r="E697" s="6" t="s">
        <v>40</v>
      </c>
      <c r="F697" s="5" t="s">
        <v>850</v>
      </c>
      <c r="G697" s="24" t="str" cm="1">
        <f t="array" ref="G697">+IFERROR(_xlfn.XLOOKUP(Cesion_credito[[#This Row],[Distribuidor_CNE]]&amp;"_"&amp;Cesion_credito[[#This Row],[Bloque_Contrato_CNE]],Contrato[[#All],[Id]],Contrato[[#All],[Suministrador_CNE]],,0),"")</f>
        <v>Ibereolica Cabo Leones I S.A.</v>
      </c>
      <c r="H697" s="24" t="str" cm="1">
        <f t="array" ref="H697">+IFERROR(_xlfn.XLOOKUP(Cesion_credito[[#This Row],[Distribuidor_CNE]]&amp;"_"&amp;Cesion_credito[[#This Row],[Bloque_Contrato_CNE]],Contrato[[#All],[Id]],Contrato[[#All],[SUMINISTRADOR_ACTUAL]],,0),"")</f>
        <v>CABO_LEONES</v>
      </c>
      <c r="I697" s="24" t="str" cm="1">
        <f t="array" ref="I697">+IFERROR(_xlfn.XLOOKUP(Cesion_credito[[#This Row],[Distribuidor_CNE]]&amp;"_"&amp;Cesion_credito[[#This Row],[Bloque_Contrato_CNE]],Contrato[[#All],[Id]],Contrato[[#All],[DISTRIBUIDOR_ACTUAL]],,0),"")</f>
        <v>LUZOSORNO</v>
      </c>
      <c r="J697" s="5" t="s">
        <v>1219</v>
      </c>
      <c r="K697" s="22" t="str" cm="1">
        <f t="array" ref="K69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7" s="8">
        <v>1</v>
      </c>
      <c r="N697" s="36">
        <f>+Cesion_credito[[#This Row],[Prorrata_Semestral (%)]]*SUMIFS(Contrato[Pago_Semestral_US$],Contrato[Distribuidor_CNE],Cesion_credito[[#This Row],[Distribuidor_CNE]],Contrato[Contrato],Cesion_credito[[#This Row],[Bloque_Contrato_CNE]])</f>
        <v>642.59799999999996</v>
      </c>
      <c r="O697" s="28">
        <f t="shared" si="42"/>
        <v>1</v>
      </c>
      <c r="P697" t="str" cm="1">
        <f t="array" ref="P697">+IFERROR(_xlfn.XLOOKUP(Cesion_credito[[#This Row],[SUMINISTRADOR_ACTUAL]]&amp;Cesion_credito[[#This Row],[Razón Social Beneficiario del Pago]],Tabla_Facturas[[#All],[ID]],Tabla_Facturas[[#All],[BANCO]],,0),"")</f>
        <v>Itau</v>
      </c>
      <c r="Q697" t="str" cm="1">
        <f t="array" ref="Q697">+IFERROR(_xlfn.XLOOKUP(Cesion_credito[[#This Row],[SUMINISTRADOR_ACTUAL]]&amp;Cesion_credito[[#This Row],[Razón Social Beneficiario del Pago]],Tabla_Facturas[[#All],[ID]],Tabla_Facturas[[#All],[TIPO_CUENTA]],,0),"")</f>
        <v>Corriente</v>
      </c>
      <c r="R697" cm="1">
        <f t="array" ref="R697">+IFERROR(_xlfn.XLOOKUP(Cesion_credito[[#This Row],[SUMINISTRADOR_ACTUAL]]&amp;Cesion_credito[[#This Row],[Razón Social Beneficiario del Pago]],Tabla_Facturas[[#All],[ID]],Tabla_Facturas[[#All],[NUMERO_CUENTA]],,0),"")</f>
        <v>210745249</v>
      </c>
      <c r="S6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100021</v>
      </c>
      <c r="T697" t="str">
        <f>+_xlfn.XLOOKUP(Cesion_credito[[#This Row],[DISTRIBUIDOR_ACTUAL]],Distribuidor[DISTRIBUIDOR_ACTUAL],Distribuidor[RAZON_SOCIAL_DISTRIBUIDOR_ACTUAL],,0)</f>
        <v>Compañía Eléctrica de Osorno S.A</v>
      </c>
      <c r="U697" t="str">
        <f>+_xlfn.XLOOKUP(Cesion_credito[[#This Row],[DISTRIBUIDOR_ACTUAL]],Distribuidor[DISTRIBUIDOR_ACTUAL],Distribuidor[RUT_DISTRIBUIDOR_ACTUAL],,0)</f>
        <v>96.531.500-4</v>
      </c>
    </row>
    <row r="698" spans="1:21" x14ac:dyDescent="0.25">
      <c r="A698" s="22">
        <f t="shared" si="43"/>
        <v>2025</v>
      </c>
      <c r="B698" s="22">
        <f t="shared" si="40"/>
        <v>1</v>
      </c>
      <c r="C698" s="22">
        <f t="shared" si="41"/>
        <v>6</v>
      </c>
      <c r="D698" s="23" t="s">
        <v>1133</v>
      </c>
      <c r="E698" s="6" t="s">
        <v>41</v>
      </c>
      <c r="F698" s="5" t="s">
        <v>888</v>
      </c>
      <c r="G698" s="24" t="str" cm="1">
        <f t="array" ref="G698">+IFERROR(_xlfn.XLOOKUP(Cesion_credito[[#This Row],[Distribuidor_CNE]]&amp;"_"&amp;Cesion_credito[[#This Row],[Bloque_Contrato_CNE]],Contrato[[#All],[Id]],Contrato[[#All],[Suministrador_CNE]],,0),"")</f>
        <v>Ibereolica Cabo Leones I S.A.</v>
      </c>
      <c r="H698" s="24" t="str" cm="1">
        <f t="array" ref="H698">+IFERROR(_xlfn.XLOOKUP(Cesion_credito[[#This Row],[Distribuidor_CNE]]&amp;"_"&amp;Cesion_credito[[#This Row],[Bloque_Contrato_CNE]],Contrato[[#All],[Id]],Contrato[[#All],[SUMINISTRADOR_ACTUAL]],,0),"")</f>
        <v>CABO_LEONES</v>
      </c>
      <c r="I698" s="24" t="str" cm="1">
        <f t="array" ref="I698">+IFERROR(_xlfn.XLOOKUP(Cesion_credito[[#This Row],[Distribuidor_CNE]]&amp;"_"&amp;Cesion_credito[[#This Row],[Bloque_Contrato_CNE]],Contrato[[#All],[Id]],Contrato[[#All],[DISTRIBUIDOR_ACTUAL]],,0),"")</f>
        <v>LUZLINARES</v>
      </c>
      <c r="J698" s="5" t="s">
        <v>1219</v>
      </c>
      <c r="K698" s="22" t="str" cm="1">
        <f t="array" ref="K69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8" s="8">
        <v>1</v>
      </c>
      <c r="N698" s="36">
        <f>+Cesion_credito[[#This Row],[Prorrata_Semestral (%)]]*SUMIFS(Contrato[Pago_Semestral_US$],Contrato[Distribuidor_CNE],Cesion_credito[[#This Row],[Distribuidor_CNE]],Contrato[Contrato],Cesion_credito[[#This Row],[Bloque_Contrato_CNE]])</f>
        <v>3308.2510000000002</v>
      </c>
      <c r="O698" s="28">
        <f t="shared" si="42"/>
        <v>1</v>
      </c>
      <c r="P698" t="str" cm="1">
        <f t="array" ref="P698">+IFERROR(_xlfn.XLOOKUP(Cesion_credito[[#This Row],[SUMINISTRADOR_ACTUAL]]&amp;Cesion_credito[[#This Row],[Razón Social Beneficiario del Pago]],Tabla_Facturas[[#All],[ID]],Tabla_Facturas[[#All],[BANCO]],,0),"")</f>
        <v>Itau</v>
      </c>
      <c r="Q698" t="str" cm="1">
        <f t="array" ref="Q698">+IFERROR(_xlfn.XLOOKUP(Cesion_credito[[#This Row],[SUMINISTRADOR_ACTUAL]]&amp;Cesion_credito[[#This Row],[Razón Social Beneficiario del Pago]],Tabla_Facturas[[#All],[ID]],Tabla_Facturas[[#All],[TIPO_CUENTA]],,0),"")</f>
        <v>Corriente</v>
      </c>
      <c r="R698" cm="1">
        <f t="array" ref="R698">+IFERROR(_xlfn.XLOOKUP(Cesion_credito[[#This Row],[SUMINISTRADOR_ACTUAL]]&amp;Cesion_credito[[#This Row],[Razón Social Beneficiario del Pago]],Tabla_Facturas[[#All],[ID]],Tabla_Facturas[[#All],[NUMERO_CUENTA]],,0),"")</f>
        <v>210745249</v>
      </c>
      <c r="S6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514935</v>
      </c>
      <c r="T698" t="str">
        <f>+_xlfn.XLOOKUP(Cesion_credito[[#This Row],[DISTRIBUIDOR_ACTUAL]],Distribuidor[DISTRIBUIDOR_ACTUAL],Distribuidor[RAZON_SOCIAL_DISTRIBUIDOR_ACTUAL],,0)</f>
        <v>Luzlinares S.A.</v>
      </c>
      <c r="U698" t="str">
        <f>+_xlfn.XLOOKUP(Cesion_credito[[#This Row],[DISTRIBUIDOR_ACTUAL]],Distribuidor[DISTRIBUIDOR_ACTUAL],Distribuidor[RUT_DISTRIBUIDOR_ACTUAL],,0)</f>
        <v>96.884.450-4</v>
      </c>
    </row>
    <row r="699" spans="1:21" x14ac:dyDescent="0.25">
      <c r="A699" s="22">
        <f t="shared" si="43"/>
        <v>2025</v>
      </c>
      <c r="B699" s="22">
        <f t="shared" si="40"/>
        <v>1</v>
      </c>
      <c r="C699" s="22">
        <f t="shared" si="41"/>
        <v>6</v>
      </c>
      <c r="D699" s="23" t="s">
        <v>1133</v>
      </c>
      <c r="E699" s="6" t="s">
        <v>41</v>
      </c>
      <c r="F699" s="5" t="s">
        <v>889</v>
      </c>
      <c r="G699" s="24" t="str" cm="1">
        <f t="array" ref="G699">+IFERROR(_xlfn.XLOOKUP(Cesion_credito[[#This Row],[Distribuidor_CNE]]&amp;"_"&amp;Cesion_credito[[#This Row],[Bloque_Contrato_CNE]],Contrato[[#All],[Id]],Contrato[[#All],[Suministrador_CNE]],,0),"")</f>
        <v>Ibereolica Cabo Leones I S.A.</v>
      </c>
      <c r="H699" s="24" t="str" cm="1">
        <f t="array" ref="H699">+IFERROR(_xlfn.XLOOKUP(Cesion_credito[[#This Row],[Distribuidor_CNE]]&amp;"_"&amp;Cesion_credito[[#This Row],[Bloque_Contrato_CNE]],Contrato[[#All],[Id]],Contrato[[#All],[SUMINISTRADOR_ACTUAL]],,0),"")</f>
        <v>CABO_LEONES</v>
      </c>
      <c r="I699" s="24" t="str" cm="1">
        <f t="array" ref="I699">+IFERROR(_xlfn.XLOOKUP(Cesion_credito[[#This Row],[Distribuidor_CNE]]&amp;"_"&amp;Cesion_credito[[#This Row],[Bloque_Contrato_CNE]],Contrato[[#All],[Id]],Contrato[[#All],[DISTRIBUIDOR_ACTUAL]],,0),"")</f>
        <v>LUZLINARES</v>
      </c>
      <c r="J699" s="5" t="s">
        <v>1219</v>
      </c>
      <c r="K699" s="22" t="str" cm="1">
        <f t="array" ref="K69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6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699" s="8">
        <v>1</v>
      </c>
      <c r="N699" s="36">
        <f>+Cesion_credito[[#This Row],[Prorrata_Semestral (%)]]*SUMIFS(Contrato[Pago_Semestral_US$],Contrato[Distribuidor_CNE],Cesion_credito[[#This Row],[Distribuidor_CNE]],Contrato[Contrato],Cesion_credito[[#This Row],[Bloque_Contrato_CNE]])</f>
        <v>3540</v>
      </c>
      <c r="O699" s="28">
        <f t="shared" si="42"/>
        <v>1</v>
      </c>
      <c r="P699" t="str" cm="1">
        <f t="array" ref="P699">+IFERROR(_xlfn.XLOOKUP(Cesion_credito[[#This Row],[SUMINISTRADOR_ACTUAL]]&amp;Cesion_credito[[#This Row],[Razón Social Beneficiario del Pago]],Tabla_Facturas[[#All],[ID]],Tabla_Facturas[[#All],[BANCO]],,0),"")</f>
        <v>Itau</v>
      </c>
      <c r="Q699" t="str" cm="1">
        <f t="array" ref="Q699">+IFERROR(_xlfn.XLOOKUP(Cesion_credito[[#This Row],[SUMINISTRADOR_ACTUAL]]&amp;Cesion_credito[[#This Row],[Razón Social Beneficiario del Pago]],Tabla_Facturas[[#All],[ID]],Tabla_Facturas[[#All],[TIPO_CUENTA]],,0),"")</f>
        <v>Corriente</v>
      </c>
      <c r="R699" cm="1">
        <f t="array" ref="R699">+IFERROR(_xlfn.XLOOKUP(Cesion_credito[[#This Row],[SUMINISTRADOR_ACTUAL]]&amp;Cesion_credito[[#This Row],[Razón Social Beneficiario del Pago]],Tabla_Facturas[[#All],[ID]],Tabla_Facturas[[#All],[NUMERO_CUENTA]],,0),"")</f>
        <v>210745249</v>
      </c>
      <c r="S6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551007</v>
      </c>
      <c r="T699" t="str">
        <f>+_xlfn.XLOOKUP(Cesion_credito[[#This Row],[DISTRIBUIDOR_ACTUAL]],Distribuidor[DISTRIBUIDOR_ACTUAL],Distribuidor[RAZON_SOCIAL_DISTRIBUIDOR_ACTUAL],,0)</f>
        <v>Luzlinares S.A.</v>
      </c>
      <c r="U699" t="str">
        <f>+_xlfn.XLOOKUP(Cesion_credito[[#This Row],[DISTRIBUIDOR_ACTUAL]],Distribuidor[DISTRIBUIDOR_ACTUAL],Distribuidor[RUT_DISTRIBUIDOR_ACTUAL],,0)</f>
        <v>96.884.450-4</v>
      </c>
    </row>
    <row r="700" spans="1:21" x14ac:dyDescent="0.25">
      <c r="A700" s="22">
        <f t="shared" si="43"/>
        <v>2025</v>
      </c>
      <c r="B700" s="22">
        <f t="shared" si="40"/>
        <v>1</v>
      </c>
      <c r="C700" s="22">
        <f t="shared" si="41"/>
        <v>6</v>
      </c>
      <c r="D700" s="23" t="s">
        <v>1133</v>
      </c>
      <c r="E700" s="6" t="s">
        <v>42</v>
      </c>
      <c r="F700" s="5" t="s">
        <v>925</v>
      </c>
      <c r="G700" s="24" t="str" cm="1">
        <f t="array" ref="G700">+IFERROR(_xlfn.XLOOKUP(Cesion_credito[[#This Row],[Distribuidor_CNE]]&amp;"_"&amp;Cesion_credito[[#This Row],[Bloque_Contrato_CNE]],Contrato[[#All],[Id]],Contrato[[#All],[Suministrador_CNE]],,0),"")</f>
        <v>Ibereolica Cabo Leones I S.A.</v>
      </c>
      <c r="H700" s="24" t="str" cm="1">
        <f t="array" ref="H700">+IFERROR(_xlfn.XLOOKUP(Cesion_credito[[#This Row],[Distribuidor_CNE]]&amp;"_"&amp;Cesion_credito[[#This Row],[Bloque_Contrato_CNE]],Contrato[[#All],[Id]],Contrato[[#All],[SUMINISTRADOR_ACTUAL]],,0),"")</f>
        <v>CABO_LEONES</v>
      </c>
      <c r="I700" s="24" t="str" cm="1">
        <f t="array" ref="I700">+IFERROR(_xlfn.XLOOKUP(Cesion_credito[[#This Row],[Distribuidor_CNE]]&amp;"_"&amp;Cesion_credito[[#This Row],[Bloque_Contrato_CNE]],Contrato[[#All],[Id]],Contrato[[#All],[DISTRIBUIDOR_ACTUAL]],,0),"")</f>
        <v>LUZPARRAL</v>
      </c>
      <c r="J700" s="5" t="s">
        <v>1219</v>
      </c>
      <c r="K700" s="22" t="str" cm="1">
        <f t="array" ref="K70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7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00" s="8">
        <v>1</v>
      </c>
      <c r="N700" s="36">
        <f>+Cesion_credito[[#This Row],[Prorrata_Semestral (%)]]*SUMIFS(Contrato[Pago_Semestral_US$],Contrato[Distribuidor_CNE],Cesion_credito[[#This Row],[Distribuidor_CNE]],Contrato[Contrato],Cesion_credito[[#This Row],[Bloque_Contrato_CNE]])</f>
        <v>3500.4250000000002</v>
      </c>
      <c r="O700" s="28">
        <f t="shared" si="42"/>
        <v>1</v>
      </c>
      <c r="P700" t="str" cm="1">
        <f t="array" ref="P700">+IFERROR(_xlfn.XLOOKUP(Cesion_credito[[#This Row],[SUMINISTRADOR_ACTUAL]]&amp;Cesion_credito[[#This Row],[Razón Social Beneficiario del Pago]],Tabla_Facturas[[#All],[ID]],Tabla_Facturas[[#All],[BANCO]],,0),"")</f>
        <v>Itau</v>
      </c>
      <c r="Q700" t="str" cm="1">
        <f t="array" ref="Q700">+IFERROR(_xlfn.XLOOKUP(Cesion_credito[[#This Row],[SUMINISTRADOR_ACTUAL]]&amp;Cesion_credito[[#This Row],[Razón Social Beneficiario del Pago]],Tabla_Facturas[[#All],[ID]],Tabla_Facturas[[#All],[TIPO_CUENTA]],,0),"")</f>
        <v>Corriente</v>
      </c>
      <c r="R700" cm="1">
        <f t="array" ref="R700">+IFERROR(_xlfn.XLOOKUP(Cesion_credito[[#This Row],[SUMINISTRADOR_ACTUAL]]&amp;Cesion_credito[[#This Row],[Razón Social Beneficiario del Pago]],Tabla_Facturas[[#All],[ID]],Tabla_Facturas[[#All],[NUMERO_CUENTA]],,0),"")</f>
        <v>210745249</v>
      </c>
      <c r="S7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544847</v>
      </c>
      <c r="T700" t="str">
        <f>+_xlfn.XLOOKUP(Cesion_credito[[#This Row],[DISTRIBUIDOR_ACTUAL]],Distribuidor[DISTRIBUIDOR_ACTUAL],Distribuidor[RAZON_SOCIAL_DISTRIBUIDOR_ACTUAL],,0)</f>
        <v>Luzparral S.A.</v>
      </c>
      <c r="U700" t="str">
        <f>+_xlfn.XLOOKUP(Cesion_credito[[#This Row],[DISTRIBUIDOR_ACTUAL]],Distribuidor[DISTRIBUIDOR_ACTUAL],Distribuidor[RUT_DISTRIBUIDOR_ACTUAL],,0)</f>
        <v>96.866.680-0</v>
      </c>
    </row>
    <row r="701" spans="1:21" x14ac:dyDescent="0.25">
      <c r="A701" s="22">
        <f t="shared" si="43"/>
        <v>2025</v>
      </c>
      <c r="B701" s="22">
        <f t="shared" si="40"/>
        <v>1</v>
      </c>
      <c r="C701" s="22">
        <f t="shared" si="41"/>
        <v>6</v>
      </c>
      <c r="D701" s="23" t="s">
        <v>1133</v>
      </c>
      <c r="E701" s="6" t="s">
        <v>42</v>
      </c>
      <c r="F701" s="5" t="s">
        <v>926</v>
      </c>
      <c r="G701" s="24" t="str" cm="1">
        <f t="array" ref="G701">+IFERROR(_xlfn.XLOOKUP(Cesion_credito[[#This Row],[Distribuidor_CNE]]&amp;"_"&amp;Cesion_credito[[#This Row],[Bloque_Contrato_CNE]],Contrato[[#All],[Id]],Contrato[[#All],[Suministrador_CNE]],,0),"")</f>
        <v>Ibereolica Cabo Leones I S.A.</v>
      </c>
      <c r="H701" s="24" t="str" cm="1">
        <f t="array" ref="H701">+IFERROR(_xlfn.XLOOKUP(Cesion_credito[[#This Row],[Distribuidor_CNE]]&amp;"_"&amp;Cesion_credito[[#This Row],[Bloque_Contrato_CNE]],Contrato[[#All],[Id]],Contrato[[#All],[SUMINISTRADOR_ACTUAL]],,0),"")</f>
        <v>CABO_LEONES</v>
      </c>
      <c r="I701" s="24" t="str" cm="1">
        <f t="array" ref="I701">+IFERROR(_xlfn.XLOOKUP(Cesion_credito[[#This Row],[Distribuidor_CNE]]&amp;"_"&amp;Cesion_credito[[#This Row],[Bloque_Contrato_CNE]],Contrato[[#All],[Id]],Contrato[[#All],[DISTRIBUIDOR_ACTUAL]],,0),"")</f>
        <v>LUZPARRAL</v>
      </c>
      <c r="J701" s="5" t="s">
        <v>1219</v>
      </c>
      <c r="K701" s="22" t="str" cm="1">
        <f t="array" ref="K70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L7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01" s="8">
        <v>1</v>
      </c>
      <c r="N701" s="36">
        <f>+Cesion_credito[[#This Row],[Prorrata_Semestral (%)]]*SUMIFS(Contrato[Pago_Semestral_US$],Contrato[Distribuidor_CNE],Cesion_credito[[#This Row],[Distribuidor_CNE]],Contrato[Contrato],Cesion_credito[[#This Row],[Bloque_Contrato_CNE]])</f>
        <v>3998.3150000000001</v>
      </c>
      <c r="O701" s="28">
        <f t="shared" si="42"/>
        <v>1</v>
      </c>
      <c r="P701" t="str" cm="1">
        <f t="array" ref="P701">+IFERROR(_xlfn.XLOOKUP(Cesion_credito[[#This Row],[SUMINISTRADOR_ACTUAL]]&amp;Cesion_credito[[#This Row],[Razón Social Beneficiario del Pago]],Tabla_Facturas[[#All],[ID]],Tabla_Facturas[[#All],[BANCO]],,0),"")</f>
        <v>Itau</v>
      </c>
      <c r="Q701" t="str" cm="1">
        <f t="array" ref="Q701">+IFERROR(_xlfn.XLOOKUP(Cesion_credito[[#This Row],[SUMINISTRADOR_ACTUAL]]&amp;Cesion_credito[[#This Row],[Razón Social Beneficiario del Pago]],Tabla_Facturas[[#All],[ID]],Tabla_Facturas[[#All],[TIPO_CUENTA]],,0),"")</f>
        <v>Corriente</v>
      </c>
      <c r="R701" cm="1">
        <f t="array" ref="R701">+IFERROR(_xlfn.XLOOKUP(Cesion_credito[[#This Row],[SUMINISTRADOR_ACTUAL]]&amp;Cesion_credito[[#This Row],[Razón Social Beneficiario del Pago]],Tabla_Facturas[[#All],[ID]],Tabla_Facturas[[#All],[NUMERO_CUENTA]],,0),"")</f>
        <v>210745249</v>
      </c>
      <c r="S7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622344</v>
      </c>
      <c r="T701" t="str">
        <f>+_xlfn.XLOOKUP(Cesion_credito[[#This Row],[DISTRIBUIDOR_ACTUAL]],Distribuidor[DISTRIBUIDOR_ACTUAL],Distribuidor[RAZON_SOCIAL_DISTRIBUIDOR_ACTUAL],,0)</f>
        <v>Luzparral S.A.</v>
      </c>
      <c r="U701" t="str">
        <f>+_xlfn.XLOOKUP(Cesion_credito[[#This Row],[DISTRIBUIDOR_ACTUAL]],Distribuidor[DISTRIBUIDOR_ACTUAL],Distribuidor[RUT_DISTRIBUIDOR_ACTUAL],,0)</f>
        <v>96.866.680-0</v>
      </c>
    </row>
    <row r="702" spans="1:21" x14ac:dyDescent="0.25">
      <c r="A702" s="22">
        <f t="shared" si="43"/>
        <v>2025</v>
      </c>
      <c r="B702" s="22">
        <f t="shared" si="40"/>
        <v>1</v>
      </c>
      <c r="C702" s="22">
        <f t="shared" si="41"/>
        <v>6</v>
      </c>
      <c r="D702" s="23" t="s">
        <v>1128</v>
      </c>
      <c r="E702" s="6" t="s">
        <v>21</v>
      </c>
      <c r="F702" s="5" t="s">
        <v>61</v>
      </c>
      <c r="G702" s="24" t="str" cm="1">
        <f t="array" ref="G702">+IFERROR(_xlfn.XLOOKUP(Cesion_credito[[#This Row],[Distribuidor_CNE]]&amp;"_"&amp;Cesion_credito[[#This Row],[Bloque_Contrato_CNE]],Contrato[[#All],[Id]],Contrato[[#All],[Suministrador_CNE]],,0),"")</f>
        <v>El Campesino</v>
      </c>
      <c r="H702" s="24" t="str" cm="1">
        <f t="array" ref="H702">+IFERROR(_xlfn.XLOOKUP(Cesion_credito[[#This Row],[Distribuidor_CNE]]&amp;"_"&amp;Cesion_credito[[#This Row],[Bloque_Contrato_CNE]],Contrato[[#All],[Id]],Contrato[[#All],[SUMINISTRADOR_ACTUAL]],,0),"")</f>
        <v>GM_HOLDINGS</v>
      </c>
      <c r="I702" s="24" t="str" cm="1">
        <f t="array" ref="I702">+IFERROR(_xlfn.XLOOKUP(Cesion_credito[[#This Row],[Distribuidor_CNE]]&amp;"_"&amp;Cesion_credito[[#This Row],[Bloque_Contrato_CNE]],Contrato[[#All],[Id]],Contrato[[#All],[DISTRIBUIDOR_ACTUAL]],,0),"")</f>
        <v>CEC</v>
      </c>
      <c r="J702" s="5" t="s">
        <v>1299</v>
      </c>
      <c r="K702" s="22" t="str" cm="1">
        <f t="array" ref="K70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2" s="8">
        <v>1</v>
      </c>
      <c r="N702" s="36">
        <f>+Cesion_credito[[#This Row],[Prorrata_Semestral (%)]]*SUMIFS(Contrato[Pago_Semestral_US$],Contrato[Distribuidor_CNE],Cesion_credito[[#This Row],[Distribuidor_CNE]],Contrato[Contrato],Cesion_credito[[#This Row],[Bloque_Contrato_CNE]])</f>
        <v>18731.879000000001</v>
      </c>
      <c r="O702" s="28">
        <f t="shared" si="42"/>
        <v>1</v>
      </c>
      <c r="P702" t="str" cm="1">
        <f t="array" ref="P702">+IFERROR(_xlfn.XLOOKUP(Cesion_credito[[#This Row],[SUMINISTRADOR_ACTUAL]]&amp;Cesion_credito[[#This Row],[Razón Social Beneficiario del Pago]],Tabla_Facturas[[#All],[ID]],Tabla_Facturas[[#All],[BANCO]],,0),"")</f>
        <v>Banco de Chile</v>
      </c>
      <c r="Q702" t="str" cm="1">
        <f t="array" ref="Q702">+IFERROR(_xlfn.XLOOKUP(Cesion_credito[[#This Row],[SUMINISTRADOR_ACTUAL]]&amp;Cesion_credito[[#This Row],[Razón Social Beneficiario del Pago]],Tabla_Facturas[[#All],[ID]],Tabla_Facturas[[#All],[TIPO_CUENTA]],,0),"")</f>
        <v>Corriente</v>
      </c>
      <c r="R702" cm="1">
        <f t="array" ref="R702">+IFERROR(_xlfn.XLOOKUP(Cesion_credito[[#This Row],[SUMINISTRADOR_ACTUAL]]&amp;Cesion_credito[[#This Row],[Razón Social Beneficiario del Pago]],Tabla_Facturas[[#All],[ID]],Tabla_Facturas[[#All],[NUMERO_CUENTA]],,0),"")</f>
        <v>1410401068</v>
      </c>
      <c r="S7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2915648</v>
      </c>
      <c r="T702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02" t="str">
        <f>+_xlfn.XLOOKUP(Cesion_credito[[#This Row],[DISTRIBUIDOR_ACTUAL]],Distribuidor[DISTRIBUIDOR_ACTUAL],Distribuidor[RUT_DISTRIBUIDOR_ACTUAL],,0)</f>
        <v>70.287.900-0</v>
      </c>
    </row>
    <row r="703" spans="1:21" x14ac:dyDescent="0.25">
      <c r="A703" s="22">
        <f t="shared" si="43"/>
        <v>2025</v>
      </c>
      <c r="B703" s="22">
        <f t="shared" si="40"/>
        <v>1</v>
      </c>
      <c r="C703" s="22">
        <f t="shared" si="41"/>
        <v>6</v>
      </c>
      <c r="D703" s="23" t="s">
        <v>1128</v>
      </c>
      <c r="E703" s="6" t="s">
        <v>1075</v>
      </c>
      <c r="F703" s="5" t="s">
        <v>110</v>
      </c>
      <c r="G703" s="24" t="str" cm="1">
        <f t="array" ref="G703">+IFERROR(_xlfn.XLOOKUP(Cesion_credito[[#This Row],[Distribuidor_CNE]]&amp;"_"&amp;Cesion_credito[[#This Row],[Bloque_Contrato_CNE]],Contrato[[#All],[Id]],Contrato[[#All],[Suministrador_CNE]],,0),"")</f>
        <v>El Campesino</v>
      </c>
      <c r="H703" s="24" t="str" cm="1">
        <f t="array" ref="H703">+IFERROR(_xlfn.XLOOKUP(Cesion_credito[[#This Row],[Distribuidor_CNE]]&amp;"_"&amp;Cesion_credito[[#This Row],[Bloque_Contrato_CNE]],Contrato[[#All],[Id]],Contrato[[#All],[SUMINISTRADOR_ACTUAL]],,0),"")</f>
        <v>GM_HOLDINGS</v>
      </c>
      <c r="I703" s="24" t="str" cm="1">
        <f t="array" ref="I703">+IFERROR(_xlfn.XLOOKUP(Cesion_credito[[#This Row],[Distribuidor_CNE]]&amp;"_"&amp;Cesion_credito[[#This Row],[Bloque_Contrato_CNE]],Contrato[[#All],[Id]],Contrato[[#All],[DISTRIBUIDOR_ACTUAL]],,0),"")</f>
        <v>CGE</v>
      </c>
      <c r="J703" s="5" t="s">
        <v>1299</v>
      </c>
      <c r="K703" s="22" t="str" cm="1">
        <f t="array" ref="K70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3" s="8">
        <v>1</v>
      </c>
      <c r="N703" s="36">
        <f>+Cesion_credito[[#This Row],[Prorrata_Semestral (%)]]*SUMIFS(Contrato[Pago_Semestral_US$],Contrato[Distribuidor_CNE],Cesion_credito[[#This Row],[Distribuidor_CNE]],Contrato[Contrato],Cesion_credito[[#This Row],[Bloque_Contrato_CNE]])</f>
        <v>263074.05699999997</v>
      </c>
      <c r="O703" s="28">
        <f t="shared" si="42"/>
        <v>1</v>
      </c>
      <c r="P703" t="str" cm="1">
        <f t="array" ref="P703">+IFERROR(_xlfn.XLOOKUP(Cesion_credito[[#This Row],[SUMINISTRADOR_ACTUAL]]&amp;Cesion_credito[[#This Row],[Razón Social Beneficiario del Pago]],Tabla_Facturas[[#All],[ID]],Tabla_Facturas[[#All],[BANCO]],,0),"")</f>
        <v>Banco de Chile</v>
      </c>
      <c r="Q703" t="str" cm="1">
        <f t="array" ref="Q703">+IFERROR(_xlfn.XLOOKUP(Cesion_credito[[#This Row],[SUMINISTRADOR_ACTUAL]]&amp;Cesion_credito[[#This Row],[Razón Social Beneficiario del Pago]],Tabla_Facturas[[#All],[ID]],Tabla_Facturas[[#All],[TIPO_CUENTA]],,0),"")</f>
        <v>Corriente</v>
      </c>
      <c r="R703" cm="1">
        <f t="array" ref="R703">+IFERROR(_xlfn.XLOOKUP(Cesion_credito[[#This Row],[SUMINISTRADOR_ACTUAL]]&amp;Cesion_credito[[#This Row],[Razón Social Beneficiario del Pago]],Tabla_Facturas[[#All],[ID]],Tabla_Facturas[[#All],[NUMERO_CUENTA]],,0),"")</f>
        <v>1410401068</v>
      </c>
      <c r="S7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40947915</v>
      </c>
      <c r="T703" t="str">
        <f>+_xlfn.XLOOKUP(Cesion_credito[[#This Row],[DISTRIBUIDOR_ACTUAL]],Distribuidor[DISTRIBUIDOR_ACTUAL],Distribuidor[RAZON_SOCIAL_DISTRIBUIDOR_ACTUAL],,0)</f>
        <v>Compañía General de Electricidad S.A.</v>
      </c>
      <c r="U703" t="str">
        <f>+_xlfn.XLOOKUP(Cesion_credito[[#This Row],[DISTRIBUIDOR_ACTUAL]],Distribuidor[DISTRIBUIDOR_ACTUAL],Distribuidor[RUT_DISTRIBUIDOR_ACTUAL],,0)</f>
        <v>76.411.321-7</v>
      </c>
    </row>
    <row r="704" spans="1:21" x14ac:dyDescent="0.25">
      <c r="A704" s="22">
        <f t="shared" si="43"/>
        <v>2025</v>
      </c>
      <c r="B704" s="22">
        <f t="shared" si="40"/>
        <v>1</v>
      </c>
      <c r="C704" s="22">
        <f t="shared" si="41"/>
        <v>6</v>
      </c>
      <c r="D704" s="23" t="s">
        <v>1128</v>
      </c>
      <c r="E704" s="6" t="s">
        <v>1075</v>
      </c>
      <c r="F704" s="5" t="s">
        <v>111</v>
      </c>
      <c r="G704" s="24" t="str" cm="1">
        <f t="array" ref="G704">+IFERROR(_xlfn.XLOOKUP(Cesion_credito[[#This Row],[Distribuidor_CNE]]&amp;"_"&amp;Cesion_credito[[#This Row],[Bloque_Contrato_CNE]],Contrato[[#All],[Id]],Contrato[[#All],[Suministrador_CNE]],,0),"")</f>
        <v>El Campesino</v>
      </c>
      <c r="H704" s="24" t="str" cm="1">
        <f t="array" ref="H704">+IFERROR(_xlfn.XLOOKUP(Cesion_credito[[#This Row],[Distribuidor_CNE]]&amp;"_"&amp;Cesion_credito[[#This Row],[Bloque_Contrato_CNE]],Contrato[[#All],[Id]],Contrato[[#All],[SUMINISTRADOR_ACTUAL]],,0),"")</f>
        <v>GM_HOLDINGS</v>
      </c>
      <c r="I704" s="24" t="str" cm="1">
        <f t="array" ref="I704">+IFERROR(_xlfn.XLOOKUP(Cesion_credito[[#This Row],[Distribuidor_CNE]]&amp;"_"&amp;Cesion_credito[[#This Row],[Bloque_Contrato_CNE]],Contrato[[#All],[Id]],Contrato[[#All],[DISTRIBUIDOR_ACTUAL]],,0),"")</f>
        <v>CGE</v>
      </c>
      <c r="J704" s="5" t="s">
        <v>1299</v>
      </c>
      <c r="K704" s="22" t="str" cm="1">
        <f t="array" ref="K70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4" s="8">
        <v>1</v>
      </c>
      <c r="N704" s="36">
        <f>+Cesion_credito[[#This Row],[Prorrata_Semestral (%)]]*SUMIFS(Contrato[Pago_Semestral_US$],Contrato[Distribuidor_CNE],Cesion_credito[[#This Row],[Distribuidor_CNE]],Contrato[Contrato],Cesion_credito[[#This Row],[Bloque_Contrato_CNE]])</f>
        <v>32478.129000000001</v>
      </c>
      <c r="O704" s="28">
        <f t="shared" si="42"/>
        <v>1</v>
      </c>
      <c r="P704" t="str" cm="1">
        <f t="array" ref="P704">+IFERROR(_xlfn.XLOOKUP(Cesion_credito[[#This Row],[SUMINISTRADOR_ACTUAL]]&amp;Cesion_credito[[#This Row],[Razón Social Beneficiario del Pago]],Tabla_Facturas[[#All],[ID]],Tabla_Facturas[[#All],[BANCO]],,0),"")</f>
        <v>Banco de Chile</v>
      </c>
      <c r="Q704" t="str" cm="1">
        <f t="array" ref="Q704">+IFERROR(_xlfn.XLOOKUP(Cesion_credito[[#This Row],[SUMINISTRADOR_ACTUAL]]&amp;Cesion_credito[[#This Row],[Razón Social Beneficiario del Pago]],Tabla_Facturas[[#All],[ID]],Tabla_Facturas[[#All],[TIPO_CUENTA]],,0),"")</f>
        <v>Corriente</v>
      </c>
      <c r="R704" cm="1">
        <f t="array" ref="R704">+IFERROR(_xlfn.XLOOKUP(Cesion_credito[[#This Row],[SUMINISTRADOR_ACTUAL]]&amp;Cesion_credito[[#This Row],[Razón Social Beneficiario del Pago]],Tabla_Facturas[[#All],[ID]],Tabla_Facturas[[#All],[NUMERO_CUENTA]],,0),"")</f>
        <v>1410401068</v>
      </c>
      <c r="S7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5055275</v>
      </c>
      <c r="T704" t="str">
        <f>+_xlfn.XLOOKUP(Cesion_credito[[#This Row],[DISTRIBUIDOR_ACTUAL]],Distribuidor[DISTRIBUIDOR_ACTUAL],Distribuidor[RAZON_SOCIAL_DISTRIBUIDOR_ACTUAL],,0)</f>
        <v>Compañía General de Electricidad S.A.</v>
      </c>
      <c r="U704" t="str">
        <f>+_xlfn.XLOOKUP(Cesion_credito[[#This Row],[DISTRIBUIDOR_ACTUAL]],Distribuidor[DISTRIBUIDOR_ACTUAL],Distribuidor[RUT_DISTRIBUIDOR_ACTUAL],,0)</f>
        <v>76.411.321-7</v>
      </c>
    </row>
    <row r="705" spans="1:21" x14ac:dyDescent="0.25">
      <c r="A705" s="22">
        <f t="shared" si="43"/>
        <v>2025</v>
      </c>
      <c r="B705" s="22">
        <f t="shared" si="40"/>
        <v>1</v>
      </c>
      <c r="C705" s="22">
        <f t="shared" si="41"/>
        <v>6</v>
      </c>
      <c r="D705" s="23" t="s">
        <v>1128</v>
      </c>
      <c r="E705" s="6" t="s">
        <v>1075</v>
      </c>
      <c r="F705" s="5" t="s">
        <v>112</v>
      </c>
      <c r="G705" s="24" t="str" cm="1">
        <f t="array" ref="G705">+IFERROR(_xlfn.XLOOKUP(Cesion_credito[[#This Row],[Distribuidor_CNE]]&amp;"_"&amp;Cesion_credito[[#This Row],[Bloque_Contrato_CNE]],Contrato[[#All],[Id]],Contrato[[#All],[Suministrador_CNE]],,0),"")</f>
        <v>El Campesino</v>
      </c>
      <c r="H705" s="24" t="str" cm="1">
        <f t="array" ref="H705">+IFERROR(_xlfn.XLOOKUP(Cesion_credito[[#This Row],[Distribuidor_CNE]]&amp;"_"&amp;Cesion_credito[[#This Row],[Bloque_Contrato_CNE]],Contrato[[#All],[Id]],Contrato[[#All],[SUMINISTRADOR_ACTUAL]],,0),"")</f>
        <v>GM_HOLDINGS</v>
      </c>
      <c r="I705" s="24" t="str" cm="1">
        <f t="array" ref="I705">+IFERROR(_xlfn.XLOOKUP(Cesion_credito[[#This Row],[Distribuidor_CNE]]&amp;"_"&amp;Cesion_credito[[#This Row],[Bloque_Contrato_CNE]],Contrato[[#All],[Id]],Contrato[[#All],[DISTRIBUIDOR_ACTUAL]],,0),"")</f>
        <v>CGE</v>
      </c>
      <c r="J705" s="5" t="s">
        <v>1299</v>
      </c>
      <c r="K705" s="22" t="str" cm="1">
        <f t="array" ref="K70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5" s="8">
        <v>1</v>
      </c>
      <c r="N705" s="36">
        <f>+Cesion_credito[[#This Row],[Prorrata_Semestral (%)]]*SUMIFS(Contrato[Pago_Semestral_US$],Contrato[Distribuidor_CNE],Cesion_credito[[#This Row],[Distribuidor_CNE]],Contrato[Contrato],Cesion_credito[[#This Row],[Bloque_Contrato_CNE]])</f>
        <v>1570730.6669999999</v>
      </c>
      <c r="O705" s="28">
        <f t="shared" si="42"/>
        <v>1</v>
      </c>
      <c r="P705" t="str" cm="1">
        <f t="array" ref="P705">+IFERROR(_xlfn.XLOOKUP(Cesion_credito[[#This Row],[SUMINISTRADOR_ACTUAL]]&amp;Cesion_credito[[#This Row],[Razón Social Beneficiario del Pago]],Tabla_Facturas[[#All],[ID]],Tabla_Facturas[[#All],[BANCO]],,0),"")</f>
        <v>Banco de Chile</v>
      </c>
      <c r="Q705" t="str" cm="1">
        <f t="array" ref="Q705">+IFERROR(_xlfn.XLOOKUP(Cesion_credito[[#This Row],[SUMINISTRADOR_ACTUAL]]&amp;Cesion_credito[[#This Row],[Razón Social Beneficiario del Pago]],Tabla_Facturas[[#All],[ID]],Tabla_Facturas[[#All],[TIPO_CUENTA]],,0),"")</f>
        <v>Corriente</v>
      </c>
      <c r="R705" cm="1">
        <f t="array" ref="R705">+IFERROR(_xlfn.XLOOKUP(Cesion_credito[[#This Row],[SUMINISTRADOR_ACTUAL]]&amp;Cesion_credito[[#This Row],[Razón Social Beneficiario del Pago]],Tabla_Facturas[[#All],[ID]],Tabla_Facturas[[#All],[NUMERO_CUENTA]],,0),"")</f>
        <v>1410401068</v>
      </c>
      <c r="S7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244486846</v>
      </c>
      <c r="T705" t="str">
        <f>+_xlfn.XLOOKUP(Cesion_credito[[#This Row],[DISTRIBUIDOR_ACTUAL]],Distribuidor[DISTRIBUIDOR_ACTUAL],Distribuidor[RAZON_SOCIAL_DISTRIBUIDOR_ACTUAL],,0)</f>
        <v>Compañía General de Electricidad S.A.</v>
      </c>
      <c r="U705" t="str">
        <f>+_xlfn.XLOOKUP(Cesion_credito[[#This Row],[DISTRIBUIDOR_ACTUAL]],Distribuidor[DISTRIBUIDOR_ACTUAL],Distribuidor[RUT_DISTRIBUIDOR_ACTUAL],,0)</f>
        <v>76.411.321-7</v>
      </c>
    </row>
    <row r="706" spans="1:21" x14ac:dyDescent="0.25">
      <c r="A706" s="22">
        <f t="shared" si="43"/>
        <v>2025</v>
      </c>
      <c r="B706" s="22">
        <f t="shared" si="40"/>
        <v>1</v>
      </c>
      <c r="C706" s="22">
        <f t="shared" si="41"/>
        <v>6</v>
      </c>
      <c r="D706" s="23" t="s">
        <v>1128</v>
      </c>
      <c r="E706" s="6" t="s">
        <v>1080</v>
      </c>
      <c r="F706" s="5" t="s">
        <v>195</v>
      </c>
      <c r="G706" s="24" t="str" cm="1">
        <f t="array" ref="G706">+IFERROR(_xlfn.XLOOKUP(Cesion_credito[[#This Row],[Distribuidor_CNE]]&amp;"_"&amp;Cesion_credito[[#This Row],[Bloque_Contrato_CNE]],Contrato[[#All],[Id]],Contrato[[#All],[Suministrador_CNE]],,0),"")</f>
        <v>El Campesino</v>
      </c>
      <c r="H706" s="24" t="str" cm="1">
        <f t="array" ref="H706">+IFERROR(_xlfn.XLOOKUP(Cesion_credito[[#This Row],[Distribuidor_CNE]]&amp;"_"&amp;Cesion_credito[[#This Row],[Bloque_Contrato_CNE]],Contrato[[#All],[Id]],Contrato[[#All],[SUMINISTRADOR_ACTUAL]],,0),"")</f>
        <v>GM_HOLDINGS</v>
      </c>
      <c r="I706" s="24" t="str" cm="1">
        <f t="array" ref="I706">+IFERROR(_xlfn.XLOOKUP(Cesion_credito[[#This Row],[Distribuidor_CNE]]&amp;"_"&amp;Cesion_credito[[#This Row],[Bloque_Contrato_CNE]],Contrato[[#All],[Id]],Contrato[[#All],[DISTRIBUIDOR_ACTUAL]],,0),"")</f>
        <v>CHILQUINTA</v>
      </c>
      <c r="J706" s="5" t="s">
        <v>1299</v>
      </c>
      <c r="K706" s="22" t="str" cm="1">
        <f t="array" ref="K70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6" s="8">
        <v>1</v>
      </c>
      <c r="N706" s="36">
        <f>+Cesion_credito[[#This Row],[Prorrata_Semestral (%)]]*SUMIFS(Contrato[Pago_Semestral_US$],Contrato[Distribuidor_CNE],Cesion_credito[[#This Row],[Distribuidor_CNE]],Contrato[Contrato],Cesion_credito[[#This Row],[Bloque_Contrato_CNE]])</f>
        <v>145120.09299999999</v>
      </c>
      <c r="O706" s="28">
        <f t="shared" si="42"/>
        <v>1</v>
      </c>
      <c r="P706" t="str" cm="1">
        <f t="array" ref="P706">+IFERROR(_xlfn.XLOOKUP(Cesion_credito[[#This Row],[SUMINISTRADOR_ACTUAL]]&amp;Cesion_credito[[#This Row],[Razón Social Beneficiario del Pago]],Tabla_Facturas[[#All],[ID]],Tabla_Facturas[[#All],[BANCO]],,0),"")</f>
        <v>Banco de Chile</v>
      </c>
      <c r="Q706" t="str" cm="1">
        <f t="array" ref="Q706">+IFERROR(_xlfn.XLOOKUP(Cesion_credito[[#This Row],[SUMINISTRADOR_ACTUAL]]&amp;Cesion_credito[[#This Row],[Razón Social Beneficiario del Pago]],Tabla_Facturas[[#All],[ID]],Tabla_Facturas[[#All],[TIPO_CUENTA]],,0),"")</f>
        <v>Corriente</v>
      </c>
      <c r="R706" cm="1">
        <f t="array" ref="R706">+IFERROR(_xlfn.XLOOKUP(Cesion_credito[[#This Row],[SUMINISTRADOR_ACTUAL]]&amp;Cesion_credito[[#This Row],[Razón Social Beneficiario del Pago]],Tabla_Facturas[[#All],[ID]],Tabla_Facturas[[#All],[NUMERO_CUENTA]],,0),"")</f>
        <v>1410401068</v>
      </c>
      <c r="S7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22588184</v>
      </c>
      <c r="T706" t="str">
        <f>+_xlfn.XLOOKUP(Cesion_credito[[#This Row],[DISTRIBUIDOR_ACTUAL]],Distribuidor[DISTRIBUIDOR_ACTUAL],Distribuidor[RAZON_SOCIAL_DISTRIBUIDOR_ACTUAL],,0)</f>
        <v>Chilquinta Distribución S.A.</v>
      </c>
      <c r="U706" t="str">
        <f>+_xlfn.XLOOKUP(Cesion_credito[[#This Row],[DISTRIBUIDOR_ACTUAL]],Distribuidor[DISTRIBUIDOR_ACTUAL],Distribuidor[RUT_DISTRIBUIDOR_ACTUAL],,0)</f>
        <v>96.813.520-1</v>
      </c>
    </row>
    <row r="707" spans="1:21" x14ac:dyDescent="0.25">
      <c r="A707" s="22">
        <f t="shared" si="43"/>
        <v>2025</v>
      </c>
      <c r="B707" s="22">
        <f t="shared" si="40"/>
        <v>1</v>
      </c>
      <c r="C707" s="22">
        <f t="shared" si="41"/>
        <v>6</v>
      </c>
      <c r="D707" s="23" t="s">
        <v>1128</v>
      </c>
      <c r="E707" s="6" t="s">
        <v>1082</v>
      </c>
      <c r="F707" s="5" t="s">
        <v>240</v>
      </c>
      <c r="G707" s="24" t="str" cm="1">
        <f t="array" ref="G707">+IFERROR(_xlfn.XLOOKUP(Cesion_credito[[#This Row],[Distribuidor_CNE]]&amp;"_"&amp;Cesion_credito[[#This Row],[Bloque_Contrato_CNE]],Contrato[[#All],[Id]],Contrato[[#All],[Suministrador_CNE]],,0),"")</f>
        <v>El Campesino</v>
      </c>
      <c r="H707" s="24" t="str" cm="1">
        <f t="array" ref="H707">+IFERROR(_xlfn.XLOOKUP(Cesion_credito[[#This Row],[Distribuidor_CNE]]&amp;"_"&amp;Cesion_credito[[#This Row],[Bloque_Contrato_CNE]],Contrato[[#All],[Id]],Contrato[[#All],[SUMINISTRADOR_ACTUAL]],,0),"")</f>
        <v>GM_HOLDINGS</v>
      </c>
      <c r="I707" s="24" t="str" cm="1">
        <f t="array" ref="I707">+IFERROR(_xlfn.XLOOKUP(Cesion_credito[[#This Row],[Distribuidor_CNE]]&amp;"_"&amp;Cesion_credito[[#This Row],[Bloque_Contrato_CNE]],Contrato[[#All],[Id]],Contrato[[#All],[DISTRIBUIDOR_ACTUAL]],,0),"")</f>
        <v>CODINER</v>
      </c>
      <c r="J707" s="5" t="s">
        <v>1299</v>
      </c>
      <c r="K707" s="22" t="str" cm="1">
        <f t="array" ref="K70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7" s="8">
        <v>1</v>
      </c>
      <c r="N707" s="36">
        <f>+Cesion_credito[[#This Row],[Prorrata_Semestral (%)]]*SUMIFS(Contrato[Pago_Semestral_US$],Contrato[Distribuidor_CNE],Cesion_credito[[#This Row],[Distribuidor_CNE]],Contrato[Contrato],Cesion_credito[[#This Row],[Bloque_Contrato_CNE]])</f>
        <v>5598.2629999999999</v>
      </c>
      <c r="O707" s="28">
        <f t="shared" si="42"/>
        <v>1</v>
      </c>
      <c r="P707" t="str" cm="1">
        <f t="array" ref="P707">+IFERROR(_xlfn.XLOOKUP(Cesion_credito[[#This Row],[SUMINISTRADOR_ACTUAL]]&amp;Cesion_credito[[#This Row],[Razón Social Beneficiario del Pago]],Tabla_Facturas[[#All],[ID]],Tabla_Facturas[[#All],[BANCO]],,0),"")</f>
        <v>Banco de Chile</v>
      </c>
      <c r="Q707" t="str" cm="1">
        <f t="array" ref="Q707">+IFERROR(_xlfn.XLOOKUP(Cesion_credito[[#This Row],[SUMINISTRADOR_ACTUAL]]&amp;Cesion_credito[[#This Row],[Razón Social Beneficiario del Pago]],Tabla_Facturas[[#All],[ID]],Tabla_Facturas[[#All],[TIPO_CUENTA]],,0),"")</f>
        <v>Corriente</v>
      </c>
      <c r="R707" cm="1">
        <f t="array" ref="R707">+IFERROR(_xlfn.XLOOKUP(Cesion_credito[[#This Row],[SUMINISTRADOR_ACTUAL]]&amp;Cesion_credito[[#This Row],[Razón Social Beneficiario del Pago]],Tabla_Facturas[[#All],[ID]],Tabla_Facturas[[#All],[NUMERO_CUENTA]],,0),"")</f>
        <v>1410401068</v>
      </c>
      <c r="S7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871379</v>
      </c>
      <c r="T707" t="str">
        <f>+_xlfn.XLOOKUP(Cesion_credito[[#This Row],[DISTRIBUIDOR_ACTUAL]],Distribuidor[DISTRIBUIDOR_ACTUAL],Distribuidor[RAZON_SOCIAL_DISTRIBUIDOR_ACTUAL],,0)</f>
        <v>Compañía Distribuidora de Energía Eléctrica CODINER S.A.</v>
      </c>
      <c r="U707" t="str">
        <f>+_xlfn.XLOOKUP(Cesion_credito[[#This Row],[DISTRIBUIDOR_ACTUAL]],Distribuidor[DISTRIBUIDOR_ACTUAL],Distribuidor[RUT_DISTRIBUIDOR_ACTUAL],,0)</f>
        <v>78.397.530-0</v>
      </c>
    </row>
    <row r="708" spans="1:21" x14ac:dyDescent="0.25">
      <c r="A708" s="22">
        <f t="shared" si="43"/>
        <v>2025</v>
      </c>
      <c r="B708" s="22">
        <f t="shared" si="40"/>
        <v>1</v>
      </c>
      <c r="C708" s="22">
        <f t="shared" si="41"/>
        <v>6</v>
      </c>
      <c r="D708" s="23" t="s">
        <v>1128</v>
      </c>
      <c r="E708" s="6" t="s">
        <v>1083</v>
      </c>
      <c r="F708" s="5" t="s">
        <v>274</v>
      </c>
      <c r="G708" s="24" t="str" cm="1">
        <f t="array" ref="G708">+IFERROR(_xlfn.XLOOKUP(Cesion_credito[[#This Row],[Distribuidor_CNE]]&amp;"_"&amp;Cesion_credito[[#This Row],[Bloque_Contrato_CNE]],Contrato[[#All],[Id]],Contrato[[#All],[Suministrador_CNE]],,0),"")</f>
        <v>El Campesino</v>
      </c>
      <c r="H708" s="24" t="str" cm="1">
        <f t="array" ref="H708">+IFERROR(_xlfn.XLOOKUP(Cesion_credito[[#This Row],[Distribuidor_CNE]]&amp;"_"&amp;Cesion_credito[[#This Row],[Bloque_Contrato_CNE]],Contrato[[#All],[Id]],Contrato[[#All],[SUMINISTRADOR_ACTUAL]],,0),"")</f>
        <v>GM_HOLDINGS</v>
      </c>
      <c r="I708" s="24" t="str" cm="1">
        <f t="array" ref="I708">+IFERROR(_xlfn.XLOOKUP(Cesion_credito[[#This Row],[Distribuidor_CNE]]&amp;"_"&amp;Cesion_credito[[#This Row],[Bloque_Contrato_CNE]],Contrato[[#All],[Id]],Contrato[[#All],[DISTRIBUIDOR_ACTUAL]],,0),"")</f>
        <v>COELCHA</v>
      </c>
      <c r="J708" s="5" t="s">
        <v>1299</v>
      </c>
      <c r="K708" s="22" t="str" cm="1">
        <f t="array" ref="K70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8" s="8">
        <v>1</v>
      </c>
      <c r="N708" s="36">
        <f>+Cesion_credito[[#This Row],[Prorrata_Semestral (%)]]*SUMIFS(Contrato[Pago_Semestral_US$],Contrato[Distribuidor_CNE],Cesion_credito[[#This Row],[Distribuidor_CNE]],Contrato[Contrato],Cesion_credito[[#This Row],[Bloque_Contrato_CNE]])</f>
        <v>16250.871999999999</v>
      </c>
      <c r="O708" s="28">
        <f t="shared" si="42"/>
        <v>1</v>
      </c>
      <c r="P708" t="str" cm="1">
        <f t="array" ref="P708">+IFERROR(_xlfn.XLOOKUP(Cesion_credito[[#This Row],[SUMINISTRADOR_ACTUAL]]&amp;Cesion_credito[[#This Row],[Razón Social Beneficiario del Pago]],Tabla_Facturas[[#All],[ID]],Tabla_Facturas[[#All],[BANCO]],,0),"")</f>
        <v>Banco de Chile</v>
      </c>
      <c r="Q708" t="str" cm="1">
        <f t="array" ref="Q708">+IFERROR(_xlfn.XLOOKUP(Cesion_credito[[#This Row],[SUMINISTRADOR_ACTUAL]]&amp;Cesion_credito[[#This Row],[Razón Social Beneficiario del Pago]],Tabla_Facturas[[#All],[ID]],Tabla_Facturas[[#All],[TIPO_CUENTA]],,0),"")</f>
        <v>Corriente</v>
      </c>
      <c r="R708" cm="1">
        <f t="array" ref="R708">+IFERROR(_xlfn.XLOOKUP(Cesion_credito[[#This Row],[SUMINISTRADOR_ACTUAL]]&amp;Cesion_credito[[#This Row],[Razón Social Beneficiario del Pago]],Tabla_Facturas[[#All],[ID]],Tabla_Facturas[[#All],[NUMERO_CUENTA]],,0),"")</f>
        <v>1410401068</v>
      </c>
      <c r="S7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2529475</v>
      </c>
      <c r="T708" t="str">
        <f>+_xlfn.XLOOKUP(Cesion_credito[[#This Row],[DISTRIBUIDOR_ACTUAL]],Distribuidor[DISTRIBUIDOR_ACTUAL],Distribuidor[RAZON_SOCIAL_DISTRIBUIDOR_ACTUAL],,0)</f>
        <v>Cooperativa Eléctrica Charrúa Ltda.</v>
      </c>
      <c r="U708" t="str">
        <f>+_xlfn.XLOOKUP(Cesion_credito[[#This Row],[DISTRIBUIDOR_ACTUAL]],Distribuidor[DISTRIBUIDOR_ACTUAL],Distribuidor[RUT_DISTRIBUIDOR_ACTUAL],,0)</f>
        <v>80.238.000-3</v>
      </c>
    </row>
    <row r="709" spans="1:21" x14ac:dyDescent="0.25">
      <c r="A709" s="22">
        <f t="shared" si="43"/>
        <v>2025</v>
      </c>
      <c r="B709" s="22">
        <f t="shared" si="40"/>
        <v>1</v>
      </c>
      <c r="C709" s="22">
        <f t="shared" si="41"/>
        <v>6</v>
      </c>
      <c r="D709" s="23" t="s">
        <v>1128</v>
      </c>
      <c r="E709" s="6" t="s">
        <v>1084</v>
      </c>
      <c r="F709" s="5" t="s">
        <v>314</v>
      </c>
      <c r="G709" s="24" t="str" cm="1">
        <f t="array" ref="G709">+IFERROR(_xlfn.XLOOKUP(Cesion_credito[[#This Row],[Distribuidor_CNE]]&amp;"_"&amp;Cesion_credito[[#This Row],[Bloque_Contrato_CNE]],Contrato[[#All],[Id]],Contrato[[#All],[Suministrador_CNE]],,0),"")</f>
        <v>El Campesino</v>
      </c>
      <c r="H709" s="24" t="str" cm="1">
        <f t="array" ref="H709">+IFERROR(_xlfn.XLOOKUP(Cesion_credito[[#This Row],[Distribuidor_CNE]]&amp;"_"&amp;Cesion_credito[[#This Row],[Bloque_Contrato_CNE]],Contrato[[#All],[Id]],Contrato[[#All],[SUMINISTRADOR_ACTUAL]],,0),"")</f>
        <v>GM_HOLDINGS</v>
      </c>
      <c r="I709" s="24" t="str" cm="1">
        <f t="array" ref="I709">+IFERROR(_xlfn.XLOOKUP(Cesion_credito[[#This Row],[Distribuidor_CNE]]&amp;"_"&amp;Cesion_credito[[#This Row],[Bloque_Contrato_CNE]],Contrato[[#All],[Id]],Contrato[[#All],[DISTRIBUIDOR_ACTUAL]],,0),"")</f>
        <v>CGE</v>
      </c>
      <c r="J709" s="5" t="s">
        <v>1299</v>
      </c>
      <c r="K709" s="22" t="str" cm="1">
        <f t="array" ref="K70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09" s="8">
        <v>1</v>
      </c>
      <c r="N70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09" s="28">
        <f t="shared" si="42"/>
        <v>1</v>
      </c>
      <c r="P709" t="str" cm="1">
        <f t="array" ref="P709">+IFERROR(_xlfn.XLOOKUP(Cesion_credito[[#This Row],[SUMINISTRADOR_ACTUAL]]&amp;Cesion_credito[[#This Row],[Razón Social Beneficiario del Pago]],Tabla_Facturas[[#All],[ID]],Tabla_Facturas[[#All],[BANCO]],,0),"")</f>
        <v>Banco de Chile</v>
      </c>
      <c r="Q709" t="str" cm="1">
        <f t="array" ref="Q709">+IFERROR(_xlfn.XLOOKUP(Cesion_credito[[#This Row],[SUMINISTRADOR_ACTUAL]]&amp;Cesion_credito[[#This Row],[Razón Social Beneficiario del Pago]],Tabla_Facturas[[#All],[ID]],Tabla_Facturas[[#All],[TIPO_CUENTA]],,0),"")</f>
        <v>Corriente</v>
      </c>
      <c r="R709" cm="1">
        <f t="array" ref="R709">+IFERROR(_xlfn.XLOOKUP(Cesion_credito[[#This Row],[SUMINISTRADOR_ACTUAL]]&amp;Cesion_credito[[#This Row],[Razón Social Beneficiario del Pago]],Tabla_Facturas[[#All],[ID]],Tabla_Facturas[[#All],[NUMERO_CUENTA]],,0),"")</f>
        <v>1410401068</v>
      </c>
      <c r="S7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09" t="str">
        <f>+_xlfn.XLOOKUP(Cesion_credito[[#This Row],[DISTRIBUIDOR_ACTUAL]],Distribuidor[DISTRIBUIDOR_ACTUAL],Distribuidor[RAZON_SOCIAL_DISTRIBUIDOR_ACTUAL],,0)</f>
        <v>Compañía General de Electricidad S.A.</v>
      </c>
      <c r="U709" t="str">
        <f>+_xlfn.XLOOKUP(Cesion_credito[[#This Row],[DISTRIBUIDOR_ACTUAL]],Distribuidor[DISTRIBUIDOR_ACTUAL],Distribuidor[RUT_DISTRIBUIDOR_ACTUAL],,0)</f>
        <v>76.411.321-7</v>
      </c>
    </row>
    <row r="710" spans="1:21" x14ac:dyDescent="0.25">
      <c r="A710" s="22">
        <f t="shared" si="43"/>
        <v>2025</v>
      </c>
      <c r="B710" s="22">
        <f t="shared" si="40"/>
        <v>1</v>
      </c>
      <c r="C710" s="22">
        <f t="shared" si="41"/>
        <v>6</v>
      </c>
      <c r="D710" s="23" t="s">
        <v>1128</v>
      </c>
      <c r="E710" s="6" t="s">
        <v>1084</v>
      </c>
      <c r="F710" s="5" t="s">
        <v>315</v>
      </c>
      <c r="G710" s="24" t="str" cm="1">
        <f t="array" ref="G710">+IFERROR(_xlfn.XLOOKUP(Cesion_credito[[#This Row],[Distribuidor_CNE]]&amp;"_"&amp;Cesion_credito[[#This Row],[Bloque_Contrato_CNE]],Contrato[[#All],[Id]],Contrato[[#All],[Suministrador_CNE]],,0),"")</f>
        <v>El Campesino</v>
      </c>
      <c r="H710" s="24" t="str" cm="1">
        <f t="array" ref="H710">+IFERROR(_xlfn.XLOOKUP(Cesion_credito[[#This Row],[Distribuidor_CNE]]&amp;"_"&amp;Cesion_credito[[#This Row],[Bloque_Contrato_CNE]],Contrato[[#All],[Id]],Contrato[[#All],[SUMINISTRADOR_ACTUAL]],,0),"")</f>
        <v>GM_HOLDINGS</v>
      </c>
      <c r="I710" s="24" t="str" cm="1">
        <f t="array" ref="I710">+IFERROR(_xlfn.XLOOKUP(Cesion_credito[[#This Row],[Distribuidor_CNE]]&amp;"_"&amp;Cesion_credito[[#This Row],[Bloque_Contrato_CNE]],Contrato[[#All],[Id]],Contrato[[#All],[DISTRIBUIDOR_ACTUAL]],,0),"")</f>
        <v>CGE</v>
      </c>
      <c r="J710" s="5" t="s">
        <v>1299</v>
      </c>
      <c r="K710" s="22" t="str" cm="1">
        <f t="array" ref="K71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0" s="8">
        <v>1</v>
      </c>
      <c r="N710" s="36">
        <f>+Cesion_credito[[#This Row],[Prorrata_Semestral (%)]]*SUMIFS(Contrato[Pago_Semestral_US$],Contrato[Distribuidor_CNE],Cesion_credito[[#This Row],[Distribuidor_CNE]],Contrato[Contrato],Cesion_credito[[#This Row],[Bloque_Contrato_CNE]])</f>
        <v>768620.28599999996</v>
      </c>
      <c r="O710" s="28">
        <f t="shared" si="42"/>
        <v>1</v>
      </c>
      <c r="P710" t="str" cm="1">
        <f t="array" ref="P710">+IFERROR(_xlfn.XLOOKUP(Cesion_credito[[#This Row],[SUMINISTRADOR_ACTUAL]]&amp;Cesion_credito[[#This Row],[Razón Social Beneficiario del Pago]],Tabla_Facturas[[#All],[ID]],Tabla_Facturas[[#All],[BANCO]],,0),"")</f>
        <v>Banco de Chile</v>
      </c>
      <c r="Q710" t="str" cm="1">
        <f t="array" ref="Q710">+IFERROR(_xlfn.XLOOKUP(Cesion_credito[[#This Row],[SUMINISTRADOR_ACTUAL]]&amp;Cesion_credito[[#This Row],[Razón Social Beneficiario del Pago]],Tabla_Facturas[[#All],[ID]],Tabla_Facturas[[#All],[TIPO_CUENTA]],,0),"")</f>
        <v>Corriente</v>
      </c>
      <c r="R710" cm="1">
        <f t="array" ref="R710">+IFERROR(_xlfn.XLOOKUP(Cesion_credito[[#This Row],[SUMINISTRADOR_ACTUAL]]&amp;Cesion_credito[[#This Row],[Razón Social Beneficiario del Pago]],Tabla_Facturas[[#All],[ID]],Tabla_Facturas[[#All],[NUMERO_CUENTA]],,0),"")</f>
        <v>1410401068</v>
      </c>
      <c r="S7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119637029</v>
      </c>
      <c r="T710" t="str">
        <f>+_xlfn.XLOOKUP(Cesion_credito[[#This Row],[DISTRIBUIDOR_ACTUAL]],Distribuidor[DISTRIBUIDOR_ACTUAL],Distribuidor[RAZON_SOCIAL_DISTRIBUIDOR_ACTUAL],,0)</f>
        <v>Compañía General de Electricidad S.A.</v>
      </c>
      <c r="U710" t="str">
        <f>+_xlfn.XLOOKUP(Cesion_credito[[#This Row],[DISTRIBUIDOR_ACTUAL]],Distribuidor[DISTRIBUIDOR_ACTUAL],Distribuidor[RUT_DISTRIBUIDOR_ACTUAL],,0)</f>
        <v>76.411.321-7</v>
      </c>
    </row>
    <row r="711" spans="1:21" x14ac:dyDescent="0.25">
      <c r="A711" s="22">
        <f t="shared" si="43"/>
        <v>2025</v>
      </c>
      <c r="B711" s="22">
        <f t="shared" si="40"/>
        <v>1</v>
      </c>
      <c r="C711" s="22">
        <f t="shared" si="41"/>
        <v>6</v>
      </c>
      <c r="D711" s="23" t="s">
        <v>1128</v>
      </c>
      <c r="E711" s="6" t="s">
        <v>1085</v>
      </c>
      <c r="F711" s="5" t="s">
        <v>368</v>
      </c>
      <c r="G711" s="24" t="str" cm="1">
        <f t="array" ref="G711">+IFERROR(_xlfn.XLOOKUP(Cesion_credito[[#This Row],[Distribuidor_CNE]]&amp;"_"&amp;Cesion_credito[[#This Row],[Bloque_Contrato_CNE]],Contrato[[#All],[Id]],Contrato[[#All],[Suministrador_CNE]],,0),"")</f>
        <v>El Campesino</v>
      </c>
      <c r="H711" s="24" t="str" cm="1">
        <f t="array" ref="H711">+IFERROR(_xlfn.XLOOKUP(Cesion_credito[[#This Row],[Distribuidor_CNE]]&amp;"_"&amp;Cesion_credito[[#This Row],[Bloque_Contrato_CNE]],Contrato[[#All],[Id]],Contrato[[#All],[SUMINISTRADOR_ACTUAL]],,0),"")</f>
        <v>GM_HOLDINGS</v>
      </c>
      <c r="I711" s="24" t="str" cm="1">
        <f t="array" ref="I711">+IFERROR(_xlfn.XLOOKUP(Cesion_credito[[#This Row],[Distribuidor_CNE]]&amp;"_"&amp;Cesion_credito[[#This Row],[Bloque_Contrato_CNE]],Contrato[[#All],[Id]],Contrato[[#All],[DISTRIBUIDOR_ACTUAL]],,0),"")</f>
        <v>COOPELAN</v>
      </c>
      <c r="J711" s="5" t="s">
        <v>1299</v>
      </c>
      <c r="K711" s="22" t="str" cm="1">
        <f t="array" ref="K71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1" s="8">
        <v>1</v>
      </c>
      <c r="N711" s="36">
        <f>+Cesion_credito[[#This Row],[Prorrata_Semestral (%)]]*SUMIFS(Contrato[Pago_Semestral_US$],Contrato[Distribuidor_CNE],Cesion_credito[[#This Row],[Distribuidor_CNE]],Contrato[Contrato],Cesion_credito[[#This Row],[Bloque_Contrato_CNE]])</f>
        <v>19693.738000000001</v>
      </c>
      <c r="O711" s="28">
        <f t="shared" si="42"/>
        <v>1</v>
      </c>
      <c r="P711" t="str" cm="1">
        <f t="array" ref="P711">+IFERROR(_xlfn.XLOOKUP(Cesion_credito[[#This Row],[SUMINISTRADOR_ACTUAL]]&amp;Cesion_credito[[#This Row],[Razón Social Beneficiario del Pago]],Tabla_Facturas[[#All],[ID]],Tabla_Facturas[[#All],[BANCO]],,0),"")</f>
        <v>Banco de Chile</v>
      </c>
      <c r="Q711" t="str" cm="1">
        <f t="array" ref="Q711">+IFERROR(_xlfn.XLOOKUP(Cesion_credito[[#This Row],[SUMINISTRADOR_ACTUAL]]&amp;Cesion_credito[[#This Row],[Razón Social Beneficiario del Pago]],Tabla_Facturas[[#All],[ID]],Tabla_Facturas[[#All],[TIPO_CUENTA]],,0),"")</f>
        <v>Corriente</v>
      </c>
      <c r="R711" cm="1">
        <f t="array" ref="R711">+IFERROR(_xlfn.XLOOKUP(Cesion_credito[[#This Row],[SUMINISTRADOR_ACTUAL]]&amp;Cesion_credito[[#This Row],[Razón Social Beneficiario del Pago]],Tabla_Facturas[[#All],[ID]],Tabla_Facturas[[#All],[NUMERO_CUENTA]],,0),"")</f>
        <v>1410401068</v>
      </c>
      <c r="S7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3065363</v>
      </c>
      <c r="T711" t="str">
        <f>+_xlfn.XLOOKUP(Cesion_credito[[#This Row],[DISTRIBUIDOR_ACTUAL]],Distribuidor[DISTRIBUIDOR_ACTUAL],Distribuidor[RAZON_SOCIAL_DISTRIBUIDOR_ACTUAL],,0)</f>
        <v>Cooperativa Eléctrica Los Angeles LTDA</v>
      </c>
      <c r="U711" t="str">
        <f>+_xlfn.XLOOKUP(Cesion_credito[[#This Row],[DISTRIBUIDOR_ACTUAL]],Distribuidor[DISTRIBUIDOR_ACTUAL],Distribuidor[RUT_DISTRIBUIDOR_ACTUAL],,0)</f>
        <v>81.585.900-6</v>
      </c>
    </row>
    <row r="712" spans="1:21" x14ac:dyDescent="0.25">
      <c r="A712" s="22">
        <f t="shared" si="43"/>
        <v>2025</v>
      </c>
      <c r="B712" s="22">
        <f t="shared" ref="B712:B728" si="44">+$B$4</f>
        <v>1</v>
      </c>
      <c r="C712" s="22">
        <f t="shared" ref="C712:C728" si="45">+$B$5</f>
        <v>6</v>
      </c>
      <c r="D712" s="23" t="s">
        <v>1128</v>
      </c>
      <c r="E712" s="6" t="s">
        <v>1086</v>
      </c>
      <c r="F712" s="5" t="s">
        <v>404</v>
      </c>
      <c r="G712" s="24" t="str" cm="1">
        <f t="array" ref="G712">+IFERROR(_xlfn.XLOOKUP(Cesion_credito[[#This Row],[Distribuidor_CNE]]&amp;"_"&amp;Cesion_credito[[#This Row],[Bloque_Contrato_CNE]],Contrato[[#All],[Id]],Contrato[[#All],[Suministrador_CNE]],,0),"")</f>
        <v>El Campesino</v>
      </c>
      <c r="H712" s="24" t="str" cm="1">
        <f t="array" ref="H712">+IFERROR(_xlfn.XLOOKUP(Cesion_credito[[#This Row],[Distribuidor_CNE]]&amp;"_"&amp;Cesion_credito[[#This Row],[Bloque_Contrato_CNE]],Contrato[[#All],[Id]],Contrato[[#All],[SUMINISTRADOR_ACTUAL]],,0),"")</f>
        <v>GM_HOLDINGS</v>
      </c>
      <c r="I712" s="24" t="str" cm="1">
        <f t="array" ref="I712">+IFERROR(_xlfn.XLOOKUP(Cesion_credito[[#This Row],[Distribuidor_CNE]]&amp;"_"&amp;Cesion_credito[[#This Row],[Bloque_Contrato_CNE]],Contrato[[#All],[Id]],Contrato[[#All],[DISTRIBUIDOR_ACTUAL]],,0),"")</f>
        <v>COOPREL</v>
      </c>
      <c r="J712" s="5" t="s">
        <v>1215</v>
      </c>
      <c r="K712" s="22" t="str" cm="1">
        <f t="array" ref="K712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12" s="8">
        <v>1</v>
      </c>
      <c r="N712" s="36">
        <f>+Cesion_credito[[#This Row],[Prorrata_Semestral (%)]]*SUMIFS(Contrato[Pago_Semestral_US$],Contrato[Distribuidor_CNE],Cesion_credito[[#This Row],[Distribuidor_CNE]],Contrato[Contrato],Cesion_credito[[#This Row],[Bloque_Contrato_CNE]])</f>
        <v>5678.0810000000001</v>
      </c>
      <c r="O712" s="28">
        <f t="shared" ref="O712:O776" si="46">+SUMIFS(M:M,E:E,E712,F:F,F712)</f>
        <v>1</v>
      </c>
      <c r="P712" t="str" cm="1">
        <f t="array" ref="P712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12" t="str" cm="1">
        <f t="array" ref="Q712">+IFERROR(_xlfn.XLOOKUP(Cesion_credito[[#This Row],[SUMINISTRADOR_ACTUAL]]&amp;Cesion_credito[[#This Row],[Razón Social Beneficiario del Pago]],Tabla_Facturas[[#All],[ID]],Tabla_Facturas[[#All],[TIPO_CUENTA]],,0),"")</f>
        <v>Corriente</v>
      </c>
      <c r="R712" cm="1">
        <f t="array" ref="R712">+IFERROR(_xlfn.XLOOKUP(Cesion_credito[[#This Row],[SUMINISTRADOR_ACTUAL]]&amp;Cesion_credito[[#This Row],[Razón Social Beneficiario del Pago]],Tabla_Facturas[[#All],[ID]],Tabla_Facturas[[#All],[NUMERO_CUENTA]],,0),"")</f>
        <v>10677160</v>
      </c>
      <c r="S7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883803</v>
      </c>
      <c r="T712" t="str">
        <f>+_xlfn.XLOOKUP(Cesion_credito[[#This Row],[DISTRIBUIDOR_ACTUAL]],Distribuidor[DISTRIBUIDOR_ACTUAL],Distribuidor[RAZON_SOCIAL_DISTRIBUIDOR_ACTUAL],,0)</f>
        <v>Cooperativa Rural Eléctrica Río Bueno Ltda.</v>
      </c>
      <c r="U712" t="str">
        <f>+_xlfn.XLOOKUP(Cesion_credito[[#This Row],[DISTRIBUIDOR_ACTUAL]],Distribuidor[DISTRIBUIDOR_ACTUAL],Distribuidor[RUT_DISTRIBUIDOR_ACTUAL],,0)</f>
        <v>81.388.600-6</v>
      </c>
    </row>
    <row r="713" spans="1:21" x14ac:dyDescent="0.25">
      <c r="A713" s="22">
        <f t="shared" ref="A713:A728" si="47">+$B$3</f>
        <v>2025</v>
      </c>
      <c r="B713" s="22">
        <f t="shared" si="44"/>
        <v>1</v>
      </c>
      <c r="C713" s="22">
        <f t="shared" si="45"/>
        <v>6</v>
      </c>
      <c r="D713" s="23" t="s">
        <v>1128</v>
      </c>
      <c r="E713" s="6" t="s">
        <v>1087</v>
      </c>
      <c r="F713" s="5" t="s">
        <v>439</v>
      </c>
      <c r="G713" s="24" t="str" cm="1">
        <f t="array" ref="G713">+IFERROR(_xlfn.XLOOKUP(Cesion_credito[[#This Row],[Distribuidor_CNE]]&amp;"_"&amp;Cesion_credito[[#This Row],[Bloque_Contrato_CNE]],Contrato[[#All],[Id]],Contrato[[#All],[Suministrador_CNE]],,0),"")</f>
        <v>El Campesino</v>
      </c>
      <c r="H713" s="24" t="str" cm="1">
        <f t="array" ref="H713">+IFERROR(_xlfn.XLOOKUP(Cesion_credito[[#This Row],[Distribuidor_CNE]]&amp;"_"&amp;Cesion_credito[[#This Row],[Bloque_Contrato_CNE]],Contrato[[#All],[Id]],Contrato[[#All],[SUMINISTRADOR_ACTUAL]],,0),"")</f>
        <v>GM_HOLDINGS</v>
      </c>
      <c r="I713" s="24" t="str" cm="1">
        <f t="array" ref="I713">+IFERROR(_xlfn.XLOOKUP(Cesion_credito[[#This Row],[Distribuidor_CNE]]&amp;"_"&amp;Cesion_credito[[#This Row],[Bloque_Contrato_CNE]],Contrato[[#All],[Id]],Contrato[[#All],[DISTRIBUIDOR_ACTUAL]],,0),"")</f>
        <v>COPELEC</v>
      </c>
      <c r="J713" s="5" t="s">
        <v>1299</v>
      </c>
      <c r="K713" s="22" t="str" cm="1">
        <f t="array" ref="K71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3" s="8">
        <v>1</v>
      </c>
      <c r="N713" s="36">
        <f>+Cesion_credito[[#This Row],[Prorrata_Semestral (%)]]*SUMIFS(Contrato[Pago_Semestral_US$],Contrato[Distribuidor_CNE],Cesion_credito[[#This Row],[Distribuidor_CNE]],Contrato[Contrato],Cesion_credito[[#This Row],[Bloque_Contrato_CNE]])</f>
        <v>54882.77</v>
      </c>
      <c r="O713" s="28">
        <f t="shared" si="46"/>
        <v>1</v>
      </c>
      <c r="P713" t="str" cm="1">
        <f t="array" ref="P713">+IFERROR(_xlfn.XLOOKUP(Cesion_credito[[#This Row],[SUMINISTRADOR_ACTUAL]]&amp;Cesion_credito[[#This Row],[Razón Social Beneficiario del Pago]],Tabla_Facturas[[#All],[ID]],Tabla_Facturas[[#All],[BANCO]],,0),"")</f>
        <v>Banco de Chile</v>
      </c>
      <c r="Q713" t="str" cm="1">
        <f t="array" ref="Q713">+IFERROR(_xlfn.XLOOKUP(Cesion_credito[[#This Row],[SUMINISTRADOR_ACTUAL]]&amp;Cesion_credito[[#This Row],[Razón Social Beneficiario del Pago]],Tabla_Facturas[[#All],[ID]],Tabla_Facturas[[#All],[TIPO_CUENTA]],,0),"")</f>
        <v>Corriente</v>
      </c>
      <c r="R713" cm="1">
        <f t="array" ref="R713">+IFERROR(_xlfn.XLOOKUP(Cesion_credito[[#This Row],[SUMINISTRADOR_ACTUAL]]&amp;Cesion_credito[[#This Row],[Razón Social Beneficiario del Pago]],Tabla_Facturas[[#All],[ID]],Tabla_Facturas[[#All],[NUMERO_CUENTA]],,0),"")</f>
        <v>1410401068</v>
      </c>
      <c r="S7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8542595</v>
      </c>
      <c r="T713" t="str">
        <f>+_xlfn.XLOOKUP(Cesion_credito[[#This Row],[DISTRIBUIDOR_ACTUAL]],Distribuidor[DISTRIBUIDOR_ACTUAL],Distribuidor[RAZON_SOCIAL_DISTRIBUIDOR_ACTUAL],,0)</f>
        <v>Cooperativa de Consumo de Energía Eléctrica Chillán Ltda.</v>
      </c>
      <c r="U713" t="str">
        <f>+_xlfn.XLOOKUP(Cesion_credito[[#This Row],[DISTRIBUIDOR_ACTUAL]],Distribuidor[DISTRIBUIDOR_ACTUAL],Distribuidor[RUT_DISTRIBUIDOR_ACTUAL],,0)</f>
        <v>80.237.700-2</v>
      </c>
    </row>
    <row r="714" spans="1:21" x14ac:dyDescent="0.25">
      <c r="A714" s="22">
        <f t="shared" si="47"/>
        <v>2025</v>
      </c>
      <c r="B714" s="22">
        <f t="shared" si="44"/>
        <v>1</v>
      </c>
      <c r="C714" s="22">
        <f t="shared" si="45"/>
        <v>6</v>
      </c>
      <c r="D714" s="23" t="s">
        <v>1128</v>
      </c>
      <c r="E714" s="6" t="s">
        <v>1088</v>
      </c>
      <c r="F714" s="5" t="s">
        <v>477</v>
      </c>
      <c r="G714" s="24" t="str" cm="1">
        <f t="array" ref="G714">+IFERROR(_xlfn.XLOOKUP(Cesion_credito[[#This Row],[Distribuidor_CNE]]&amp;"_"&amp;Cesion_credito[[#This Row],[Bloque_Contrato_CNE]],Contrato[[#All],[Id]],Contrato[[#All],[Suministrador_CNE]],,0),"")</f>
        <v>El Campesino</v>
      </c>
      <c r="H714" s="24" t="str" cm="1">
        <f t="array" ref="H714">+IFERROR(_xlfn.XLOOKUP(Cesion_credito[[#This Row],[Distribuidor_CNE]]&amp;"_"&amp;Cesion_credito[[#This Row],[Bloque_Contrato_CNE]],Contrato[[#All],[Id]],Contrato[[#All],[SUMINISTRADOR_ACTUAL]],,0),"")</f>
        <v>GM_HOLDINGS</v>
      </c>
      <c r="I714" s="24" t="str" cm="1">
        <f t="array" ref="I714">+IFERROR(_xlfn.XLOOKUP(Cesion_credito[[#This Row],[Distribuidor_CNE]]&amp;"_"&amp;Cesion_credito[[#This Row],[Bloque_Contrato_CNE]],Contrato[[#All],[Id]],Contrato[[#All],[DISTRIBUIDOR_ACTUAL]],,0),"")</f>
        <v>CRELL</v>
      </c>
      <c r="J714" s="5" t="s">
        <v>1299</v>
      </c>
      <c r="K714" s="22" t="str" cm="1">
        <f t="array" ref="K71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4" s="8">
        <v>1</v>
      </c>
      <c r="N714" s="36">
        <f>+Cesion_credito[[#This Row],[Prorrata_Semestral (%)]]*SUMIFS(Contrato[Pago_Semestral_US$],Contrato[Distribuidor_CNE],Cesion_credito[[#This Row],[Distribuidor_CNE]],Contrato[Contrato],Cesion_credito[[#This Row],[Bloque_Contrato_CNE]])</f>
        <v>7590.9989999999998</v>
      </c>
      <c r="O714" s="28">
        <f t="shared" si="46"/>
        <v>1</v>
      </c>
      <c r="P714" t="str" cm="1">
        <f t="array" ref="P714">+IFERROR(_xlfn.XLOOKUP(Cesion_credito[[#This Row],[SUMINISTRADOR_ACTUAL]]&amp;Cesion_credito[[#This Row],[Razón Social Beneficiario del Pago]],Tabla_Facturas[[#All],[ID]],Tabla_Facturas[[#All],[BANCO]],,0),"")</f>
        <v>Banco de Chile</v>
      </c>
      <c r="Q714" t="str" cm="1">
        <f t="array" ref="Q714">+IFERROR(_xlfn.XLOOKUP(Cesion_credito[[#This Row],[SUMINISTRADOR_ACTUAL]]&amp;Cesion_credito[[#This Row],[Razón Social Beneficiario del Pago]],Tabla_Facturas[[#All],[ID]],Tabla_Facturas[[#All],[TIPO_CUENTA]],,0),"")</f>
        <v>Corriente</v>
      </c>
      <c r="R714" cm="1">
        <f t="array" ref="R714">+IFERROR(_xlfn.XLOOKUP(Cesion_credito[[#This Row],[SUMINISTRADOR_ACTUAL]]&amp;Cesion_credito[[#This Row],[Razón Social Beneficiario del Pago]],Tabla_Facturas[[#All],[ID]],Tabla_Facturas[[#All],[NUMERO_CUENTA]],,0),"")</f>
        <v>1410401068</v>
      </c>
      <c r="S7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1181552</v>
      </c>
      <c r="T714" t="str">
        <f>+_xlfn.XLOOKUP(Cesion_credito[[#This Row],[DISTRIBUIDOR_ACTUAL]],Distribuidor[DISTRIBUIDOR_ACTUAL],Distribuidor[RAZON_SOCIAL_DISTRIBUIDOR_ACTUAL],,0)</f>
        <v>Cooperativa Regional Eléctrica Llanquihue Ltda</v>
      </c>
      <c r="U714" t="str">
        <f>+_xlfn.XLOOKUP(Cesion_credito[[#This Row],[DISTRIBUIDOR_ACTUAL]],Distribuidor[DISTRIBUIDOR_ACTUAL],Distribuidor[RUT_DISTRIBUIDOR_ACTUAL],,0)</f>
        <v>81.106.900-0</v>
      </c>
    </row>
    <row r="715" spans="1:21" x14ac:dyDescent="0.25">
      <c r="A715" s="22">
        <f t="shared" si="47"/>
        <v>2025</v>
      </c>
      <c r="B715" s="22">
        <f t="shared" si="44"/>
        <v>1</v>
      </c>
      <c r="C715" s="22">
        <f t="shared" si="45"/>
        <v>6</v>
      </c>
      <c r="D715" s="23" t="s">
        <v>1128</v>
      </c>
      <c r="E715" s="6" t="s">
        <v>1089</v>
      </c>
      <c r="F715" s="5" t="s">
        <v>506</v>
      </c>
      <c r="G715" s="24" t="str" cm="1">
        <f t="array" ref="G715">+IFERROR(_xlfn.XLOOKUP(Cesion_credito[[#This Row],[Distribuidor_CNE]]&amp;"_"&amp;Cesion_credito[[#This Row],[Bloque_Contrato_CNE]],Contrato[[#All],[Id]],Contrato[[#All],[Suministrador_CNE]],,0),"")</f>
        <v>El Campesino</v>
      </c>
      <c r="H715" s="24" t="str" cm="1">
        <f t="array" ref="H715">+IFERROR(_xlfn.XLOOKUP(Cesion_credito[[#This Row],[Distribuidor_CNE]]&amp;"_"&amp;Cesion_credito[[#This Row],[Bloque_Contrato_CNE]],Contrato[[#All],[Id]],Contrato[[#All],[SUMINISTRADOR_ACTUAL]],,0),"")</f>
        <v>GM_HOLDINGS</v>
      </c>
      <c r="I715" s="24" t="str" cm="1">
        <f t="array" ref="I715">+IFERROR(_xlfn.XLOOKUP(Cesion_credito[[#This Row],[Distribuidor_CNE]]&amp;"_"&amp;Cesion_credito[[#This Row],[Bloque_Contrato_CNE]],Contrato[[#All],[Id]],Contrato[[#All],[DISTRIBUIDOR_ACTUAL]],,0),"")</f>
        <v>EDECSA</v>
      </c>
      <c r="J715" s="5" t="s">
        <v>1299</v>
      </c>
      <c r="K715" s="22" t="str" cm="1">
        <f t="array" ref="K71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5" s="8">
        <v>1</v>
      </c>
      <c r="N715" s="36">
        <f>+Cesion_credito[[#This Row],[Prorrata_Semestral (%)]]*SUMIFS(Contrato[Pago_Semestral_US$],Contrato[Distribuidor_CNE],Cesion_credito[[#This Row],[Distribuidor_CNE]],Contrato[Contrato],Cesion_credito[[#This Row],[Bloque_Contrato_CNE]])</f>
        <v>3831.1570000000002</v>
      </c>
      <c r="O715" s="28">
        <f t="shared" si="46"/>
        <v>1</v>
      </c>
      <c r="P715" t="str" cm="1">
        <f t="array" ref="P715">+IFERROR(_xlfn.XLOOKUP(Cesion_credito[[#This Row],[SUMINISTRADOR_ACTUAL]]&amp;Cesion_credito[[#This Row],[Razón Social Beneficiario del Pago]],Tabla_Facturas[[#All],[ID]],Tabla_Facturas[[#All],[BANCO]],,0),"")</f>
        <v>Banco de Chile</v>
      </c>
      <c r="Q715" t="str" cm="1">
        <f t="array" ref="Q715">+IFERROR(_xlfn.XLOOKUP(Cesion_credito[[#This Row],[SUMINISTRADOR_ACTUAL]]&amp;Cesion_credito[[#This Row],[Razón Social Beneficiario del Pago]],Tabla_Facturas[[#All],[ID]],Tabla_Facturas[[#All],[TIPO_CUENTA]],,0),"")</f>
        <v>Corriente</v>
      </c>
      <c r="R715" cm="1">
        <f t="array" ref="R715">+IFERROR(_xlfn.XLOOKUP(Cesion_credito[[#This Row],[SUMINISTRADOR_ACTUAL]]&amp;Cesion_credito[[#This Row],[Razón Social Beneficiario del Pago]],Tabla_Facturas[[#All],[ID]],Tabla_Facturas[[#All],[NUMERO_CUENTA]],,0),"")</f>
        <v>1410401068</v>
      </c>
      <c r="S7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596326</v>
      </c>
      <c r="T715" t="str">
        <f>+_xlfn.XLOOKUP(Cesion_credito[[#This Row],[DISTRIBUIDOR_ACTUAL]],Distribuidor[DISTRIBUIDOR_ACTUAL],Distribuidor[RAZON_SOCIAL_DISTRIBUIDOR_ACTUAL],,0)</f>
        <v>Energía de Casablanca S.A.</v>
      </c>
      <c r="U715" t="str">
        <f>+_xlfn.XLOOKUP(Cesion_credito[[#This Row],[DISTRIBUIDOR_ACTUAL]],Distribuidor[DISTRIBUIDOR_ACTUAL],Distribuidor[RUT_DISTRIBUIDOR_ACTUAL],,0)</f>
        <v>96.766.110-4</v>
      </c>
    </row>
    <row r="716" spans="1:21" x14ac:dyDescent="0.25">
      <c r="A716" s="22">
        <f t="shared" si="47"/>
        <v>2025</v>
      </c>
      <c r="B716" s="22">
        <f t="shared" si="44"/>
        <v>1</v>
      </c>
      <c r="C716" s="22">
        <f t="shared" si="45"/>
        <v>6</v>
      </c>
      <c r="D716" s="23" t="s">
        <v>1128</v>
      </c>
      <c r="E716" s="6" t="s">
        <v>1090</v>
      </c>
      <c r="F716" s="5" t="s">
        <v>546</v>
      </c>
      <c r="G716" s="24" t="str" cm="1">
        <f t="array" ref="G716">+IFERROR(_xlfn.XLOOKUP(Cesion_credito[[#This Row],[Distribuidor_CNE]]&amp;"_"&amp;Cesion_credito[[#This Row],[Bloque_Contrato_CNE]],Contrato[[#All],[Id]],Contrato[[#All],[Suministrador_CNE]],,0),"")</f>
        <v>El Campesino</v>
      </c>
      <c r="H716" s="24" t="str" cm="1">
        <f t="array" ref="H716">+IFERROR(_xlfn.XLOOKUP(Cesion_credito[[#This Row],[Distribuidor_CNE]]&amp;"_"&amp;Cesion_credito[[#This Row],[Bloque_Contrato_CNE]],Contrato[[#All],[Id]],Contrato[[#All],[SUMINISTRADOR_ACTUAL]],,0),"")</f>
        <v>GM_HOLDINGS</v>
      </c>
      <c r="I716" s="24" t="str" cm="1">
        <f t="array" ref="I716">+IFERROR(_xlfn.XLOOKUP(Cesion_credito[[#This Row],[Distribuidor_CNE]]&amp;"_"&amp;Cesion_credito[[#This Row],[Bloque_Contrato_CNE]],Contrato[[#All],[Id]],Contrato[[#All],[DISTRIBUIDOR_ACTUAL]],,0),"")</f>
        <v>EEC</v>
      </c>
      <c r="J716" s="5" t="s">
        <v>1299</v>
      </c>
      <c r="K716" s="22" t="str" cm="1">
        <f t="array" ref="K71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6" s="8">
        <v>1</v>
      </c>
      <c r="N71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16" s="28">
        <f t="shared" si="46"/>
        <v>1</v>
      </c>
      <c r="P716" t="str" cm="1">
        <f t="array" ref="P716">+IFERROR(_xlfn.XLOOKUP(Cesion_credito[[#This Row],[SUMINISTRADOR_ACTUAL]]&amp;Cesion_credito[[#This Row],[Razón Social Beneficiario del Pago]],Tabla_Facturas[[#All],[ID]],Tabla_Facturas[[#All],[BANCO]],,0),"")</f>
        <v>Banco de Chile</v>
      </c>
      <c r="Q716" t="str" cm="1">
        <f t="array" ref="Q716">+IFERROR(_xlfn.XLOOKUP(Cesion_credito[[#This Row],[SUMINISTRADOR_ACTUAL]]&amp;Cesion_credito[[#This Row],[Razón Social Beneficiario del Pago]],Tabla_Facturas[[#All],[ID]],Tabla_Facturas[[#All],[TIPO_CUENTA]],,0),"")</f>
        <v>Corriente</v>
      </c>
      <c r="R716" cm="1">
        <f t="array" ref="R716">+IFERROR(_xlfn.XLOOKUP(Cesion_credito[[#This Row],[SUMINISTRADOR_ACTUAL]]&amp;Cesion_credito[[#This Row],[Razón Social Beneficiario del Pago]],Tabla_Facturas[[#All],[ID]],Tabla_Facturas[[#All],[NUMERO_CUENTA]],,0),"")</f>
        <v>1410401068</v>
      </c>
      <c r="S7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16" t="str">
        <f>+_xlfn.XLOOKUP(Cesion_credito[[#This Row],[DISTRIBUIDOR_ACTUAL]],Distribuidor[DISTRIBUIDOR_ACTUAL],Distribuidor[RAZON_SOCIAL_DISTRIBUIDOR_ACTUAL],,0)</f>
        <v>Empresa Eléctrica de Colina Ltda.</v>
      </c>
      <c r="U716" t="str">
        <f>+_xlfn.XLOOKUP(Cesion_credito[[#This Row],[DISTRIBUIDOR_ACTUAL]],Distribuidor[DISTRIBUIDOR_ACTUAL],Distribuidor[RUT_DISTRIBUIDOR_ACTUAL],,0)</f>
        <v>96.783.910-8</v>
      </c>
    </row>
    <row r="717" spans="1:21" x14ac:dyDescent="0.25">
      <c r="A717" s="22">
        <f t="shared" si="47"/>
        <v>2025</v>
      </c>
      <c r="B717" s="22">
        <f t="shared" si="44"/>
        <v>1</v>
      </c>
      <c r="C717" s="22">
        <f t="shared" si="45"/>
        <v>6</v>
      </c>
      <c r="D717" s="23" t="s">
        <v>1128</v>
      </c>
      <c r="E717" s="6" t="s">
        <v>32</v>
      </c>
      <c r="F717" s="5" t="s">
        <v>590</v>
      </c>
      <c r="G717" s="24" t="str" cm="1">
        <f t="array" ref="G717">+IFERROR(_xlfn.XLOOKUP(Cesion_credito[[#This Row],[Distribuidor_CNE]]&amp;"_"&amp;Cesion_credito[[#This Row],[Bloque_Contrato_CNE]],Contrato[[#All],[Id]],Contrato[[#All],[Suministrador_CNE]],,0),"")</f>
        <v>El Campesino</v>
      </c>
      <c r="H717" s="24" t="str" cm="1">
        <f t="array" ref="H717">+IFERROR(_xlfn.XLOOKUP(Cesion_credito[[#This Row],[Distribuidor_CNE]]&amp;"_"&amp;Cesion_credito[[#This Row],[Bloque_Contrato_CNE]],Contrato[[#All],[Id]],Contrato[[#All],[SUMINISTRADOR_ACTUAL]],,0),"")</f>
        <v>GM_HOLDINGS</v>
      </c>
      <c r="I717" s="24" t="str" cm="1">
        <f t="array" ref="I717">+IFERROR(_xlfn.XLOOKUP(Cesion_credito[[#This Row],[Distribuidor_CNE]]&amp;"_"&amp;Cesion_credito[[#This Row],[Bloque_Contrato_CNE]],Contrato[[#All],[Id]],Contrato[[#All],[DISTRIBUIDOR_ACTUAL]],,0),"")</f>
        <v>EEPA</v>
      </c>
      <c r="J717" s="5" t="s">
        <v>1215</v>
      </c>
      <c r="K717" s="22" t="str" cm="1">
        <f t="array" ref="K717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17" s="8">
        <v>1</v>
      </c>
      <c r="N7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17" s="28">
        <f t="shared" si="46"/>
        <v>1</v>
      </c>
      <c r="P717" t="str" cm="1">
        <f t="array" ref="P717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17" t="str" cm="1">
        <f t="array" ref="Q717">+IFERROR(_xlfn.XLOOKUP(Cesion_credito[[#This Row],[SUMINISTRADOR_ACTUAL]]&amp;Cesion_credito[[#This Row],[Razón Social Beneficiario del Pago]],Tabla_Facturas[[#All],[ID]],Tabla_Facturas[[#All],[TIPO_CUENTA]],,0),"")</f>
        <v>Corriente</v>
      </c>
      <c r="R717" cm="1">
        <f t="array" ref="R717">+IFERROR(_xlfn.XLOOKUP(Cesion_credito[[#This Row],[SUMINISTRADOR_ACTUAL]]&amp;Cesion_credito[[#This Row],[Razón Social Beneficiario del Pago]],Tabla_Facturas[[#All],[ID]],Tabla_Facturas[[#All],[NUMERO_CUENTA]],,0),"")</f>
        <v>10677160</v>
      </c>
      <c r="S7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17" t="str">
        <f>+_xlfn.XLOOKUP(Cesion_credito[[#This Row],[DISTRIBUIDOR_ACTUAL]],Distribuidor[DISTRIBUIDOR_ACTUAL],Distribuidor[RAZON_SOCIAL_DISTRIBUIDOR_ACTUAL],,0)</f>
        <v>Empresa Eléctrica Puente Alto S.A.</v>
      </c>
      <c r="U717" t="str">
        <f>+_xlfn.XLOOKUP(Cesion_credito[[#This Row],[DISTRIBUIDOR_ACTUAL]],Distribuidor[DISTRIBUIDOR_ACTUAL],Distribuidor[RUT_DISTRIBUIDOR_ACTUAL],,0)</f>
        <v>80.313.300-k</v>
      </c>
    </row>
    <row r="718" spans="1:21" x14ac:dyDescent="0.25">
      <c r="A718" s="22">
        <f t="shared" si="47"/>
        <v>2025</v>
      </c>
      <c r="B718" s="22">
        <f t="shared" si="44"/>
        <v>1</v>
      </c>
      <c r="C718" s="22">
        <f t="shared" si="45"/>
        <v>6</v>
      </c>
      <c r="D718" s="23" t="s">
        <v>1128</v>
      </c>
      <c r="E718" s="6" t="s">
        <v>1092</v>
      </c>
      <c r="F718" s="5" t="s">
        <v>636</v>
      </c>
      <c r="G718" s="24" t="str" cm="1">
        <f t="array" ref="G718">+IFERROR(_xlfn.XLOOKUP(Cesion_credito[[#This Row],[Distribuidor_CNE]]&amp;"_"&amp;Cesion_credito[[#This Row],[Bloque_Contrato_CNE]],Contrato[[#All],[Id]],Contrato[[#All],[Suministrador_CNE]],,0),"")</f>
        <v>El Campesino</v>
      </c>
      <c r="H718" s="24" t="str" cm="1">
        <f t="array" ref="H718">+IFERROR(_xlfn.XLOOKUP(Cesion_credito[[#This Row],[Distribuidor_CNE]]&amp;"_"&amp;Cesion_credito[[#This Row],[Bloque_Contrato_CNE]],Contrato[[#All],[Id]],Contrato[[#All],[SUMINISTRADOR_ACTUAL]],,0),"")</f>
        <v>GM_HOLDINGS</v>
      </c>
      <c r="I718" s="24" t="str" cm="1">
        <f t="array" ref="I718">+IFERROR(_xlfn.XLOOKUP(Cesion_credito[[#This Row],[Distribuidor_CNE]]&amp;"_"&amp;Cesion_credito[[#This Row],[Bloque_Contrato_CNE]],Contrato[[#All],[Id]],Contrato[[#All],[DISTRIBUIDOR_ACTUAL]],,0),"")</f>
        <v>CGE</v>
      </c>
      <c r="J718" s="5" t="s">
        <v>1299</v>
      </c>
      <c r="K718" s="22" t="str" cm="1">
        <f t="array" ref="K71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8" s="8">
        <v>1</v>
      </c>
      <c r="N718" s="36">
        <f>+Cesion_credito[[#This Row],[Prorrata_Semestral (%)]]*SUMIFS(Contrato[Pago_Semestral_US$],Contrato[Distribuidor_CNE],Cesion_credito[[#This Row],[Distribuidor_CNE]],Contrato[Contrato],Cesion_credito[[#This Row],[Bloque_Contrato_CNE]])</f>
        <v>2459.6039999999998</v>
      </c>
      <c r="O718" s="28">
        <f t="shared" si="46"/>
        <v>1</v>
      </c>
      <c r="P718" t="str" cm="1">
        <f t="array" ref="P718">+IFERROR(_xlfn.XLOOKUP(Cesion_credito[[#This Row],[SUMINISTRADOR_ACTUAL]]&amp;Cesion_credito[[#This Row],[Razón Social Beneficiario del Pago]],Tabla_Facturas[[#All],[ID]],Tabla_Facturas[[#All],[BANCO]],,0),"")</f>
        <v>Banco de Chile</v>
      </c>
      <c r="Q718" t="str" cm="1">
        <f t="array" ref="Q718">+IFERROR(_xlfn.XLOOKUP(Cesion_credito[[#This Row],[SUMINISTRADOR_ACTUAL]]&amp;Cesion_credito[[#This Row],[Razón Social Beneficiario del Pago]],Tabla_Facturas[[#All],[ID]],Tabla_Facturas[[#All],[TIPO_CUENTA]],,0),"")</f>
        <v>Corriente</v>
      </c>
      <c r="R718" cm="1">
        <f t="array" ref="R718">+IFERROR(_xlfn.XLOOKUP(Cesion_credito[[#This Row],[SUMINISTRADOR_ACTUAL]]&amp;Cesion_credito[[#This Row],[Razón Social Beneficiario del Pago]],Tabla_Facturas[[#All],[ID]],Tabla_Facturas[[#All],[NUMERO_CUENTA]],,0),"")</f>
        <v>1410401068</v>
      </c>
      <c r="S7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382841</v>
      </c>
      <c r="T718" t="str">
        <f>+_xlfn.XLOOKUP(Cesion_credito[[#This Row],[DISTRIBUIDOR_ACTUAL]],Distribuidor[DISTRIBUIDOR_ACTUAL],Distribuidor[RAZON_SOCIAL_DISTRIBUIDOR_ACTUAL],,0)</f>
        <v>Compañía General de Electricidad S.A.</v>
      </c>
      <c r="U718" t="str">
        <f>+_xlfn.XLOOKUP(Cesion_credito[[#This Row],[DISTRIBUIDOR_ACTUAL]],Distribuidor[DISTRIBUIDOR_ACTUAL],Distribuidor[RUT_DISTRIBUIDOR_ACTUAL],,0)</f>
        <v>76.411.321-7</v>
      </c>
    </row>
    <row r="719" spans="1:21" x14ac:dyDescent="0.25">
      <c r="A719" s="22">
        <f t="shared" si="47"/>
        <v>2025</v>
      </c>
      <c r="B719" s="22">
        <f t="shared" si="44"/>
        <v>1</v>
      </c>
      <c r="C719" s="22">
        <f t="shared" si="45"/>
        <v>6</v>
      </c>
      <c r="D719" s="23" t="s">
        <v>1128</v>
      </c>
      <c r="E719" s="6" t="s">
        <v>1095</v>
      </c>
      <c r="F719" s="5" t="s">
        <v>695</v>
      </c>
      <c r="G719" s="24" t="str" cm="1">
        <f t="array" ref="G719">+IFERROR(_xlfn.XLOOKUP(Cesion_credito[[#This Row],[Distribuidor_CNE]]&amp;"_"&amp;Cesion_credito[[#This Row],[Bloque_Contrato_CNE]],Contrato[[#All],[Id]],Contrato[[#All],[Suministrador_CNE]],,0),"")</f>
        <v>El Campesino</v>
      </c>
      <c r="H719" s="24" t="str" cm="1">
        <f t="array" ref="H719">+IFERROR(_xlfn.XLOOKUP(Cesion_credito[[#This Row],[Distribuidor_CNE]]&amp;"_"&amp;Cesion_credito[[#This Row],[Bloque_Contrato_CNE]],Contrato[[#All],[Id]],Contrato[[#All],[SUMINISTRADOR_ACTUAL]],,0),"")</f>
        <v>GM_HOLDINGS</v>
      </c>
      <c r="I719" s="24" t="str" cm="1">
        <f t="array" ref="I719">+IFERROR(_xlfn.XLOOKUP(Cesion_credito[[#This Row],[Distribuidor_CNE]]&amp;"_"&amp;Cesion_credito[[#This Row],[Bloque_Contrato_CNE]],Contrato[[#All],[Id]],Contrato[[#All],[DISTRIBUIDOR_ACTUAL]],,0),"")</f>
        <v>CGE</v>
      </c>
      <c r="J719" s="5" t="s">
        <v>1299</v>
      </c>
      <c r="K719" s="22" t="str" cm="1">
        <f t="array" ref="K71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19" s="8">
        <v>1</v>
      </c>
      <c r="N719" s="36">
        <f>+Cesion_credito[[#This Row],[Prorrata_Semestral (%)]]*SUMIFS(Contrato[Pago_Semestral_US$],Contrato[Distribuidor_CNE],Cesion_credito[[#This Row],[Distribuidor_CNE]],Contrato[Contrato],Cesion_credito[[#This Row],[Bloque_Contrato_CNE]])</f>
        <v>86578.763000000006</v>
      </c>
      <c r="O719" s="28">
        <f t="shared" si="46"/>
        <v>1</v>
      </c>
      <c r="P719" t="str" cm="1">
        <f t="array" ref="P719">+IFERROR(_xlfn.XLOOKUP(Cesion_credito[[#This Row],[SUMINISTRADOR_ACTUAL]]&amp;Cesion_credito[[#This Row],[Razón Social Beneficiario del Pago]],Tabla_Facturas[[#All],[ID]],Tabla_Facturas[[#All],[BANCO]],,0),"")</f>
        <v>Banco de Chile</v>
      </c>
      <c r="Q719" t="str" cm="1">
        <f t="array" ref="Q719">+IFERROR(_xlfn.XLOOKUP(Cesion_credito[[#This Row],[SUMINISTRADOR_ACTUAL]]&amp;Cesion_credito[[#This Row],[Razón Social Beneficiario del Pago]],Tabla_Facturas[[#All],[ID]],Tabla_Facturas[[#All],[TIPO_CUENTA]],,0),"")</f>
        <v>Corriente</v>
      </c>
      <c r="R719" cm="1">
        <f t="array" ref="R719">+IFERROR(_xlfn.XLOOKUP(Cesion_credito[[#This Row],[SUMINISTRADOR_ACTUAL]]&amp;Cesion_credito[[#This Row],[Razón Social Beneficiario del Pago]],Tabla_Facturas[[#All],[ID]],Tabla_Facturas[[#All],[NUMERO_CUENTA]],,0),"")</f>
        <v>1410401068</v>
      </c>
      <c r="S7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13476129</v>
      </c>
      <c r="T719" t="str">
        <f>+_xlfn.XLOOKUP(Cesion_credito[[#This Row],[DISTRIBUIDOR_ACTUAL]],Distribuidor[DISTRIBUIDOR_ACTUAL],Distribuidor[RAZON_SOCIAL_DISTRIBUIDOR_ACTUAL],,0)</f>
        <v>Compañía General de Electricidad S.A.</v>
      </c>
      <c r="U719" t="str">
        <f>+_xlfn.XLOOKUP(Cesion_credito[[#This Row],[DISTRIBUIDOR_ACTUAL]],Distribuidor[DISTRIBUIDOR_ACTUAL],Distribuidor[RUT_DISTRIBUIDOR_ACTUAL],,0)</f>
        <v>76.411.321-7</v>
      </c>
    </row>
    <row r="720" spans="1:21" x14ac:dyDescent="0.25">
      <c r="A720" s="22">
        <f t="shared" si="47"/>
        <v>2025</v>
      </c>
      <c r="B720" s="22">
        <f t="shared" si="44"/>
        <v>1</v>
      </c>
      <c r="C720" s="22">
        <f t="shared" si="45"/>
        <v>6</v>
      </c>
      <c r="D720" s="23" t="s">
        <v>1128</v>
      </c>
      <c r="E720" s="6" t="s">
        <v>1096</v>
      </c>
      <c r="F720" s="5" t="s">
        <v>724</v>
      </c>
      <c r="G720" s="24" t="str" cm="1">
        <f t="array" ref="G720">+IFERROR(_xlfn.XLOOKUP(Cesion_credito[[#This Row],[Distribuidor_CNE]]&amp;"_"&amp;Cesion_credito[[#This Row],[Bloque_Contrato_CNE]],Contrato[[#All],[Id]],Contrato[[#All],[Suministrador_CNE]],,0),"")</f>
        <v>El Campesino</v>
      </c>
      <c r="H720" s="24" t="str" cm="1">
        <f t="array" ref="H720">+IFERROR(_xlfn.XLOOKUP(Cesion_credito[[#This Row],[Distribuidor_CNE]]&amp;"_"&amp;Cesion_credito[[#This Row],[Bloque_Contrato_CNE]],Contrato[[#All],[Id]],Contrato[[#All],[SUMINISTRADOR_ACTUAL]],,0),"")</f>
        <v>GM_HOLDINGS</v>
      </c>
      <c r="I720" s="24" t="str" cm="1">
        <f t="array" ref="I720">+IFERROR(_xlfn.XLOOKUP(Cesion_credito[[#This Row],[Distribuidor_CNE]]&amp;"_"&amp;Cesion_credito[[#This Row],[Bloque_Contrato_CNE]],Contrato[[#All],[Id]],Contrato[[#All],[DISTRIBUIDOR_ACTUAL]],,0),"")</f>
        <v>EMELCA</v>
      </c>
      <c r="J720" s="5" t="s">
        <v>1215</v>
      </c>
      <c r="K720" s="22" t="str" cm="1">
        <f t="array" ref="K720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0" s="8">
        <v>1</v>
      </c>
      <c r="N72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0" s="28">
        <f t="shared" si="46"/>
        <v>1</v>
      </c>
      <c r="P720" t="str" cm="1">
        <f t="array" ref="P720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0" t="str" cm="1">
        <f t="array" ref="Q720">+IFERROR(_xlfn.XLOOKUP(Cesion_credito[[#This Row],[SUMINISTRADOR_ACTUAL]]&amp;Cesion_credito[[#This Row],[Razón Social Beneficiario del Pago]],Tabla_Facturas[[#All],[ID]],Tabla_Facturas[[#All],[TIPO_CUENTA]],,0),"")</f>
        <v>Corriente</v>
      </c>
      <c r="R720" cm="1">
        <f t="array" ref="R720">+IFERROR(_xlfn.XLOOKUP(Cesion_credito[[#This Row],[SUMINISTRADOR_ACTUAL]]&amp;Cesion_credito[[#This Row],[Razón Social Beneficiario del Pago]],Tabla_Facturas[[#All],[ID]],Tabla_Facturas[[#All],[NUMERO_CUENTA]],,0),"")</f>
        <v>10677160</v>
      </c>
      <c r="S7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0" t="str">
        <f>+_xlfn.XLOOKUP(Cesion_credito[[#This Row],[DISTRIBUIDOR_ACTUAL]],Distribuidor[DISTRIBUIDOR_ACTUAL],Distribuidor[RAZON_SOCIAL_DISTRIBUIDOR_ACTUAL],,0)</f>
        <v>Empresa Eléctrica de Casablanca S.A.</v>
      </c>
      <c r="U720" t="str">
        <f>+_xlfn.XLOOKUP(Cesion_credito[[#This Row],[DISTRIBUIDOR_ACTUAL]],Distribuidor[DISTRIBUIDOR_ACTUAL],Distribuidor[RUT_DISTRIBUIDOR_ACTUAL],,0)</f>
        <v>81.577.400-0</v>
      </c>
    </row>
    <row r="721" spans="1:21" x14ac:dyDescent="0.25">
      <c r="A721" s="22">
        <f t="shared" si="47"/>
        <v>2025</v>
      </c>
      <c r="B721" s="22">
        <f t="shared" si="44"/>
        <v>1</v>
      </c>
      <c r="C721" s="22">
        <f t="shared" si="45"/>
        <v>6</v>
      </c>
      <c r="D721" s="23" t="s">
        <v>1128</v>
      </c>
      <c r="E721" s="6" t="s">
        <v>1097</v>
      </c>
      <c r="F721" s="5" t="s">
        <v>546</v>
      </c>
      <c r="G721" s="24" t="str" cm="1">
        <f t="array" ref="G721">+IFERROR(_xlfn.XLOOKUP(Cesion_credito[[#This Row],[Distribuidor_CNE]]&amp;"_"&amp;Cesion_credito[[#This Row],[Bloque_Contrato_CNE]],Contrato[[#All],[Id]],Contrato[[#All],[Suministrador_CNE]],,0),"")</f>
        <v>El Campesino</v>
      </c>
      <c r="H721" s="24" t="str" cm="1">
        <f t="array" ref="H721">+IFERROR(_xlfn.XLOOKUP(Cesion_credito[[#This Row],[Distribuidor_CNE]]&amp;"_"&amp;Cesion_credito[[#This Row],[Bloque_Contrato_CNE]],Contrato[[#All],[Id]],Contrato[[#All],[SUMINISTRADOR_ACTUAL]],,0),"")</f>
        <v>GM_HOLDINGS</v>
      </c>
      <c r="I721" s="24" t="str" cm="1">
        <f t="array" ref="I721">+IFERROR(_xlfn.XLOOKUP(Cesion_credito[[#This Row],[Distribuidor_CNE]]&amp;"_"&amp;Cesion_credito[[#This Row],[Bloque_Contrato_CNE]],Contrato[[#All],[Id]],Contrato[[#All],[DISTRIBUIDOR_ACTUAL]],,0),"")</f>
        <v>ENEL_DISTRIBUCION</v>
      </c>
      <c r="J721" s="5" t="s">
        <v>1299</v>
      </c>
      <c r="K721" s="22" t="str" cm="1">
        <f t="array" ref="K72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1" s="8">
        <v>1</v>
      </c>
      <c r="N721" s="36">
        <f>+Cesion_credito[[#This Row],[Prorrata_Semestral (%)]]*SUMIFS(Contrato[Pago_Semestral_US$],Contrato[Distribuidor_CNE],Cesion_credito[[#This Row],[Distribuidor_CNE]],Contrato[Contrato],Cesion_credito[[#This Row],[Bloque_Contrato_CNE]])</f>
        <v>1084681.3929999999</v>
      </c>
      <c r="O721" s="28">
        <f t="shared" si="46"/>
        <v>1</v>
      </c>
      <c r="P721" t="str" cm="1">
        <f t="array" ref="P721">+IFERROR(_xlfn.XLOOKUP(Cesion_credito[[#This Row],[SUMINISTRADOR_ACTUAL]]&amp;Cesion_credito[[#This Row],[Razón Social Beneficiario del Pago]],Tabla_Facturas[[#All],[ID]],Tabla_Facturas[[#All],[BANCO]],,0),"")</f>
        <v>Banco de Chile</v>
      </c>
      <c r="Q721" t="str" cm="1">
        <f t="array" ref="Q721">+IFERROR(_xlfn.XLOOKUP(Cesion_credito[[#This Row],[SUMINISTRADOR_ACTUAL]]&amp;Cesion_credito[[#This Row],[Razón Social Beneficiario del Pago]],Tabla_Facturas[[#All],[ID]],Tabla_Facturas[[#All],[TIPO_CUENTA]],,0),"")</f>
        <v>Corriente</v>
      </c>
      <c r="R721" cm="1">
        <f t="array" ref="R721">+IFERROR(_xlfn.XLOOKUP(Cesion_credito[[#This Row],[SUMINISTRADOR_ACTUAL]]&amp;Cesion_credito[[#This Row],[Razón Social Beneficiario del Pago]],Tabla_Facturas[[#All],[ID]],Tabla_Facturas[[#All],[NUMERO_CUENTA]],,0),"")</f>
        <v>1410401068</v>
      </c>
      <c r="S7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168832467</v>
      </c>
      <c r="T721" t="str">
        <f>+_xlfn.XLOOKUP(Cesion_credito[[#This Row],[DISTRIBUIDOR_ACTUAL]],Distribuidor[DISTRIBUIDOR_ACTUAL],Distribuidor[RAZON_SOCIAL_DISTRIBUIDOR_ACTUAL],,0)</f>
        <v>Enel Distribución Chile S.A.</v>
      </c>
      <c r="U721" t="str">
        <f>+_xlfn.XLOOKUP(Cesion_credito[[#This Row],[DISTRIBUIDOR_ACTUAL]],Distribuidor[DISTRIBUIDOR_ACTUAL],Distribuidor[RUT_DISTRIBUIDOR_ACTUAL],,0)</f>
        <v>96.800.570-7</v>
      </c>
    </row>
    <row r="722" spans="1:21" x14ac:dyDescent="0.25">
      <c r="A722" s="22">
        <f t="shared" si="47"/>
        <v>2025</v>
      </c>
      <c r="B722" s="22">
        <f t="shared" si="44"/>
        <v>1</v>
      </c>
      <c r="C722" s="22">
        <f t="shared" si="45"/>
        <v>6</v>
      </c>
      <c r="D722" s="23" t="s">
        <v>1128</v>
      </c>
      <c r="E722" s="6" t="s">
        <v>1098</v>
      </c>
      <c r="F722" s="5" t="s">
        <v>756</v>
      </c>
      <c r="G722" s="24" t="str" cm="1">
        <f t="array" ref="G722">+IFERROR(_xlfn.XLOOKUP(Cesion_credito[[#This Row],[Distribuidor_CNE]]&amp;"_"&amp;Cesion_credito[[#This Row],[Bloque_Contrato_CNE]],Contrato[[#All],[Id]],Contrato[[#All],[Suministrador_CNE]],,0),"")</f>
        <v>El Campesino</v>
      </c>
      <c r="H722" s="24" t="str" cm="1">
        <f t="array" ref="H722">+IFERROR(_xlfn.XLOOKUP(Cesion_credito[[#This Row],[Distribuidor_CNE]]&amp;"_"&amp;Cesion_credito[[#This Row],[Bloque_Contrato_CNE]],Contrato[[#All],[Id]],Contrato[[#All],[SUMINISTRADOR_ACTUAL]],,0),"")</f>
        <v>GM_HOLDINGS</v>
      </c>
      <c r="I722" s="24" t="str" cm="1">
        <f t="array" ref="I722">+IFERROR(_xlfn.XLOOKUP(Cesion_credito[[#This Row],[Distribuidor_CNE]]&amp;"_"&amp;Cesion_credito[[#This Row],[Bloque_Contrato_CNE]],Contrato[[#All],[Id]],Contrato[[#All],[DISTRIBUIDOR_ACTUAL]],,0),"")</f>
        <v>FRONTEL</v>
      </c>
      <c r="J722" s="5" t="s">
        <v>1299</v>
      </c>
      <c r="K722" s="22" t="str" cm="1">
        <f t="array" ref="K72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2" s="8">
        <v>1</v>
      </c>
      <c r="N722" s="36">
        <f>+Cesion_credito[[#This Row],[Prorrata_Semestral (%)]]*SUMIFS(Contrato[Pago_Semestral_US$],Contrato[Distribuidor_CNE],Cesion_credito[[#This Row],[Distribuidor_CNE]],Contrato[Contrato],Cesion_credito[[#This Row],[Bloque_Contrato_CNE]])</f>
        <v>167160.32199999999</v>
      </c>
      <c r="O722" s="28">
        <f t="shared" si="46"/>
        <v>1</v>
      </c>
      <c r="P722" t="str" cm="1">
        <f t="array" ref="P722">+IFERROR(_xlfn.XLOOKUP(Cesion_credito[[#This Row],[SUMINISTRADOR_ACTUAL]]&amp;Cesion_credito[[#This Row],[Razón Social Beneficiario del Pago]],Tabla_Facturas[[#All],[ID]],Tabla_Facturas[[#All],[BANCO]],,0),"")</f>
        <v>Banco de Chile</v>
      </c>
      <c r="Q722" t="str" cm="1">
        <f t="array" ref="Q722">+IFERROR(_xlfn.XLOOKUP(Cesion_credito[[#This Row],[SUMINISTRADOR_ACTUAL]]&amp;Cesion_credito[[#This Row],[Razón Social Beneficiario del Pago]],Tabla_Facturas[[#All],[ID]],Tabla_Facturas[[#All],[TIPO_CUENTA]],,0),"")</f>
        <v>Corriente</v>
      </c>
      <c r="R722" cm="1">
        <f t="array" ref="R722">+IFERROR(_xlfn.XLOOKUP(Cesion_credito[[#This Row],[SUMINISTRADOR_ACTUAL]]&amp;Cesion_credito[[#This Row],[Razón Social Beneficiario del Pago]],Tabla_Facturas[[#All],[ID]],Tabla_Facturas[[#All],[NUMERO_CUENTA]],,0),"")</f>
        <v>1410401068</v>
      </c>
      <c r="S7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26018783</v>
      </c>
      <c r="T722" t="str">
        <f>+_xlfn.XLOOKUP(Cesion_credito[[#This Row],[DISTRIBUIDOR_ACTUAL]],Distribuidor[DISTRIBUIDOR_ACTUAL],Distribuidor[RAZON_SOCIAL_DISTRIBUIDOR_ACTUAL],,0)</f>
        <v>Empresa Eléctrica de la Frontera S.A.</v>
      </c>
      <c r="U722" t="str">
        <f>+_xlfn.XLOOKUP(Cesion_credito[[#This Row],[DISTRIBUIDOR_ACTUAL]],Distribuidor[DISTRIBUIDOR_ACTUAL],Distribuidor[RUT_DISTRIBUIDOR_ACTUAL],,0)</f>
        <v>76.073.164-1</v>
      </c>
    </row>
    <row r="723" spans="1:21" x14ac:dyDescent="0.25">
      <c r="A723" s="22">
        <f t="shared" si="47"/>
        <v>2025</v>
      </c>
      <c r="B723" s="22">
        <f t="shared" si="44"/>
        <v>1</v>
      </c>
      <c r="C723" s="22">
        <f t="shared" si="45"/>
        <v>6</v>
      </c>
      <c r="D723" s="23" t="s">
        <v>1128</v>
      </c>
      <c r="E723" s="6" t="s">
        <v>1099</v>
      </c>
      <c r="F723" s="5" t="s">
        <v>792</v>
      </c>
      <c r="G723" s="24" t="str" cm="1">
        <f t="array" ref="G723">+IFERROR(_xlfn.XLOOKUP(Cesion_credito[[#This Row],[Distribuidor_CNE]]&amp;"_"&amp;Cesion_credito[[#This Row],[Bloque_Contrato_CNE]],Contrato[[#All],[Id]],Contrato[[#All],[Suministrador_CNE]],,0),"")</f>
        <v>El Campesino</v>
      </c>
      <c r="H723" s="24" t="str" cm="1">
        <f t="array" ref="H723">+IFERROR(_xlfn.XLOOKUP(Cesion_credito[[#This Row],[Distribuidor_CNE]]&amp;"_"&amp;Cesion_credito[[#This Row],[Bloque_Contrato_CNE]],Contrato[[#All],[Id]],Contrato[[#All],[SUMINISTRADOR_ACTUAL]],,0),"")</f>
        <v>GM_HOLDINGS</v>
      </c>
      <c r="I723" s="24" t="str" cm="1">
        <f t="array" ref="I723">+IFERROR(_xlfn.XLOOKUP(Cesion_credito[[#This Row],[Distribuidor_CNE]]&amp;"_"&amp;Cesion_credito[[#This Row],[Bloque_Contrato_CNE]],Contrato[[#All],[Id]],Contrato[[#All],[DISTRIBUIDOR_ACTUAL]],,0),"")</f>
        <v>LITORAL</v>
      </c>
      <c r="J723" s="5" t="s">
        <v>1299</v>
      </c>
      <c r="K723" s="22" t="str" cm="1">
        <f t="array" ref="K72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3" s="8">
        <v>1</v>
      </c>
      <c r="N723" s="36">
        <f>+Cesion_credito[[#This Row],[Prorrata_Semestral (%)]]*SUMIFS(Contrato[Pago_Semestral_US$],Contrato[Distribuidor_CNE],Cesion_credito[[#This Row],[Distribuidor_CNE]],Contrato[Contrato],Cesion_credito[[#This Row],[Bloque_Contrato_CNE]])</f>
        <v>10227.864</v>
      </c>
      <c r="O723" s="28">
        <f t="shared" si="46"/>
        <v>1</v>
      </c>
      <c r="P723" t="str" cm="1">
        <f t="array" ref="P723">+IFERROR(_xlfn.XLOOKUP(Cesion_credito[[#This Row],[SUMINISTRADOR_ACTUAL]]&amp;Cesion_credito[[#This Row],[Razón Social Beneficiario del Pago]],Tabla_Facturas[[#All],[ID]],Tabla_Facturas[[#All],[BANCO]],,0),"")</f>
        <v>Banco de Chile</v>
      </c>
      <c r="Q723" t="str" cm="1">
        <f t="array" ref="Q723">+IFERROR(_xlfn.XLOOKUP(Cesion_credito[[#This Row],[SUMINISTRADOR_ACTUAL]]&amp;Cesion_credito[[#This Row],[Razón Social Beneficiario del Pago]],Tabla_Facturas[[#All],[ID]],Tabla_Facturas[[#All],[TIPO_CUENTA]],,0),"")</f>
        <v>Corriente</v>
      </c>
      <c r="R723" cm="1">
        <f t="array" ref="R723">+IFERROR(_xlfn.XLOOKUP(Cesion_credito[[#This Row],[SUMINISTRADOR_ACTUAL]]&amp;Cesion_credito[[#This Row],[Razón Social Beneficiario del Pago]],Tabla_Facturas[[#All],[ID]],Tabla_Facturas[[#All],[NUMERO_CUENTA]],,0),"")</f>
        <v>1410401068</v>
      </c>
      <c r="S7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1591984</v>
      </c>
      <c r="T723" t="str">
        <f>+_xlfn.XLOOKUP(Cesion_credito[[#This Row],[DISTRIBUIDOR_ACTUAL]],Distribuidor[DISTRIBUIDOR_ACTUAL],Distribuidor[RAZON_SOCIAL_DISTRIBUIDOR_ACTUAL],,0)</f>
        <v>Compañía Eléctrica del Litoral S.A.</v>
      </c>
      <c r="U723" t="str">
        <f>+_xlfn.XLOOKUP(Cesion_credito[[#This Row],[DISTRIBUIDOR_ACTUAL]],Distribuidor[DISTRIBUIDOR_ACTUAL],Distribuidor[RUT_DISTRIBUIDOR_ACTUAL],,0)</f>
        <v>91.344.000-5</v>
      </c>
    </row>
    <row r="724" spans="1:21" x14ac:dyDescent="0.25">
      <c r="A724" s="22">
        <f t="shared" si="47"/>
        <v>2025</v>
      </c>
      <c r="B724" s="22">
        <f t="shared" si="44"/>
        <v>1</v>
      </c>
      <c r="C724" s="22">
        <f t="shared" si="45"/>
        <v>6</v>
      </c>
      <c r="D724" s="23" t="s">
        <v>1128</v>
      </c>
      <c r="E724" s="6" t="s">
        <v>1100</v>
      </c>
      <c r="F724" s="5" t="s">
        <v>837</v>
      </c>
      <c r="G724" s="24" t="str" cm="1">
        <f t="array" ref="G724">+IFERROR(_xlfn.XLOOKUP(Cesion_credito[[#This Row],[Distribuidor_CNE]]&amp;"_"&amp;Cesion_credito[[#This Row],[Bloque_Contrato_CNE]],Contrato[[#All],[Id]],Contrato[[#All],[Suministrador_CNE]],,0),"")</f>
        <v>El Campesino</v>
      </c>
      <c r="H724" s="24" t="str" cm="1">
        <f t="array" ref="H724">+IFERROR(_xlfn.XLOOKUP(Cesion_credito[[#This Row],[Distribuidor_CNE]]&amp;"_"&amp;Cesion_credito[[#This Row],[Bloque_Contrato_CNE]],Contrato[[#All],[Id]],Contrato[[#All],[SUMINISTRADOR_ACTUAL]],,0),"")</f>
        <v>GM_HOLDINGS</v>
      </c>
      <c r="I724" s="24" t="str" cm="1">
        <f t="array" ref="I724">+IFERROR(_xlfn.XLOOKUP(Cesion_credito[[#This Row],[Distribuidor_CNE]]&amp;"_"&amp;Cesion_credito[[#This Row],[Bloque_Contrato_CNE]],Contrato[[#All],[Id]],Contrato[[#All],[DISTRIBUIDOR_ACTUAL]],,0),"")</f>
        <v>LUZOSORNO</v>
      </c>
      <c r="J724" s="5" t="s">
        <v>1299</v>
      </c>
      <c r="K724" s="22" t="str" cm="1">
        <f t="array" ref="K72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4" s="8">
        <v>1</v>
      </c>
      <c r="N724" s="36">
        <f>+Cesion_credito[[#This Row],[Prorrata_Semestral (%)]]*SUMIFS(Contrato[Pago_Semestral_US$],Contrato[Distribuidor_CNE],Cesion_credito[[#This Row],[Distribuidor_CNE]],Contrato[Contrato],Cesion_credito[[#This Row],[Bloque_Contrato_CNE]])</f>
        <v>8055.116</v>
      </c>
      <c r="O724" s="28">
        <f t="shared" si="46"/>
        <v>1</v>
      </c>
      <c r="P724" t="str" cm="1">
        <f t="array" ref="P724">+IFERROR(_xlfn.XLOOKUP(Cesion_credito[[#This Row],[SUMINISTRADOR_ACTUAL]]&amp;Cesion_credito[[#This Row],[Razón Social Beneficiario del Pago]],Tabla_Facturas[[#All],[ID]],Tabla_Facturas[[#All],[BANCO]],,0),"")</f>
        <v>Banco de Chile</v>
      </c>
      <c r="Q724" t="str" cm="1">
        <f t="array" ref="Q724">+IFERROR(_xlfn.XLOOKUP(Cesion_credito[[#This Row],[SUMINISTRADOR_ACTUAL]]&amp;Cesion_credito[[#This Row],[Razón Social Beneficiario del Pago]],Tabla_Facturas[[#All],[ID]],Tabla_Facturas[[#All],[TIPO_CUENTA]],,0),"")</f>
        <v>Corriente</v>
      </c>
      <c r="R724" cm="1">
        <f t="array" ref="R724">+IFERROR(_xlfn.XLOOKUP(Cesion_credito[[#This Row],[SUMINISTRADOR_ACTUAL]]&amp;Cesion_credito[[#This Row],[Razón Social Beneficiario del Pago]],Tabla_Facturas[[#All],[ID]],Tabla_Facturas[[#All],[NUMERO_CUENTA]],,0),"")</f>
        <v>1410401068</v>
      </c>
      <c r="S7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1253792</v>
      </c>
      <c r="T724" t="str">
        <f>+_xlfn.XLOOKUP(Cesion_credito[[#This Row],[DISTRIBUIDOR_ACTUAL]],Distribuidor[DISTRIBUIDOR_ACTUAL],Distribuidor[RAZON_SOCIAL_DISTRIBUIDOR_ACTUAL],,0)</f>
        <v>Compañía Eléctrica de Osorno S.A</v>
      </c>
      <c r="U724" t="str">
        <f>+_xlfn.XLOOKUP(Cesion_credito[[#This Row],[DISTRIBUIDOR_ACTUAL]],Distribuidor[DISTRIBUIDOR_ACTUAL],Distribuidor[RUT_DISTRIBUIDOR_ACTUAL],,0)</f>
        <v>96.531.500-4</v>
      </c>
    </row>
    <row r="725" spans="1:21" x14ac:dyDescent="0.25">
      <c r="A725" s="22">
        <f t="shared" si="47"/>
        <v>2025</v>
      </c>
      <c r="B725" s="22">
        <f t="shared" si="44"/>
        <v>1</v>
      </c>
      <c r="C725" s="22">
        <f t="shared" si="45"/>
        <v>6</v>
      </c>
      <c r="D725" s="23" t="s">
        <v>1128</v>
      </c>
      <c r="E725" s="6" t="s">
        <v>1101</v>
      </c>
      <c r="F725" s="5" t="s">
        <v>874</v>
      </c>
      <c r="G725" s="24" t="str" cm="1">
        <f t="array" ref="G725">+IFERROR(_xlfn.XLOOKUP(Cesion_credito[[#This Row],[Distribuidor_CNE]]&amp;"_"&amp;Cesion_credito[[#This Row],[Bloque_Contrato_CNE]],Contrato[[#All],[Id]],Contrato[[#All],[Suministrador_CNE]],,0),"")</f>
        <v>El Campesino</v>
      </c>
      <c r="H725" s="24" t="str" cm="1">
        <f t="array" ref="H725">+IFERROR(_xlfn.XLOOKUP(Cesion_credito[[#This Row],[Distribuidor_CNE]]&amp;"_"&amp;Cesion_credito[[#This Row],[Bloque_Contrato_CNE]],Contrato[[#All],[Id]],Contrato[[#All],[SUMINISTRADOR_ACTUAL]],,0),"")</f>
        <v>GM_HOLDINGS</v>
      </c>
      <c r="I725" s="24" t="str" cm="1">
        <f t="array" ref="I725">+IFERROR(_xlfn.XLOOKUP(Cesion_credito[[#This Row],[Distribuidor_CNE]]&amp;"_"&amp;Cesion_credito[[#This Row],[Bloque_Contrato_CNE]],Contrato[[#All],[Id]],Contrato[[#All],[DISTRIBUIDOR_ACTUAL]],,0),"")</f>
        <v>LUZLINARES</v>
      </c>
      <c r="J725" s="5" t="s">
        <v>1299</v>
      </c>
      <c r="K725" s="22" t="str" cm="1">
        <f t="array" ref="K72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5" s="8">
        <v>1</v>
      </c>
      <c r="N725" s="36">
        <f>+Cesion_credito[[#This Row],[Prorrata_Semestral (%)]]*SUMIFS(Contrato[Pago_Semestral_US$],Contrato[Distribuidor_CNE],Cesion_credito[[#This Row],[Distribuidor_CNE]],Contrato[Contrato],Cesion_credito[[#This Row],[Bloque_Contrato_CNE]])</f>
        <v>14826.347</v>
      </c>
      <c r="O725" s="28">
        <f t="shared" si="46"/>
        <v>1</v>
      </c>
      <c r="P725" t="str" cm="1">
        <f t="array" ref="P725">+IFERROR(_xlfn.XLOOKUP(Cesion_credito[[#This Row],[SUMINISTRADOR_ACTUAL]]&amp;Cesion_credito[[#This Row],[Razón Social Beneficiario del Pago]],Tabla_Facturas[[#All],[ID]],Tabla_Facturas[[#All],[BANCO]],,0),"")</f>
        <v>Banco de Chile</v>
      </c>
      <c r="Q725" t="str" cm="1">
        <f t="array" ref="Q725">+IFERROR(_xlfn.XLOOKUP(Cesion_credito[[#This Row],[SUMINISTRADOR_ACTUAL]]&amp;Cesion_credito[[#This Row],[Razón Social Beneficiario del Pago]],Tabla_Facturas[[#All],[ID]],Tabla_Facturas[[#All],[TIPO_CUENTA]],,0),"")</f>
        <v>Corriente</v>
      </c>
      <c r="R725" cm="1">
        <f t="array" ref="R725">+IFERROR(_xlfn.XLOOKUP(Cesion_credito[[#This Row],[SUMINISTRADOR_ACTUAL]]&amp;Cesion_credito[[#This Row],[Razón Social Beneficiario del Pago]],Tabla_Facturas[[#All],[ID]],Tabla_Facturas[[#All],[NUMERO_CUENTA]],,0),"")</f>
        <v>1410401068</v>
      </c>
      <c r="S7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2307746</v>
      </c>
      <c r="T725" t="str">
        <f>+_xlfn.XLOOKUP(Cesion_credito[[#This Row],[DISTRIBUIDOR_ACTUAL]],Distribuidor[DISTRIBUIDOR_ACTUAL],Distribuidor[RAZON_SOCIAL_DISTRIBUIDOR_ACTUAL],,0)</f>
        <v>Luzlinares S.A.</v>
      </c>
      <c r="U725" t="str">
        <f>+_xlfn.XLOOKUP(Cesion_credito[[#This Row],[DISTRIBUIDOR_ACTUAL]],Distribuidor[DISTRIBUIDOR_ACTUAL],Distribuidor[RUT_DISTRIBUIDOR_ACTUAL],,0)</f>
        <v>96.884.450-4</v>
      </c>
    </row>
    <row r="726" spans="1:21" x14ac:dyDescent="0.25">
      <c r="A726" s="22">
        <f t="shared" si="47"/>
        <v>2025</v>
      </c>
      <c r="B726" s="22">
        <f t="shared" si="44"/>
        <v>1</v>
      </c>
      <c r="C726" s="22">
        <f t="shared" si="45"/>
        <v>6</v>
      </c>
      <c r="D726" s="23" t="s">
        <v>1128</v>
      </c>
      <c r="E726" s="6" t="s">
        <v>1102</v>
      </c>
      <c r="F726" s="5" t="s">
        <v>911</v>
      </c>
      <c r="G726" s="24" t="str" cm="1">
        <f t="array" ref="G726">+IFERROR(_xlfn.XLOOKUP(Cesion_credito[[#This Row],[Distribuidor_CNE]]&amp;"_"&amp;Cesion_credito[[#This Row],[Bloque_Contrato_CNE]],Contrato[[#All],[Id]],Contrato[[#All],[Suministrador_CNE]],,0),"")</f>
        <v>El Campesino</v>
      </c>
      <c r="H726" s="24" t="str" cm="1">
        <f t="array" ref="H726">+IFERROR(_xlfn.XLOOKUP(Cesion_credito[[#This Row],[Distribuidor_CNE]]&amp;"_"&amp;Cesion_credito[[#This Row],[Bloque_Contrato_CNE]],Contrato[[#All],[Id]],Contrato[[#All],[SUMINISTRADOR_ACTUAL]],,0),"")</f>
        <v>GM_HOLDINGS</v>
      </c>
      <c r="I726" s="24" t="str" cm="1">
        <f t="array" ref="I726">+IFERROR(_xlfn.XLOOKUP(Cesion_credito[[#This Row],[Distribuidor_CNE]]&amp;"_"&amp;Cesion_credito[[#This Row],[Bloque_Contrato_CNE]],Contrato[[#All],[Id]],Contrato[[#All],[DISTRIBUIDOR_ACTUAL]],,0),"")</f>
        <v>LUZPARRAL</v>
      </c>
      <c r="J726" s="5" t="s">
        <v>1299</v>
      </c>
      <c r="K726" s="22" t="str" cm="1">
        <f t="array" ref="K7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6" s="8">
        <v>1</v>
      </c>
      <c r="N726" s="36">
        <f>+Cesion_credito[[#This Row],[Prorrata_Semestral (%)]]*SUMIFS(Contrato[Pago_Semestral_US$],Contrato[Distribuidor_CNE],Cesion_credito[[#This Row],[Distribuidor_CNE]],Contrato[Contrato],Cesion_credito[[#This Row],[Bloque_Contrato_CNE]])</f>
        <v>4455.2569999999996</v>
      </c>
      <c r="O726" s="28">
        <f t="shared" si="46"/>
        <v>1</v>
      </c>
      <c r="P726" t="str" cm="1">
        <f t="array" ref="P726">+IFERROR(_xlfn.XLOOKUP(Cesion_credito[[#This Row],[SUMINISTRADOR_ACTUAL]]&amp;Cesion_credito[[#This Row],[Razón Social Beneficiario del Pago]],Tabla_Facturas[[#All],[ID]],Tabla_Facturas[[#All],[BANCO]],,0),"")</f>
        <v>Banco de Chile</v>
      </c>
      <c r="Q726" t="str" cm="1">
        <f t="array" ref="Q726">+IFERROR(_xlfn.XLOOKUP(Cesion_credito[[#This Row],[SUMINISTRADOR_ACTUAL]]&amp;Cesion_credito[[#This Row],[Razón Social Beneficiario del Pago]],Tabla_Facturas[[#All],[ID]],Tabla_Facturas[[#All],[TIPO_CUENTA]],,0),"")</f>
        <v>Corriente</v>
      </c>
      <c r="R726" cm="1">
        <f t="array" ref="R726">+IFERROR(_xlfn.XLOOKUP(Cesion_credito[[#This Row],[SUMINISTRADOR_ACTUAL]]&amp;Cesion_credito[[#This Row],[Razón Social Beneficiario del Pago]],Tabla_Facturas[[#All],[ID]],Tabla_Facturas[[#All],[NUMERO_CUENTA]],,0),"")</f>
        <v>1410401068</v>
      </c>
      <c r="S7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693468</v>
      </c>
      <c r="T726" t="str">
        <f>+_xlfn.XLOOKUP(Cesion_credito[[#This Row],[DISTRIBUIDOR_ACTUAL]],Distribuidor[DISTRIBUIDOR_ACTUAL],Distribuidor[RAZON_SOCIAL_DISTRIBUIDOR_ACTUAL],,0)</f>
        <v>Luzparral S.A.</v>
      </c>
      <c r="U726" t="str">
        <f>+_xlfn.XLOOKUP(Cesion_credito[[#This Row],[DISTRIBUIDOR_ACTUAL]],Distribuidor[DISTRIBUIDOR_ACTUAL],Distribuidor[RUT_DISTRIBUIDOR_ACTUAL],,0)</f>
        <v>96.866.680-0</v>
      </c>
    </row>
    <row r="727" spans="1:21" x14ac:dyDescent="0.25">
      <c r="A727" s="22">
        <f t="shared" si="47"/>
        <v>2025</v>
      </c>
      <c r="B727" s="22">
        <f t="shared" si="44"/>
        <v>1</v>
      </c>
      <c r="C727" s="22">
        <f t="shared" si="45"/>
        <v>6</v>
      </c>
      <c r="D727" s="23" t="s">
        <v>1128</v>
      </c>
      <c r="E727" s="6" t="s">
        <v>43</v>
      </c>
      <c r="F727" s="5" t="s">
        <v>274</v>
      </c>
      <c r="G727" s="24" t="str" cm="1">
        <f t="array" ref="G727">+IFERROR(_xlfn.XLOOKUP(Cesion_credito[[#This Row],[Distribuidor_CNE]]&amp;"_"&amp;Cesion_credito[[#This Row],[Bloque_Contrato_CNE]],Contrato[[#All],[Id]],Contrato[[#All],[Suministrador_CNE]],,0),"")</f>
        <v>El Campesino</v>
      </c>
      <c r="H727" s="24" t="str" cm="1">
        <f t="array" ref="H727">+IFERROR(_xlfn.XLOOKUP(Cesion_credito[[#This Row],[Distribuidor_CNE]]&amp;"_"&amp;Cesion_credito[[#This Row],[Bloque_Contrato_CNE]],Contrato[[#All],[Id]],Contrato[[#All],[SUMINISTRADOR_ACTUAL]],,0),"")</f>
        <v>GM_HOLDINGS</v>
      </c>
      <c r="I727" s="24" t="str" cm="1">
        <f t="array" ref="I727">+IFERROR(_xlfn.XLOOKUP(Cesion_credito[[#This Row],[Distribuidor_CNE]]&amp;"_"&amp;Cesion_credito[[#This Row],[Bloque_Contrato_CNE]],Contrato[[#All],[Id]],Contrato[[#All],[DISTRIBUIDOR_ACTUAL]],,0),"")</f>
        <v>MATAQUITO</v>
      </c>
      <c r="J727" s="5" t="s">
        <v>1215</v>
      </c>
      <c r="K727" s="22" t="str" cm="1">
        <f t="array" ref="K727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7" s="8">
        <v>1</v>
      </c>
      <c r="N7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7" s="28">
        <f t="shared" si="46"/>
        <v>1</v>
      </c>
      <c r="P727" t="str" cm="1">
        <f t="array" ref="P727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7" t="str" cm="1">
        <f t="array" ref="Q727">+IFERROR(_xlfn.XLOOKUP(Cesion_credito[[#This Row],[SUMINISTRADOR_ACTUAL]]&amp;Cesion_credito[[#This Row],[Razón Social Beneficiario del Pago]],Tabla_Facturas[[#All],[ID]],Tabla_Facturas[[#All],[TIPO_CUENTA]],,0),"")</f>
        <v>Corriente</v>
      </c>
      <c r="R727" cm="1">
        <f t="array" ref="R727">+IFERROR(_xlfn.XLOOKUP(Cesion_credito[[#This Row],[SUMINISTRADOR_ACTUAL]]&amp;Cesion_credito[[#This Row],[Razón Social Beneficiario del Pago]],Tabla_Facturas[[#All],[ID]],Tabla_Facturas[[#All],[NUMERO_CUENTA]],,0),"")</f>
        <v>10677160</v>
      </c>
      <c r="S7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7" t="str">
        <f>+_xlfn.XLOOKUP(Cesion_credito[[#This Row],[DISTRIBUIDOR_ACTUAL]],Distribuidor[DISTRIBUIDOR_ACTUAL],Distribuidor[RAZON_SOCIAL_DISTRIBUIDOR_ACTUAL],,0)</f>
        <v>Distribuidora de Energia Electrica Mataquito S.A.</v>
      </c>
      <c r="U727" t="str">
        <f>+_xlfn.XLOOKUP(Cesion_credito[[#This Row],[DISTRIBUIDOR_ACTUAL]],Distribuidor[DISTRIBUIDOR_ACTUAL],Distribuidor[RUT_DISTRIBUIDOR_ACTUAL],,0)</f>
        <v>76.808.157-3</v>
      </c>
    </row>
    <row r="728" spans="1:21" x14ac:dyDescent="0.25">
      <c r="A728" s="22">
        <f t="shared" si="47"/>
        <v>2025</v>
      </c>
      <c r="B728" s="22">
        <f t="shared" si="44"/>
        <v>1</v>
      </c>
      <c r="C728" s="22">
        <f t="shared" si="45"/>
        <v>6</v>
      </c>
      <c r="D728" s="23" t="s">
        <v>1128</v>
      </c>
      <c r="E728" s="6" t="s">
        <v>43</v>
      </c>
      <c r="F728" s="5" t="s">
        <v>546</v>
      </c>
      <c r="G728" s="24" t="str" cm="1">
        <f t="array" ref="G728">+IFERROR(_xlfn.XLOOKUP(Cesion_credito[[#This Row],[Distribuidor_CNE]]&amp;"_"&amp;Cesion_credito[[#This Row],[Bloque_Contrato_CNE]],Contrato[[#All],[Id]],Contrato[[#All],[Suministrador_CNE]],,0),"")</f>
        <v>El Campesino</v>
      </c>
      <c r="H728" s="24" t="str" cm="1">
        <f t="array" ref="H728">+IFERROR(_xlfn.XLOOKUP(Cesion_credito[[#This Row],[Distribuidor_CNE]]&amp;"_"&amp;Cesion_credito[[#This Row],[Bloque_Contrato_CNE]],Contrato[[#All],[Id]],Contrato[[#All],[SUMINISTRADOR_ACTUAL]],,0),"")</f>
        <v>GM_HOLDINGS</v>
      </c>
      <c r="I728" s="24" t="str" cm="1">
        <f t="array" ref="I728">+IFERROR(_xlfn.XLOOKUP(Cesion_credito[[#This Row],[Distribuidor_CNE]]&amp;"_"&amp;Cesion_credito[[#This Row],[Bloque_Contrato_CNE]],Contrato[[#All],[Id]],Contrato[[#All],[DISTRIBUIDOR_ACTUAL]],,0),"")</f>
        <v>MATAQUITO</v>
      </c>
      <c r="J728" s="5" t="s">
        <v>1215</v>
      </c>
      <c r="K728" s="22" t="str" cm="1">
        <f t="array" ref="K728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28" s="8">
        <v>1</v>
      </c>
      <c r="N72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28" s="28">
        <f t="shared" si="46"/>
        <v>1</v>
      </c>
      <c r="P728" t="str" cm="1">
        <f t="array" ref="P728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28" t="str" cm="1">
        <f t="array" ref="Q728">+IFERROR(_xlfn.XLOOKUP(Cesion_credito[[#This Row],[SUMINISTRADOR_ACTUAL]]&amp;Cesion_credito[[#This Row],[Razón Social Beneficiario del Pago]],Tabla_Facturas[[#All],[ID]],Tabla_Facturas[[#All],[TIPO_CUENTA]],,0),"")</f>
        <v>Corriente</v>
      </c>
      <c r="R728" cm="1">
        <f t="array" ref="R728">+IFERROR(_xlfn.XLOOKUP(Cesion_credito[[#This Row],[SUMINISTRADOR_ACTUAL]]&amp;Cesion_credito[[#This Row],[Razón Social Beneficiario del Pago]],Tabla_Facturas[[#All],[ID]],Tabla_Facturas[[#All],[NUMERO_CUENTA]],,0),"")</f>
        <v>10677160</v>
      </c>
      <c r="S7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28" t="str">
        <f>+_xlfn.XLOOKUP(Cesion_credito[[#This Row],[DISTRIBUIDOR_ACTUAL]],Distribuidor[DISTRIBUIDOR_ACTUAL],Distribuidor[RAZON_SOCIAL_DISTRIBUIDOR_ACTUAL],,0)</f>
        <v>Distribuidora de Energia Electrica Mataquito S.A.</v>
      </c>
      <c r="U728" t="str">
        <f>+_xlfn.XLOOKUP(Cesion_credito[[#This Row],[DISTRIBUIDOR_ACTUAL]],Distribuidor[DISTRIBUIDOR_ACTUAL],Distribuidor[RUT_DISTRIBUIDOR_ACTUAL],,0)</f>
        <v>76.808.157-3</v>
      </c>
    </row>
    <row r="729" spans="1:21" x14ac:dyDescent="0.25">
      <c r="A729" s="22">
        <f t="shared" ref="A729:A752" si="48">+$B$3</f>
        <v>2025</v>
      </c>
      <c r="B729" s="22">
        <f t="shared" ref="B729:B752" si="49">+$B$4</f>
        <v>1</v>
      </c>
      <c r="C729" s="22">
        <f t="shared" ref="C729:C752" si="50">+$B$5</f>
        <v>6</v>
      </c>
      <c r="D729" s="23" t="s">
        <v>1128</v>
      </c>
      <c r="E729" s="6" t="s">
        <v>1103</v>
      </c>
      <c r="F729" s="5" t="s">
        <v>947</v>
      </c>
      <c r="G729" s="24" t="str" cm="1">
        <f t="array" ref="G729">+IFERROR(_xlfn.XLOOKUP(Cesion_credito[[#This Row],[Distribuidor_CNE]]&amp;"_"&amp;Cesion_credito[[#This Row],[Bloque_Contrato_CNE]],Contrato[[#All],[Id]],Contrato[[#All],[Suministrador_CNE]],,0),"")</f>
        <v>El Campesino</v>
      </c>
      <c r="H729" s="24" t="str" cm="1">
        <f t="array" ref="H729">+IFERROR(_xlfn.XLOOKUP(Cesion_credito[[#This Row],[Distribuidor_CNE]]&amp;"_"&amp;Cesion_credito[[#This Row],[Bloque_Contrato_CNE]],Contrato[[#All],[Id]],Contrato[[#All],[SUMINISTRADOR_ACTUAL]],,0),"")</f>
        <v>GM_HOLDINGS</v>
      </c>
      <c r="I729" s="24" t="str" cm="1">
        <f t="array" ref="I729">+IFERROR(_xlfn.XLOOKUP(Cesion_credito[[#This Row],[Distribuidor_CNE]]&amp;"_"&amp;Cesion_credito[[#This Row],[Bloque_Contrato_CNE]],Contrato[[#All],[Id]],Contrato[[#All],[DISTRIBUIDOR_ACTUAL]],,0),"")</f>
        <v>SAESA</v>
      </c>
      <c r="J729" s="5" t="s">
        <v>1299</v>
      </c>
      <c r="K729" s="22" t="str" cm="1">
        <f t="array" ref="K7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29" s="8">
        <v>1</v>
      </c>
      <c r="N729" s="36">
        <f>+Cesion_credito[[#This Row],[Prorrata_Semestral (%)]]*SUMIFS(Contrato[Pago_Semestral_US$],Contrato[Distribuidor_CNE],Cesion_credito[[#This Row],[Distribuidor_CNE]],Contrato[Contrato],Cesion_credito[[#This Row],[Bloque_Contrato_CNE]])</f>
        <v>121915.38</v>
      </c>
      <c r="O729" s="28">
        <f t="shared" si="46"/>
        <v>1</v>
      </c>
      <c r="P729" t="str" cm="1">
        <f t="array" ref="P729">+IFERROR(_xlfn.XLOOKUP(Cesion_credito[[#This Row],[SUMINISTRADOR_ACTUAL]]&amp;Cesion_credito[[#This Row],[Razón Social Beneficiario del Pago]],Tabla_Facturas[[#All],[ID]],Tabla_Facturas[[#All],[BANCO]],,0),"")</f>
        <v>Banco de Chile</v>
      </c>
      <c r="Q729" t="str" cm="1">
        <f t="array" ref="Q729">+IFERROR(_xlfn.XLOOKUP(Cesion_credito[[#This Row],[SUMINISTRADOR_ACTUAL]]&amp;Cesion_credito[[#This Row],[Razón Social Beneficiario del Pago]],Tabla_Facturas[[#All],[ID]],Tabla_Facturas[[#All],[TIPO_CUENTA]],,0),"")</f>
        <v>Corriente</v>
      </c>
      <c r="R729" cm="1">
        <f t="array" ref="R729">+IFERROR(_xlfn.XLOOKUP(Cesion_credito[[#This Row],[SUMINISTRADOR_ACTUAL]]&amp;Cesion_credito[[#This Row],[Razón Social Beneficiario del Pago]],Tabla_Facturas[[#All],[ID]],Tabla_Facturas[[#All],[NUMERO_CUENTA]],,0),"")</f>
        <v>1410401068</v>
      </c>
      <c r="S7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18976332</v>
      </c>
      <c r="T729" t="str">
        <f>+_xlfn.XLOOKUP(Cesion_credito[[#This Row],[DISTRIBUIDOR_ACTUAL]],Distribuidor[DISTRIBUIDOR_ACTUAL],Distribuidor[RAZON_SOCIAL_DISTRIBUIDOR_ACTUAL],,0)</f>
        <v>Sociedad Austral de Electricidad S.A.</v>
      </c>
      <c r="U729" t="str">
        <f>+_xlfn.XLOOKUP(Cesion_credito[[#This Row],[DISTRIBUIDOR_ACTUAL]],Distribuidor[DISTRIBUIDOR_ACTUAL],Distribuidor[RUT_DISTRIBUIDOR_ACTUAL],,0)</f>
        <v>76.073.162-5</v>
      </c>
    </row>
    <row r="730" spans="1:21" x14ac:dyDescent="0.25">
      <c r="A730" s="22">
        <f t="shared" si="48"/>
        <v>2025</v>
      </c>
      <c r="B730" s="22">
        <f t="shared" si="49"/>
        <v>1</v>
      </c>
      <c r="C730" s="22">
        <f t="shared" si="50"/>
        <v>6</v>
      </c>
      <c r="D730" s="23" t="s">
        <v>1128</v>
      </c>
      <c r="E730" s="6" t="s">
        <v>1104</v>
      </c>
      <c r="F730" s="5" t="s">
        <v>983</v>
      </c>
      <c r="G730" s="24" t="str" cm="1">
        <f t="array" ref="G730">+IFERROR(_xlfn.XLOOKUP(Cesion_credito[[#This Row],[Distribuidor_CNE]]&amp;"_"&amp;Cesion_credito[[#This Row],[Bloque_Contrato_CNE]],Contrato[[#All],[Id]],Contrato[[#All],[Suministrador_CNE]],,0),"")</f>
        <v>El Campesino</v>
      </c>
      <c r="H730" s="24" t="str" cm="1">
        <f t="array" ref="H730">+IFERROR(_xlfn.XLOOKUP(Cesion_credito[[#This Row],[Distribuidor_CNE]]&amp;"_"&amp;Cesion_credito[[#This Row],[Bloque_Contrato_CNE]],Contrato[[#All],[Id]],Contrato[[#All],[SUMINISTRADOR_ACTUAL]],,0),"")</f>
        <v>GM_HOLDINGS</v>
      </c>
      <c r="I730" s="24" t="str" cm="1">
        <f t="array" ref="I730">+IFERROR(_xlfn.XLOOKUP(Cesion_credito[[#This Row],[Distribuidor_CNE]]&amp;"_"&amp;Cesion_credito[[#This Row],[Bloque_Contrato_CNE]],Contrato[[#All],[Id]],Contrato[[#All],[DISTRIBUIDOR_ACTUAL]],,0),"")</f>
        <v>SOCOEPA</v>
      </c>
      <c r="J730" s="5" t="s">
        <v>1215</v>
      </c>
      <c r="K730" s="22" t="str" cm="1">
        <f t="array" ref="K730">+IFERROR(_xlfn.XLOOKUP(Cesion_credito[[#This Row],[SUMINISTRADOR_ACTUAL]]&amp;Cesion_credito[[#This Row],[Razón Social Beneficiario del Pago]],Tabla_Facturas[[#All],[ID]],Tabla_Facturas[[#All],[RUT BENEFICIARIO]],,0),"")</f>
        <v>76.240.103-7</v>
      </c>
      <c r="L7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30" s="8">
        <v>1</v>
      </c>
      <c r="N730" s="36">
        <f>+Cesion_credito[[#This Row],[Prorrata_Semestral (%)]]*SUMIFS(Contrato[Pago_Semestral_US$],Contrato[Distribuidor_CNE],Cesion_credito[[#This Row],[Distribuidor_CNE]],Contrato[Contrato],Cesion_credito[[#This Row],[Bloque_Contrato_CNE]])</f>
        <v>6050.63</v>
      </c>
      <c r="O730" s="28">
        <f t="shared" si="46"/>
        <v>1</v>
      </c>
      <c r="P730" t="str" cm="1">
        <f t="array" ref="P730">+IFERROR(_xlfn.XLOOKUP(Cesion_credito[[#This Row],[SUMINISTRADOR_ACTUAL]]&amp;Cesion_credito[[#This Row],[Razón Social Beneficiario del Pago]],Tabla_Facturas[[#All],[ID]],Tabla_Facturas[[#All],[BANCO]],,0),"")</f>
        <v>Banco de Crédito e Inversiones</v>
      </c>
      <c r="Q730" t="str" cm="1">
        <f t="array" ref="Q730">+IFERROR(_xlfn.XLOOKUP(Cesion_credito[[#This Row],[SUMINISTRADOR_ACTUAL]]&amp;Cesion_credito[[#This Row],[Razón Social Beneficiario del Pago]],Tabla_Facturas[[#All],[ID]],Tabla_Facturas[[#All],[TIPO_CUENTA]],,0),"")</f>
        <v>Corriente</v>
      </c>
      <c r="R730" cm="1">
        <f t="array" ref="R730">+IFERROR(_xlfn.XLOOKUP(Cesion_credito[[#This Row],[SUMINISTRADOR_ACTUAL]]&amp;Cesion_credito[[#This Row],[Razón Social Beneficiario del Pago]],Tabla_Facturas[[#All],[ID]],Tabla_Facturas[[#All],[NUMERO_CUENTA]],,0),"")</f>
        <v>10677160</v>
      </c>
      <c r="S7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941791</v>
      </c>
      <c r="T730" t="str">
        <f>+_xlfn.XLOOKUP(Cesion_credito[[#This Row],[DISTRIBUIDOR_ACTUAL]],Distribuidor[DISTRIBUIDOR_ACTUAL],Distribuidor[RAZON_SOCIAL_DISTRIBUIDOR_ACTUAL],,0)</f>
        <v>Cooperativa Eléctrica Paillaco Ltda</v>
      </c>
      <c r="U730" t="str">
        <f>+_xlfn.XLOOKUP(Cesion_credito[[#This Row],[DISTRIBUIDOR_ACTUAL]],Distribuidor[DISTRIBUIDOR_ACTUAL],Distribuidor[RUT_DISTRIBUIDOR_ACTUAL],,0)</f>
        <v>81.629.800-8</v>
      </c>
    </row>
    <row r="731" spans="1:21" x14ac:dyDescent="0.25">
      <c r="A731" s="22">
        <f t="shared" si="48"/>
        <v>2025</v>
      </c>
      <c r="B731" s="22">
        <f t="shared" si="49"/>
        <v>1</v>
      </c>
      <c r="C731" s="22">
        <f t="shared" si="50"/>
        <v>6</v>
      </c>
      <c r="D731" s="23" t="s">
        <v>1128</v>
      </c>
      <c r="E731" s="6" t="s">
        <v>1105</v>
      </c>
      <c r="F731" s="5" t="s">
        <v>546</v>
      </c>
      <c r="G731" s="24" t="str" cm="1">
        <f t="array" ref="G731">+IFERROR(_xlfn.XLOOKUP(Cesion_credito[[#This Row],[Distribuidor_CNE]]&amp;"_"&amp;Cesion_credito[[#This Row],[Bloque_Contrato_CNE]],Contrato[[#All],[Id]],Contrato[[#All],[Suministrador_CNE]],,0),"")</f>
        <v>El Campesino</v>
      </c>
      <c r="H731" s="24" t="str" cm="1">
        <f t="array" ref="H731">+IFERROR(_xlfn.XLOOKUP(Cesion_credito[[#This Row],[Distribuidor_CNE]]&amp;"_"&amp;Cesion_credito[[#This Row],[Bloque_Contrato_CNE]],Contrato[[#All],[Id]],Contrato[[#All],[SUMINISTRADOR_ACTUAL]],,0),"")</f>
        <v>GM_HOLDINGS</v>
      </c>
      <c r="I731" s="24" t="str" cm="1">
        <f t="array" ref="I731">+IFERROR(_xlfn.XLOOKUP(Cesion_credito[[#This Row],[Distribuidor_CNE]]&amp;"_"&amp;Cesion_credito[[#This Row],[Bloque_Contrato_CNE]],Contrato[[#All],[Id]],Contrato[[#All],[DISTRIBUIDOR_ACTUAL]],,0),"")</f>
        <v>TIL TIL</v>
      </c>
      <c r="J731" s="5" t="s">
        <v>1299</v>
      </c>
      <c r="K731" s="22" t="str" cm="1">
        <f t="array" ref="K7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1" s="8">
        <v>1</v>
      </c>
      <c r="N73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31" s="28">
        <f t="shared" si="46"/>
        <v>1</v>
      </c>
      <c r="P731" t="str" cm="1">
        <f t="array" ref="P731">+IFERROR(_xlfn.XLOOKUP(Cesion_credito[[#This Row],[SUMINISTRADOR_ACTUAL]]&amp;Cesion_credito[[#This Row],[Razón Social Beneficiario del Pago]],Tabla_Facturas[[#All],[ID]],Tabla_Facturas[[#All],[BANCO]],,0),"")</f>
        <v>Banco de Chile</v>
      </c>
      <c r="Q731" t="str" cm="1">
        <f t="array" ref="Q731">+IFERROR(_xlfn.XLOOKUP(Cesion_credito[[#This Row],[SUMINISTRADOR_ACTUAL]]&amp;Cesion_credito[[#This Row],[Razón Social Beneficiario del Pago]],Tabla_Facturas[[#All],[ID]],Tabla_Facturas[[#All],[TIPO_CUENTA]],,0),"")</f>
        <v>Corriente</v>
      </c>
      <c r="R731" cm="1">
        <f t="array" ref="R731">+IFERROR(_xlfn.XLOOKUP(Cesion_credito[[#This Row],[SUMINISTRADOR_ACTUAL]]&amp;Cesion_credito[[#This Row],[Razón Social Beneficiario del Pago]],Tabla_Facturas[[#All],[ID]],Tabla_Facturas[[#All],[NUMERO_CUENTA]],,0),"")</f>
        <v>1410401068</v>
      </c>
      <c r="S7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731" t="str">
        <f>+_xlfn.XLOOKUP(Cesion_credito[[#This Row],[DISTRIBUIDOR_ACTUAL]],Distribuidor[DISTRIBUIDOR_ACTUAL],Distribuidor[RAZON_SOCIAL_DISTRIBUIDOR_ACTUAL],,0)</f>
        <v>Empresa Eléctrica Municipalidad de Til Til</v>
      </c>
      <c r="U731" t="str">
        <f>+_xlfn.XLOOKUP(Cesion_credito[[#This Row],[DISTRIBUIDOR_ACTUAL]],Distribuidor[DISTRIBUIDOR_ACTUAL],Distribuidor[RUT_DISTRIBUIDOR_ACTUAL],,0)</f>
        <v>70.849.500-K</v>
      </c>
    </row>
    <row r="732" spans="1:21" x14ac:dyDescent="0.25">
      <c r="A732" s="22">
        <f t="shared" si="48"/>
        <v>2025</v>
      </c>
      <c r="B732" s="22">
        <f t="shared" si="49"/>
        <v>1</v>
      </c>
      <c r="C732" s="22">
        <f t="shared" si="50"/>
        <v>6</v>
      </c>
      <c r="D732" s="23" t="s">
        <v>1128</v>
      </c>
      <c r="E732" s="6" t="s">
        <v>1075</v>
      </c>
      <c r="F732" s="5" t="s">
        <v>1007</v>
      </c>
      <c r="G732" s="24" t="str" cm="1">
        <f t="array" ref="G732">+IFERROR(_xlfn.XLOOKUP(Cesion_credito[[#This Row],[Distribuidor_CNE]]&amp;"_"&amp;Cesion_credito[[#This Row],[Bloque_Contrato_CNE]],Contrato[[#All],[Id]],Contrato[[#All],[Suministrador_CNE]],,0),"")</f>
        <v>El Campesino</v>
      </c>
      <c r="H732" s="24" t="str" cm="1">
        <f t="array" ref="H732">+IFERROR(_xlfn.XLOOKUP(Cesion_credito[[#This Row],[Distribuidor_CNE]]&amp;"_"&amp;Cesion_credito[[#This Row],[Bloque_Contrato_CNE]],Contrato[[#All],[Id]],Contrato[[#All],[SUMINISTRADOR_ACTUAL]],,0),"")</f>
        <v>GM_HOLDINGS</v>
      </c>
      <c r="I732" s="24" t="str" cm="1">
        <f t="array" ref="I732">+IFERROR(_xlfn.XLOOKUP(Cesion_credito[[#This Row],[Distribuidor_CNE]]&amp;"_"&amp;Cesion_credito[[#This Row],[Bloque_Contrato_CNE]],Contrato[[#All],[Id]],Contrato[[#All],[DISTRIBUIDOR_ACTUAL]],,0),"")</f>
        <v>CGE</v>
      </c>
      <c r="J732" s="5" t="s">
        <v>1299</v>
      </c>
      <c r="K732" s="22" t="str" cm="1">
        <f t="array" ref="K7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2" s="8">
        <v>1</v>
      </c>
      <c r="N732" s="36">
        <f>+Cesion_credito[[#This Row],[Prorrata_Semestral (%)]]*SUMIFS(Contrato[Pago_Semestral_US$],Contrato[Distribuidor_CNE],Cesion_credito[[#This Row],[Distribuidor_CNE]],Contrato[Contrato],Cesion_credito[[#This Row],[Bloque_Contrato_CNE]])</f>
        <v>257.25700000000001</v>
      </c>
      <c r="O732" s="28">
        <f t="shared" si="46"/>
        <v>1</v>
      </c>
      <c r="P732" t="str" cm="1">
        <f t="array" ref="P732">+IFERROR(_xlfn.XLOOKUP(Cesion_credito[[#This Row],[SUMINISTRADOR_ACTUAL]]&amp;Cesion_credito[[#This Row],[Razón Social Beneficiario del Pago]],Tabla_Facturas[[#All],[ID]],Tabla_Facturas[[#All],[BANCO]],,0),"")</f>
        <v>Banco de Chile</v>
      </c>
      <c r="Q732" t="str" cm="1">
        <f t="array" ref="Q732">+IFERROR(_xlfn.XLOOKUP(Cesion_credito[[#This Row],[SUMINISTRADOR_ACTUAL]]&amp;Cesion_credito[[#This Row],[Razón Social Beneficiario del Pago]],Tabla_Facturas[[#All],[ID]],Tabla_Facturas[[#All],[TIPO_CUENTA]],,0),"")</f>
        <v>Corriente</v>
      </c>
      <c r="R732" cm="1">
        <f t="array" ref="R732">+IFERROR(_xlfn.XLOOKUP(Cesion_credito[[#This Row],[SUMINISTRADOR_ACTUAL]]&amp;Cesion_credito[[#This Row],[Razón Social Beneficiario del Pago]],Tabla_Facturas[[#All],[ID]],Tabla_Facturas[[#All],[NUMERO_CUENTA]],,0),"")</f>
        <v>1410401068</v>
      </c>
      <c r="S7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40042</v>
      </c>
      <c r="T732" t="str">
        <f>+_xlfn.XLOOKUP(Cesion_credito[[#This Row],[DISTRIBUIDOR_ACTUAL]],Distribuidor[DISTRIBUIDOR_ACTUAL],Distribuidor[RAZON_SOCIAL_DISTRIBUIDOR_ACTUAL],,0)</f>
        <v>Compañía General de Electricidad S.A.</v>
      </c>
      <c r="U732" t="str">
        <f>+_xlfn.XLOOKUP(Cesion_credito[[#This Row],[DISTRIBUIDOR_ACTUAL]],Distribuidor[DISTRIBUIDOR_ACTUAL],Distribuidor[RUT_DISTRIBUIDOR_ACTUAL],,0)</f>
        <v>76.411.321-7</v>
      </c>
    </row>
    <row r="733" spans="1:21" x14ac:dyDescent="0.25">
      <c r="A733" s="22">
        <f t="shared" si="48"/>
        <v>2025</v>
      </c>
      <c r="B733" s="22">
        <f t="shared" si="49"/>
        <v>1</v>
      </c>
      <c r="C733" s="22">
        <f t="shared" si="50"/>
        <v>6</v>
      </c>
      <c r="D733" s="23" t="s">
        <v>1139</v>
      </c>
      <c r="E733" s="6" t="s">
        <v>1075</v>
      </c>
      <c r="F733" s="5" t="s">
        <v>94</v>
      </c>
      <c r="G733" s="24" t="str" cm="1">
        <f t="array" ref="G733">+IFERROR(_xlfn.XLOOKUP(Cesion_credito[[#This Row],[Distribuidor_CNE]]&amp;"_"&amp;Cesion_credito[[#This Row],[Bloque_Contrato_CNE]],Contrato[[#All],[Id]],Contrato[[#All],[Suministrador_CNE]],,0),"")</f>
        <v>AES GENER</v>
      </c>
      <c r="H733" s="24" t="str" cm="1">
        <f t="array" ref="H733">+IFERROR(_xlfn.XLOOKUP(Cesion_credito[[#This Row],[Distribuidor_CNE]]&amp;"_"&amp;Cesion_credito[[#This Row],[Bloque_Contrato_CNE]],Contrato[[#All],[Id]],Contrato[[#All],[SUMINISTRADOR_ACTUAL]],,0),"")</f>
        <v>AES_GENER</v>
      </c>
      <c r="I733" s="24" t="str" cm="1">
        <f t="array" ref="I733">+IFERROR(_xlfn.XLOOKUP(Cesion_credito[[#This Row],[Distribuidor_CNE]]&amp;"_"&amp;Cesion_credito[[#This Row],[Bloque_Contrato_CNE]],Contrato[[#All],[Id]],Contrato[[#All],[DISTRIBUIDOR_ACTUAL]],,0),"")</f>
        <v>CGE</v>
      </c>
      <c r="J733" s="5" t="s">
        <v>1317</v>
      </c>
      <c r="K733" s="22" t="str" cm="1">
        <f t="array" ref="K73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3" s="8">
        <v>1</v>
      </c>
      <c r="N733" s="36">
        <f>+Cesion_credito[[#This Row],[Prorrata_Semestral (%)]]*SUMIFS(Contrato[Pago_Semestral_US$],Contrato[Distribuidor_CNE],Cesion_credito[[#This Row],[Distribuidor_CNE]],Contrato[Contrato],Cesion_credito[[#This Row],[Bloque_Contrato_CNE]])</f>
        <v>332988.11300000001</v>
      </c>
      <c r="O733" s="28">
        <f t="shared" si="46"/>
        <v>1</v>
      </c>
      <c r="P733" t="str" cm="1">
        <f t="array" ref="P733">+IFERROR(_xlfn.XLOOKUP(Cesion_credito[[#This Row],[SUMINISTRADOR_ACTUAL]]&amp;Cesion_credito[[#This Row],[Razón Social Beneficiario del Pago]],Tabla_Facturas[[#All],[ID]],Tabla_Facturas[[#All],[BANCO]],,0),"")</f>
        <v>Banco de Chile</v>
      </c>
      <c r="Q733" t="str" cm="1">
        <f t="array" ref="Q7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3" t="str" cm="1">
        <f t="array" ref="R73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51830155</v>
      </c>
      <c r="T733" t="str">
        <f>+_xlfn.XLOOKUP(Cesion_credito[[#This Row],[DISTRIBUIDOR_ACTUAL]],Distribuidor[DISTRIBUIDOR_ACTUAL],Distribuidor[RAZON_SOCIAL_DISTRIBUIDOR_ACTUAL],,0)</f>
        <v>Compañía General de Electricidad S.A.</v>
      </c>
      <c r="U733" t="str">
        <f>+_xlfn.XLOOKUP(Cesion_credito[[#This Row],[DISTRIBUIDOR_ACTUAL]],Distribuidor[DISTRIBUIDOR_ACTUAL],Distribuidor[RUT_DISTRIBUIDOR_ACTUAL],,0)</f>
        <v>76.411.321-7</v>
      </c>
    </row>
    <row r="734" spans="1:21" x14ac:dyDescent="0.25">
      <c r="A734" s="22">
        <f t="shared" si="48"/>
        <v>2025</v>
      </c>
      <c r="B734" s="22">
        <f t="shared" si="49"/>
        <v>1</v>
      </c>
      <c r="C734" s="22">
        <f t="shared" si="50"/>
        <v>6</v>
      </c>
      <c r="D734" s="23" t="s">
        <v>1139</v>
      </c>
      <c r="E734" s="6" t="s">
        <v>1075</v>
      </c>
      <c r="F734" s="5" t="s">
        <v>95</v>
      </c>
      <c r="G734" s="24" t="str" cm="1">
        <f t="array" ref="G734">+IFERROR(_xlfn.XLOOKUP(Cesion_credito[[#This Row],[Distribuidor_CNE]]&amp;"_"&amp;Cesion_credito[[#This Row],[Bloque_Contrato_CNE]],Contrato[[#All],[Id]],Contrato[[#All],[Suministrador_CNE]],,0),"")</f>
        <v>AES GENER</v>
      </c>
      <c r="H734" s="24" t="str" cm="1">
        <f t="array" ref="H734">+IFERROR(_xlfn.XLOOKUP(Cesion_credito[[#This Row],[Distribuidor_CNE]]&amp;"_"&amp;Cesion_credito[[#This Row],[Bloque_Contrato_CNE]],Contrato[[#All],[Id]],Contrato[[#All],[SUMINISTRADOR_ACTUAL]],,0),"")</f>
        <v>AES_GENER</v>
      </c>
      <c r="I734" s="24" t="str" cm="1">
        <f t="array" ref="I734">+IFERROR(_xlfn.XLOOKUP(Cesion_credito[[#This Row],[Distribuidor_CNE]]&amp;"_"&amp;Cesion_credito[[#This Row],[Bloque_Contrato_CNE]],Contrato[[#All],[Id]],Contrato[[#All],[DISTRIBUIDOR_ACTUAL]],,0),"")</f>
        <v>CGE</v>
      </c>
      <c r="J734" s="5" t="s">
        <v>1317</v>
      </c>
      <c r="K734" s="22" t="str" cm="1">
        <f t="array" ref="K73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4" s="8">
        <v>1</v>
      </c>
      <c r="N734" s="36">
        <f>+Cesion_credito[[#This Row],[Prorrata_Semestral (%)]]*SUMIFS(Contrato[Pago_Semestral_US$],Contrato[Distribuidor_CNE],Cesion_credito[[#This Row],[Distribuidor_CNE]],Contrato[Contrato],Cesion_credito[[#This Row],[Bloque_Contrato_CNE]])</f>
        <v>46131.54</v>
      </c>
      <c r="O734" s="28">
        <f t="shared" si="46"/>
        <v>1</v>
      </c>
      <c r="P734" t="str" cm="1">
        <f t="array" ref="P734">+IFERROR(_xlfn.XLOOKUP(Cesion_credito[[#This Row],[SUMINISTRADOR_ACTUAL]]&amp;Cesion_credito[[#This Row],[Razón Social Beneficiario del Pago]],Tabla_Facturas[[#All],[ID]],Tabla_Facturas[[#All],[BANCO]],,0),"")</f>
        <v>Banco de Chile</v>
      </c>
      <c r="Q734" t="str" cm="1">
        <f t="array" ref="Q7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4" t="str" cm="1">
        <f t="array" ref="R734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7180451</v>
      </c>
      <c r="T734" t="str">
        <f>+_xlfn.XLOOKUP(Cesion_credito[[#This Row],[DISTRIBUIDOR_ACTUAL]],Distribuidor[DISTRIBUIDOR_ACTUAL],Distribuidor[RAZON_SOCIAL_DISTRIBUIDOR_ACTUAL],,0)</f>
        <v>Compañía General de Electricidad S.A.</v>
      </c>
      <c r="U734" t="str">
        <f>+_xlfn.XLOOKUP(Cesion_credito[[#This Row],[DISTRIBUIDOR_ACTUAL]],Distribuidor[DISTRIBUIDOR_ACTUAL],Distribuidor[RUT_DISTRIBUIDOR_ACTUAL],,0)</f>
        <v>76.411.321-7</v>
      </c>
    </row>
    <row r="735" spans="1:21" x14ac:dyDescent="0.25">
      <c r="A735" s="22">
        <f t="shared" si="48"/>
        <v>2025</v>
      </c>
      <c r="B735" s="22">
        <f t="shared" si="49"/>
        <v>1</v>
      </c>
      <c r="C735" s="22">
        <f t="shared" si="50"/>
        <v>6</v>
      </c>
      <c r="D735" s="23" t="s">
        <v>1139</v>
      </c>
      <c r="E735" s="6" t="s">
        <v>22</v>
      </c>
      <c r="F735" s="5" t="s">
        <v>188</v>
      </c>
      <c r="G735" s="24" t="str" cm="1">
        <f t="array" ref="G735">+IFERROR(_xlfn.XLOOKUP(Cesion_credito[[#This Row],[Distribuidor_CNE]]&amp;"_"&amp;Cesion_credito[[#This Row],[Bloque_Contrato_CNE]],Contrato[[#All],[Id]],Contrato[[#All],[Suministrador_CNE]],,0),"")</f>
        <v>AES GENER</v>
      </c>
      <c r="H735" s="24" t="str" cm="1">
        <f t="array" ref="H735">+IFERROR(_xlfn.XLOOKUP(Cesion_credito[[#This Row],[Distribuidor_CNE]]&amp;"_"&amp;Cesion_credito[[#This Row],[Bloque_Contrato_CNE]],Contrato[[#All],[Id]],Contrato[[#All],[SUMINISTRADOR_ACTUAL]],,0),"")</f>
        <v>AES_GENER</v>
      </c>
      <c r="I735" s="24" t="str" cm="1">
        <f t="array" ref="I735">+IFERROR(_xlfn.XLOOKUP(Cesion_credito[[#This Row],[Distribuidor_CNE]]&amp;"_"&amp;Cesion_credito[[#This Row],[Bloque_Contrato_CNE]],Contrato[[#All],[Id]],Contrato[[#All],[DISTRIBUIDOR_ACTUAL]],,0),"")</f>
        <v>CHILQUINTA</v>
      </c>
      <c r="J735" s="5" t="s">
        <v>1317</v>
      </c>
      <c r="K735" s="22" t="str" cm="1">
        <f t="array" ref="K73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5" s="8">
        <v>1</v>
      </c>
      <c r="N735" s="36">
        <f>+Cesion_credito[[#This Row],[Prorrata_Semestral (%)]]*SUMIFS(Contrato[Pago_Semestral_US$],Contrato[Distribuidor_CNE],Cesion_credito[[#This Row],[Distribuidor_CNE]],Contrato[Contrato],Cesion_credito[[#This Row],[Bloque_Contrato_CNE]])</f>
        <v>158414.68</v>
      </c>
      <c r="O735" s="28">
        <f t="shared" si="46"/>
        <v>1</v>
      </c>
      <c r="P735" t="str" cm="1">
        <f t="array" ref="P735">+IFERROR(_xlfn.XLOOKUP(Cesion_credito[[#This Row],[SUMINISTRADOR_ACTUAL]]&amp;Cesion_credito[[#This Row],[Razón Social Beneficiario del Pago]],Tabla_Facturas[[#All],[ID]],Tabla_Facturas[[#All],[BANCO]],,0),"")</f>
        <v>Banco de Chile</v>
      </c>
      <c r="Q735" t="str" cm="1">
        <f t="array" ref="Q7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5" t="str" cm="1">
        <f t="array" ref="R735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24657509</v>
      </c>
      <c r="T735" t="str">
        <f>+_xlfn.XLOOKUP(Cesion_credito[[#This Row],[DISTRIBUIDOR_ACTUAL]],Distribuidor[DISTRIBUIDOR_ACTUAL],Distribuidor[RAZON_SOCIAL_DISTRIBUIDOR_ACTUAL],,0)</f>
        <v>Chilquinta Distribución S.A.</v>
      </c>
      <c r="U735" t="str">
        <f>+_xlfn.XLOOKUP(Cesion_credito[[#This Row],[DISTRIBUIDOR_ACTUAL]],Distribuidor[DISTRIBUIDOR_ACTUAL],Distribuidor[RUT_DISTRIBUIDOR_ACTUAL],,0)</f>
        <v>96.813.520-1</v>
      </c>
    </row>
    <row r="736" spans="1:21" x14ac:dyDescent="0.25">
      <c r="A736" s="22">
        <f t="shared" si="48"/>
        <v>2025</v>
      </c>
      <c r="B736" s="22">
        <f t="shared" si="49"/>
        <v>1</v>
      </c>
      <c r="C736" s="22">
        <f t="shared" si="50"/>
        <v>6</v>
      </c>
      <c r="D736" s="23" t="s">
        <v>1139</v>
      </c>
      <c r="E736" s="6" t="s">
        <v>22</v>
      </c>
      <c r="F736" s="5" t="s">
        <v>189</v>
      </c>
      <c r="G736" s="24" t="str" cm="1">
        <f t="array" ref="G736">+IFERROR(_xlfn.XLOOKUP(Cesion_credito[[#This Row],[Distribuidor_CNE]]&amp;"_"&amp;Cesion_credito[[#This Row],[Bloque_Contrato_CNE]],Contrato[[#All],[Id]],Contrato[[#All],[Suministrador_CNE]],,0),"")</f>
        <v>AES GENER</v>
      </c>
      <c r="H736" s="24" t="str" cm="1">
        <f t="array" ref="H736">+IFERROR(_xlfn.XLOOKUP(Cesion_credito[[#This Row],[Distribuidor_CNE]]&amp;"_"&amp;Cesion_credito[[#This Row],[Bloque_Contrato_CNE]],Contrato[[#All],[Id]],Contrato[[#All],[SUMINISTRADOR_ACTUAL]],,0),"")</f>
        <v>AES_GENER</v>
      </c>
      <c r="I736" s="24" t="str" cm="1">
        <f t="array" ref="I736">+IFERROR(_xlfn.XLOOKUP(Cesion_credito[[#This Row],[Distribuidor_CNE]]&amp;"_"&amp;Cesion_credito[[#This Row],[Bloque_Contrato_CNE]],Contrato[[#All],[Id]],Contrato[[#All],[DISTRIBUIDOR_ACTUAL]],,0),"")</f>
        <v>CHILQUINTA</v>
      </c>
      <c r="J736" s="5" t="s">
        <v>1317</v>
      </c>
      <c r="K736" s="22" t="str" cm="1">
        <f t="array" ref="K73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6" s="8">
        <v>1</v>
      </c>
      <c r="N736" s="36">
        <f>+Cesion_credito[[#This Row],[Prorrata_Semestral (%)]]*SUMIFS(Contrato[Pago_Semestral_US$],Contrato[Distribuidor_CNE],Cesion_credito[[#This Row],[Distribuidor_CNE]],Contrato[Contrato],Cesion_credito[[#This Row],[Bloque_Contrato_CNE]])</f>
        <v>2575591.6889999998</v>
      </c>
      <c r="O736" s="28">
        <f t="shared" si="46"/>
        <v>1</v>
      </c>
      <c r="P736" t="str" cm="1">
        <f t="array" ref="P736">+IFERROR(_xlfn.XLOOKUP(Cesion_credito[[#This Row],[SUMINISTRADOR_ACTUAL]]&amp;Cesion_credito[[#This Row],[Razón Social Beneficiario del Pago]],Tabla_Facturas[[#All],[ID]],Tabla_Facturas[[#All],[BANCO]],,0),"")</f>
        <v>Banco de Chile</v>
      </c>
      <c r="Q736" t="str" cm="1">
        <f t="array" ref="Q7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6" t="str" cm="1">
        <f t="array" ref="R736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400895139</v>
      </c>
      <c r="T736" t="str">
        <f>+_xlfn.XLOOKUP(Cesion_credito[[#This Row],[DISTRIBUIDOR_ACTUAL]],Distribuidor[DISTRIBUIDOR_ACTUAL],Distribuidor[RAZON_SOCIAL_DISTRIBUIDOR_ACTUAL],,0)</f>
        <v>Chilquinta Distribución S.A.</v>
      </c>
      <c r="U736" t="str">
        <f>+_xlfn.XLOOKUP(Cesion_credito[[#This Row],[DISTRIBUIDOR_ACTUAL]],Distribuidor[DISTRIBUIDOR_ACTUAL],Distribuidor[RUT_DISTRIBUIDOR_ACTUAL],,0)</f>
        <v>96.813.520-1</v>
      </c>
    </row>
    <row r="737" spans="1:21" x14ac:dyDescent="0.25">
      <c r="A737" s="22">
        <f t="shared" si="48"/>
        <v>2025</v>
      </c>
      <c r="B737" s="22">
        <f t="shared" si="49"/>
        <v>1</v>
      </c>
      <c r="C737" s="22">
        <f t="shared" si="50"/>
        <v>6</v>
      </c>
      <c r="D737" s="23" t="s">
        <v>1139</v>
      </c>
      <c r="E737" s="6" t="s">
        <v>31</v>
      </c>
      <c r="F737" s="5" t="s">
        <v>502</v>
      </c>
      <c r="G737" s="24" t="str" cm="1">
        <f t="array" ref="G737">+IFERROR(_xlfn.XLOOKUP(Cesion_credito[[#This Row],[Distribuidor_CNE]]&amp;"_"&amp;Cesion_credito[[#This Row],[Bloque_Contrato_CNE]],Contrato[[#All],[Id]],Contrato[[#All],[Suministrador_CNE]],,0),"")</f>
        <v>AES GENER</v>
      </c>
      <c r="H737" s="24" t="str" cm="1">
        <f t="array" ref="H737">+IFERROR(_xlfn.XLOOKUP(Cesion_credito[[#This Row],[Distribuidor_CNE]]&amp;"_"&amp;Cesion_credito[[#This Row],[Bloque_Contrato_CNE]],Contrato[[#All],[Id]],Contrato[[#All],[SUMINISTRADOR_ACTUAL]],,0),"")</f>
        <v>AES_GENER</v>
      </c>
      <c r="I737" s="24" t="str" cm="1">
        <f t="array" ref="I737">+IFERROR(_xlfn.XLOOKUP(Cesion_credito[[#This Row],[Distribuidor_CNE]]&amp;"_"&amp;Cesion_credito[[#This Row],[Bloque_Contrato_CNE]],Contrato[[#All],[Id]],Contrato[[#All],[DISTRIBUIDOR_ACTUAL]],,0),"")</f>
        <v>EDECSA</v>
      </c>
      <c r="J737" s="5" t="s">
        <v>1317</v>
      </c>
      <c r="K737" s="22" t="str" cm="1">
        <f t="array" ref="K73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7" s="8">
        <v>1</v>
      </c>
      <c r="N737" s="36">
        <f>+Cesion_credito[[#This Row],[Prorrata_Semestral (%)]]*SUMIFS(Contrato[Pago_Semestral_US$],Contrato[Distribuidor_CNE],Cesion_credito[[#This Row],[Distribuidor_CNE]],Contrato[Contrato],Cesion_credito[[#This Row],[Bloque_Contrato_CNE]])</f>
        <v>3093.2150000000001</v>
      </c>
      <c r="O737" s="28">
        <f t="shared" si="46"/>
        <v>1</v>
      </c>
      <c r="P737" t="str" cm="1">
        <f t="array" ref="P737">+IFERROR(_xlfn.XLOOKUP(Cesion_credito[[#This Row],[SUMINISTRADOR_ACTUAL]]&amp;Cesion_credito[[#This Row],[Razón Social Beneficiario del Pago]],Tabla_Facturas[[#All],[ID]],Tabla_Facturas[[#All],[BANCO]],,0),"")</f>
        <v>Banco de Chile</v>
      </c>
      <c r="Q737" t="str" cm="1">
        <f t="array" ref="Q7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7" t="str" cm="1">
        <f t="array" ref="R737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481464</v>
      </c>
      <c r="T737" t="str">
        <f>+_xlfn.XLOOKUP(Cesion_credito[[#This Row],[DISTRIBUIDOR_ACTUAL]],Distribuidor[DISTRIBUIDOR_ACTUAL],Distribuidor[RAZON_SOCIAL_DISTRIBUIDOR_ACTUAL],,0)</f>
        <v>Energía de Casablanca S.A.</v>
      </c>
      <c r="U737" t="str">
        <f>+_xlfn.XLOOKUP(Cesion_credito[[#This Row],[DISTRIBUIDOR_ACTUAL]],Distribuidor[DISTRIBUIDOR_ACTUAL],Distribuidor[RUT_DISTRIBUIDOR_ACTUAL],,0)</f>
        <v>96.766.110-4</v>
      </c>
    </row>
    <row r="738" spans="1:21" x14ac:dyDescent="0.25">
      <c r="A738" s="22">
        <f t="shared" si="48"/>
        <v>2025</v>
      </c>
      <c r="B738" s="22">
        <f t="shared" si="49"/>
        <v>1</v>
      </c>
      <c r="C738" s="22">
        <f t="shared" si="50"/>
        <v>6</v>
      </c>
      <c r="D738" s="23" t="s">
        <v>1139</v>
      </c>
      <c r="E738" s="6" t="s">
        <v>31</v>
      </c>
      <c r="F738" s="5" t="s">
        <v>503</v>
      </c>
      <c r="G738" s="24" t="str" cm="1">
        <f t="array" ref="G738">+IFERROR(_xlfn.XLOOKUP(Cesion_credito[[#This Row],[Distribuidor_CNE]]&amp;"_"&amp;Cesion_credito[[#This Row],[Bloque_Contrato_CNE]],Contrato[[#All],[Id]],Contrato[[#All],[Suministrador_CNE]],,0),"")</f>
        <v>AES GENER</v>
      </c>
      <c r="H738" s="24" t="str" cm="1">
        <f t="array" ref="H738">+IFERROR(_xlfn.XLOOKUP(Cesion_credito[[#This Row],[Distribuidor_CNE]]&amp;"_"&amp;Cesion_credito[[#This Row],[Bloque_Contrato_CNE]],Contrato[[#All],[Id]],Contrato[[#All],[SUMINISTRADOR_ACTUAL]],,0),"")</f>
        <v>AES_GENER</v>
      </c>
      <c r="I738" s="24" t="str" cm="1">
        <f t="array" ref="I738">+IFERROR(_xlfn.XLOOKUP(Cesion_credito[[#This Row],[Distribuidor_CNE]]&amp;"_"&amp;Cesion_credito[[#This Row],[Bloque_Contrato_CNE]],Contrato[[#All],[Id]],Contrato[[#All],[DISTRIBUIDOR_ACTUAL]],,0),"")</f>
        <v>EDECSA</v>
      </c>
      <c r="J738" s="5" t="s">
        <v>1317</v>
      </c>
      <c r="K738" s="22" t="str" cm="1">
        <f t="array" ref="K73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8" s="8">
        <v>1</v>
      </c>
      <c r="N738" s="36">
        <f>+Cesion_credito[[#This Row],[Prorrata_Semestral (%)]]*SUMIFS(Contrato[Pago_Semestral_US$],Contrato[Distribuidor_CNE],Cesion_credito[[#This Row],[Distribuidor_CNE]],Contrato[Contrato],Cesion_credito[[#This Row],[Bloque_Contrato_CNE]])</f>
        <v>89767.788</v>
      </c>
      <c r="O738" s="28">
        <f t="shared" si="46"/>
        <v>1</v>
      </c>
      <c r="P738" t="str" cm="1">
        <f t="array" ref="P738">+IFERROR(_xlfn.XLOOKUP(Cesion_credito[[#This Row],[SUMINISTRADOR_ACTUAL]]&amp;Cesion_credito[[#This Row],[Razón Social Beneficiario del Pago]],Tabla_Facturas[[#All],[ID]],Tabla_Facturas[[#All],[BANCO]],,0),"")</f>
        <v>Banco de Chile</v>
      </c>
      <c r="Q738" t="str" cm="1">
        <f t="array" ref="Q7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8" t="str" cm="1">
        <f t="array" ref="R738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13972506</v>
      </c>
      <c r="T738" t="str">
        <f>+_xlfn.XLOOKUP(Cesion_credito[[#This Row],[DISTRIBUIDOR_ACTUAL]],Distribuidor[DISTRIBUIDOR_ACTUAL],Distribuidor[RAZON_SOCIAL_DISTRIBUIDOR_ACTUAL],,0)</f>
        <v>Energía de Casablanca S.A.</v>
      </c>
      <c r="U738" t="str">
        <f>+_xlfn.XLOOKUP(Cesion_credito[[#This Row],[DISTRIBUIDOR_ACTUAL]],Distribuidor[DISTRIBUIDOR_ACTUAL],Distribuidor[RUT_DISTRIBUIDOR_ACTUAL],,0)</f>
        <v>96.766.110-4</v>
      </c>
    </row>
    <row r="739" spans="1:21" x14ac:dyDescent="0.25">
      <c r="A739" s="22">
        <f t="shared" si="48"/>
        <v>2025</v>
      </c>
      <c r="B739" s="22">
        <f t="shared" si="49"/>
        <v>1</v>
      </c>
      <c r="C739" s="22">
        <f t="shared" si="50"/>
        <v>6</v>
      </c>
      <c r="D739" s="23" t="s">
        <v>1139</v>
      </c>
      <c r="E739" s="6" t="s">
        <v>32</v>
      </c>
      <c r="F739" s="5" t="s">
        <v>579</v>
      </c>
      <c r="G739" s="24" t="str" cm="1">
        <f t="array" ref="G739">+IFERROR(_xlfn.XLOOKUP(Cesion_credito[[#This Row],[Distribuidor_CNE]]&amp;"_"&amp;Cesion_credito[[#This Row],[Bloque_Contrato_CNE]],Contrato[[#All],[Id]],Contrato[[#All],[Suministrador_CNE]],,0),"")</f>
        <v>AES GENER</v>
      </c>
      <c r="H739" s="24" t="str" cm="1">
        <f t="array" ref="H739">+IFERROR(_xlfn.XLOOKUP(Cesion_credito[[#This Row],[Distribuidor_CNE]]&amp;"_"&amp;Cesion_credito[[#This Row],[Bloque_Contrato_CNE]],Contrato[[#All],[Id]],Contrato[[#All],[SUMINISTRADOR_ACTUAL]],,0),"")</f>
        <v>AES_GENER</v>
      </c>
      <c r="I739" s="24" t="str" cm="1">
        <f t="array" ref="I739">+IFERROR(_xlfn.XLOOKUP(Cesion_credito[[#This Row],[Distribuidor_CNE]]&amp;"_"&amp;Cesion_credito[[#This Row],[Bloque_Contrato_CNE]],Contrato[[#All],[Id]],Contrato[[#All],[DISTRIBUIDOR_ACTUAL]],,0),"")</f>
        <v>EEPA</v>
      </c>
      <c r="J739" s="5" t="s">
        <v>1317</v>
      </c>
      <c r="K739" s="22" t="str" cm="1">
        <f t="array" ref="K73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39" s="8">
        <v>1</v>
      </c>
      <c r="N739" s="36">
        <f>+Cesion_credito[[#This Row],[Prorrata_Semestral (%)]]*SUMIFS(Contrato[Pago_Semestral_US$],Contrato[Distribuidor_CNE],Cesion_credito[[#This Row],[Distribuidor_CNE]],Contrato[Contrato],Cesion_credito[[#This Row],[Bloque_Contrato_CNE]])</f>
        <v>17274.166000000001</v>
      </c>
      <c r="O739" s="28">
        <f t="shared" si="46"/>
        <v>1</v>
      </c>
      <c r="P739" t="str" cm="1">
        <f t="array" ref="P739">+IFERROR(_xlfn.XLOOKUP(Cesion_credito[[#This Row],[SUMINISTRADOR_ACTUAL]]&amp;Cesion_credito[[#This Row],[Razón Social Beneficiario del Pago]],Tabla_Facturas[[#All],[ID]],Tabla_Facturas[[#All],[BANCO]],,0),"")</f>
        <v>Banco de Chile</v>
      </c>
      <c r="Q739" t="str" cm="1">
        <f t="array" ref="Q7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39" t="str" cm="1">
        <f t="array" ref="R739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2688753</v>
      </c>
      <c r="T739" t="str">
        <f>+_xlfn.XLOOKUP(Cesion_credito[[#This Row],[DISTRIBUIDOR_ACTUAL]],Distribuidor[DISTRIBUIDOR_ACTUAL],Distribuidor[RAZON_SOCIAL_DISTRIBUIDOR_ACTUAL],,0)</f>
        <v>Empresa Eléctrica Puente Alto S.A.</v>
      </c>
      <c r="U739" t="str">
        <f>+_xlfn.XLOOKUP(Cesion_credito[[#This Row],[DISTRIBUIDOR_ACTUAL]],Distribuidor[DISTRIBUIDOR_ACTUAL],Distribuidor[RUT_DISTRIBUIDOR_ACTUAL],,0)</f>
        <v>80.313.300-k</v>
      </c>
    </row>
    <row r="740" spans="1:21" x14ac:dyDescent="0.25">
      <c r="A740" s="22">
        <f t="shared" si="48"/>
        <v>2025</v>
      </c>
      <c r="B740" s="22">
        <f t="shared" si="49"/>
        <v>1</v>
      </c>
      <c r="C740" s="22">
        <f t="shared" si="50"/>
        <v>6</v>
      </c>
      <c r="D740" s="23" t="s">
        <v>1139</v>
      </c>
      <c r="E740" s="6" t="s">
        <v>32</v>
      </c>
      <c r="F740" s="5" t="s">
        <v>580</v>
      </c>
      <c r="G740" s="24" t="str" cm="1">
        <f t="array" ref="G740">+IFERROR(_xlfn.XLOOKUP(Cesion_credito[[#This Row],[Distribuidor_CNE]]&amp;"_"&amp;Cesion_credito[[#This Row],[Bloque_Contrato_CNE]],Contrato[[#All],[Id]],Contrato[[#All],[Suministrador_CNE]],,0),"")</f>
        <v>AES GENER</v>
      </c>
      <c r="H740" s="24" t="str" cm="1">
        <f t="array" ref="H740">+IFERROR(_xlfn.XLOOKUP(Cesion_credito[[#This Row],[Distribuidor_CNE]]&amp;"_"&amp;Cesion_credito[[#This Row],[Bloque_Contrato_CNE]],Contrato[[#All],[Id]],Contrato[[#All],[SUMINISTRADOR_ACTUAL]],,0),"")</f>
        <v>AES_GENER</v>
      </c>
      <c r="I740" s="24" t="str" cm="1">
        <f t="array" ref="I740">+IFERROR(_xlfn.XLOOKUP(Cesion_credito[[#This Row],[Distribuidor_CNE]]&amp;"_"&amp;Cesion_credito[[#This Row],[Bloque_Contrato_CNE]],Contrato[[#All],[Id]],Contrato[[#All],[DISTRIBUIDOR_ACTUAL]],,0),"")</f>
        <v>EEPA</v>
      </c>
      <c r="J740" s="5" t="s">
        <v>1317</v>
      </c>
      <c r="K740" s="22" t="str" cm="1">
        <f t="array" ref="K74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0" s="8">
        <v>1</v>
      </c>
      <c r="N740" s="36">
        <f>+Cesion_credito[[#This Row],[Prorrata_Semestral (%)]]*SUMIFS(Contrato[Pago_Semestral_US$],Contrato[Distribuidor_CNE],Cesion_credito[[#This Row],[Distribuidor_CNE]],Contrato[Contrato],Cesion_credito[[#This Row],[Bloque_Contrato_CNE]])</f>
        <v>51618.999000000003</v>
      </c>
      <c r="O740" s="28">
        <f t="shared" si="46"/>
        <v>1</v>
      </c>
      <c r="P740" t="str" cm="1">
        <f t="array" ref="P740">+IFERROR(_xlfn.XLOOKUP(Cesion_credito[[#This Row],[SUMINISTRADOR_ACTUAL]]&amp;Cesion_credito[[#This Row],[Razón Social Beneficiario del Pago]],Tabla_Facturas[[#All],[ID]],Tabla_Facturas[[#All],[BANCO]],,0),"")</f>
        <v>Banco de Chile</v>
      </c>
      <c r="Q740" t="str" cm="1">
        <f t="array" ref="Q7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0" t="str" cm="1">
        <f t="array" ref="R740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8034583</v>
      </c>
      <c r="T740" t="str">
        <f>+_xlfn.XLOOKUP(Cesion_credito[[#This Row],[DISTRIBUIDOR_ACTUAL]],Distribuidor[DISTRIBUIDOR_ACTUAL],Distribuidor[RAZON_SOCIAL_DISTRIBUIDOR_ACTUAL],,0)</f>
        <v>Empresa Eléctrica Puente Alto S.A.</v>
      </c>
      <c r="U740" t="str">
        <f>+_xlfn.XLOOKUP(Cesion_credito[[#This Row],[DISTRIBUIDOR_ACTUAL]],Distribuidor[DISTRIBUIDOR_ACTUAL],Distribuidor[RUT_DISTRIBUIDOR_ACTUAL],,0)</f>
        <v>80.313.300-k</v>
      </c>
    </row>
    <row r="741" spans="1:21" x14ac:dyDescent="0.25">
      <c r="A741" s="22">
        <f t="shared" si="48"/>
        <v>2025</v>
      </c>
      <c r="B741" s="22">
        <f t="shared" si="49"/>
        <v>1</v>
      </c>
      <c r="C741" s="22">
        <f t="shared" si="50"/>
        <v>6</v>
      </c>
      <c r="D741" s="23" t="s">
        <v>1139</v>
      </c>
      <c r="E741" s="6" t="s">
        <v>32</v>
      </c>
      <c r="F741" s="5" t="s">
        <v>581</v>
      </c>
      <c r="G741" s="24" t="str" cm="1">
        <f t="array" ref="G741">+IFERROR(_xlfn.XLOOKUP(Cesion_credito[[#This Row],[Distribuidor_CNE]]&amp;"_"&amp;Cesion_credito[[#This Row],[Bloque_Contrato_CNE]],Contrato[[#All],[Id]],Contrato[[#All],[Suministrador_CNE]],,0),"")</f>
        <v>AES GENER</v>
      </c>
      <c r="H741" s="24" t="str" cm="1">
        <f t="array" ref="H741">+IFERROR(_xlfn.XLOOKUP(Cesion_credito[[#This Row],[Distribuidor_CNE]]&amp;"_"&amp;Cesion_credito[[#This Row],[Bloque_Contrato_CNE]],Contrato[[#All],[Id]],Contrato[[#All],[SUMINISTRADOR_ACTUAL]],,0),"")</f>
        <v>AES_GENER</v>
      </c>
      <c r="I741" s="24" t="str" cm="1">
        <f t="array" ref="I741">+IFERROR(_xlfn.XLOOKUP(Cesion_credito[[#This Row],[Distribuidor_CNE]]&amp;"_"&amp;Cesion_credito[[#This Row],[Bloque_Contrato_CNE]],Contrato[[#All],[Id]],Contrato[[#All],[DISTRIBUIDOR_ACTUAL]],,0),"")</f>
        <v>EEPA</v>
      </c>
      <c r="J741" s="5" t="s">
        <v>1317</v>
      </c>
      <c r="K741" s="22" t="str" cm="1">
        <f t="array" ref="K74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1" s="8">
        <v>1</v>
      </c>
      <c r="N741" s="36">
        <f>+Cesion_credito[[#This Row],[Prorrata_Semestral (%)]]*SUMIFS(Contrato[Pago_Semestral_US$],Contrato[Distribuidor_CNE],Cesion_credito[[#This Row],[Distribuidor_CNE]],Contrato[Contrato],Cesion_credito[[#This Row],[Bloque_Contrato_CNE]])</f>
        <v>43386.499000000003</v>
      </c>
      <c r="O741" s="28">
        <f t="shared" si="46"/>
        <v>1</v>
      </c>
      <c r="P741" t="str" cm="1">
        <f t="array" ref="P741">+IFERROR(_xlfn.XLOOKUP(Cesion_credito[[#This Row],[SUMINISTRADOR_ACTUAL]]&amp;Cesion_credito[[#This Row],[Razón Social Beneficiario del Pago]],Tabla_Facturas[[#All],[ID]],Tabla_Facturas[[#All],[BANCO]],,0),"")</f>
        <v>Banco de Chile</v>
      </c>
      <c r="Q741" t="str" cm="1">
        <f t="array" ref="Q7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1" t="str" cm="1">
        <f t="array" ref="R741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6753181</v>
      </c>
      <c r="T741" t="str">
        <f>+_xlfn.XLOOKUP(Cesion_credito[[#This Row],[DISTRIBUIDOR_ACTUAL]],Distribuidor[DISTRIBUIDOR_ACTUAL],Distribuidor[RAZON_SOCIAL_DISTRIBUIDOR_ACTUAL],,0)</f>
        <v>Empresa Eléctrica Puente Alto S.A.</v>
      </c>
      <c r="U741" t="str">
        <f>+_xlfn.XLOOKUP(Cesion_credito[[#This Row],[DISTRIBUIDOR_ACTUAL]],Distribuidor[DISTRIBUIDOR_ACTUAL],Distribuidor[RUT_DISTRIBUIDOR_ACTUAL],,0)</f>
        <v>80.313.300-k</v>
      </c>
    </row>
    <row r="742" spans="1:21" x14ac:dyDescent="0.25">
      <c r="A742" s="22">
        <f t="shared" si="48"/>
        <v>2025</v>
      </c>
      <c r="B742" s="22">
        <f t="shared" si="49"/>
        <v>1</v>
      </c>
      <c r="C742" s="22">
        <f t="shared" si="50"/>
        <v>6</v>
      </c>
      <c r="D742" s="23" t="s">
        <v>1139</v>
      </c>
      <c r="E742" s="6" t="s">
        <v>36</v>
      </c>
      <c r="F742" s="5" t="s">
        <v>689</v>
      </c>
      <c r="G742" s="24" t="str" cm="1">
        <f t="array" ref="G742">+IFERROR(_xlfn.XLOOKUP(Cesion_credito[[#This Row],[Distribuidor_CNE]]&amp;"_"&amp;Cesion_credito[[#This Row],[Bloque_Contrato_CNE]],Contrato[[#All],[Id]],Contrato[[#All],[Suministrador_CNE]],,0),"")</f>
        <v>AES GENER</v>
      </c>
      <c r="H742" s="24" t="str" cm="1">
        <f t="array" ref="H742">+IFERROR(_xlfn.XLOOKUP(Cesion_credito[[#This Row],[Distribuidor_CNE]]&amp;"_"&amp;Cesion_credito[[#This Row],[Bloque_Contrato_CNE]],Contrato[[#All],[Id]],Contrato[[#All],[SUMINISTRADOR_ACTUAL]],,0),"")</f>
        <v>AES_GENER</v>
      </c>
      <c r="I742" s="24" t="str" cm="1">
        <f t="array" ref="I742">+IFERROR(_xlfn.XLOOKUP(Cesion_credito[[#This Row],[Distribuidor_CNE]]&amp;"_"&amp;Cesion_credito[[#This Row],[Bloque_Contrato_CNE]],Contrato[[#All],[Id]],Contrato[[#All],[DISTRIBUIDOR_ACTUAL]],,0),"")</f>
        <v>CGE</v>
      </c>
      <c r="J742" s="5" t="s">
        <v>1317</v>
      </c>
      <c r="K742" s="22" t="str" cm="1">
        <f t="array" ref="K74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2" s="8">
        <v>1</v>
      </c>
      <c r="N742" s="36">
        <f>+Cesion_credito[[#This Row],[Prorrata_Semestral (%)]]*SUMIFS(Contrato[Pago_Semestral_US$],Contrato[Distribuidor_CNE],Cesion_credito[[#This Row],[Distribuidor_CNE]],Contrato[Contrato],Cesion_credito[[#This Row],[Bloque_Contrato_CNE]])</f>
        <v>35371.749000000003</v>
      </c>
      <c r="O742" s="28">
        <f t="shared" si="46"/>
        <v>1</v>
      </c>
      <c r="P742" t="str" cm="1">
        <f t="array" ref="P742">+IFERROR(_xlfn.XLOOKUP(Cesion_credito[[#This Row],[SUMINISTRADOR_ACTUAL]]&amp;Cesion_credito[[#This Row],[Razón Social Beneficiario del Pago]],Tabla_Facturas[[#All],[ID]],Tabla_Facturas[[#All],[BANCO]],,0),"")</f>
        <v>Banco de Chile</v>
      </c>
      <c r="Q742" t="str" cm="1">
        <f t="array" ref="Q7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2" t="str" cm="1">
        <f t="array" ref="R742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5505672</v>
      </c>
      <c r="T742" t="str">
        <f>+_xlfn.XLOOKUP(Cesion_credito[[#This Row],[DISTRIBUIDOR_ACTUAL]],Distribuidor[DISTRIBUIDOR_ACTUAL],Distribuidor[RAZON_SOCIAL_DISTRIBUIDOR_ACTUAL],,0)</f>
        <v>Compañía General de Electricidad S.A.</v>
      </c>
      <c r="U742" t="str">
        <f>+_xlfn.XLOOKUP(Cesion_credito[[#This Row],[DISTRIBUIDOR_ACTUAL]],Distribuidor[DISTRIBUIDOR_ACTUAL],Distribuidor[RUT_DISTRIBUIDOR_ACTUAL],,0)</f>
        <v>76.411.321-7</v>
      </c>
    </row>
    <row r="743" spans="1:21" x14ac:dyDescent="0.25">
      <c r="A743" s="22">
        <f t="shared" si="48"/>
        <v>2025</v>
      </c>
      <c r="B743" s="22">
        <f t="shared" si="49"/>
        <v>1</v>
      </c>
      <c r="C743" s="22">
        <f t="shared" si="50"/>
        <v>6</v>
      </c>
      <c r="D743" s="23" t="s">
        <v>1139</v>
      </c>
      <c r="E743" s="6" t="s">
        <v>37</v>
      </c>
      <c r="F743" s="5" t="s">
        <v>720</v>
      </c>
      <c r="G743" s="24" t="str" cm="1">
        <f t="array" ref="G743">+IFERROR(_xlfn.XLOOKUP(Cesion_credito[[#This Row],[Distribuidor_CNE]]&amp;"_"&amp;Cesion_credito[[#This Row],[Bloque_Contrato_CNE]],Contrato[[#All],[Id]],Contrato[[#All],[Suministrador_CNE]],,0),"")</f>
        <v>AES GENER</v>
      </c>
      <c r="H743" s="24" t="str" cm="1">
        <f t="array" ref="H743">+IFERROR(_xlfn.XLOOKUP(Cesion_credito[[#This Row],[Distribuidor_CNE]]&amp;"_"&amp;Cesion_credito[[#This Row],[Bloque_Contrato_CNE]],Contrato[[#All],[Id]],Contrato[[#All],[SUMINISTRADOR_ACTUAL]],,0),"")</f>
        <v>AES_GENER</v>
      </c>
      <c r="I743" s="24" t="str" cm="1">
        <f t="array" ref="I743">+IFERROR(_xlfn.XLOOKUP(Cesion_credito[[#This Row],[Distribuidor_CNE]]&amp;"_"&amp;Cesion_credito[[#This Row],[Bloque_Contrato_CNE]],Contrato[[#All],[Id]],Contrato[[#All],[DISTRIBUIDOR_ACTUAL]],,0),"")</f>
        <v>EMELCA</v>
      </c>
      <c r="J743" s="5" t="s">
        <v>1317</v>
      </c>
      <c r="K743" s="22" t="str" cm="1">
        <f t="array" ref="K74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3" s="8">
        <v>1</v>
      </c>
      <c r="N743" s="36">
        <f>+Cesion_credito[[#This Row],[Prorrata_Semestral (%)]]*SUMIFS(Contrato[Pago_Semestral_US$],Contrato[Distribuidor_CNE],Cesion_credito[[#This Row],[Distribuidor_CNE]],Contrato[Contrato],Cesion_credito[[#This Row],[Bloque_Contrato_CNE]])</f>
        <v>40613.671999999999</v>
      </c>
      <c r="O743" s="28">
        <f t="shared" si="46"/>
        <v>1</v>
      </c>
      <c r="P743" t="str" cm="1">
        <f t="array" ref="P743">+IFERROR(_xlfn.XLOOKUP(Cesion_credito[[#This Row],[SUMINISTRADOR_ACTUAL]]&amp;Cesion_credito[[#This Row],[Razón Social Beneficiario del Pago]],Tabla_Facturas[[#All],[ID]],Tabla_Facturas[[#All],[BANCO]],,0),"")</f>
        <v>Banco de Chile</v>
      </c>
      <c r="Q743" t="str" cm="1">
        <f t="array" ref="Q7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3" t="str" cm="1">
        <f t="array" ref="R74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6321586</v>
      </c>
      <c r="T743" t="str">
        <f>+_xlfn.XLOOKUP(Cesion_credito[[#This Row],[DISTRIBUIDOR_ACTUAL]],Distribuidor[DISTRIBUIDOR_ACTUAL],Distribuidor[RAZON_SOCIAL_DISTRIBUIDOR_ACTUAL],,0)</f>
        <v>Empresa Eléctrica de Casablanca S.A.</v>
      </c>
      <c r="U743" t="str">
        <f>+_xlfn.XLOOKUP(Cesion_credito[[#This Row],[DISTRIBUIDOR_ACTUAL]],Distribuidor[DISTRIBUIDOR_ACTUAL],Distribuidor[RUT_DISTRIBUIDOR_ACTUAL],,0)</f>
        <v>81.577.400-0</v>
      </c>
    </row>
    <row r="744" spans="1:21" x14ac:dyDescent="0.25">
      <c r="A744" s="22">
        <f t="shared" si="48"/>
        <v>2025</v>
      </c>
      <c r="B744" s="22">
        <f t="shared" si="49"/>
        <v>1</v>
      </c>
      <c r="C744" s="22">
        <f t="shared" si="50"/>
        <v>6</v>
      </c>
      <c r="D744" s="23" t="s">
        <v>1139</v>
      </c>
      <c r="E744" s="6" t="s">
        <v>37</v>
      </c>
      <c r="F744" s="5" t="s">
        <v>721</v>
      </c>
      <c r="G744" s="24" t="str" cm="1">
        <f t="array" ref="G744">+IFERROR(_xlfn.XLOOKUP(Cesion_credito[[#This Row],[Distribuidor_CNE]]&amp;"_"&amp;Cesion_credito[[#This Row],[Bloque_Contrato_CNE]],Contrato[[#All],[Id]],Contrato[[#All],[Suministrador_CNE]],,0),"")</f>
        <v>AES GENER</v>
      </c>
      <c r="H744" s="24" t="str" cm="1">
        <f t="array" ref="H744">+IFERROR(_xlfn.XLOOKUP(Cesion_credito[[#This Row],[Distribuidor_CNE]]&amp;"_"&amp;Cesion_credito[[#This Row],[Bloque_Contrato_CNE]],Contrato[[#All],[Id]],Contrato[[#All],[SUMINISTRADOR_ACTUAL]],,0),"")</f>
        <v>AES_GENER</v>
      </c>
      <c r="I744" s="24" t="str" cm="1">
        <f t="array" ref="I744">+IFERROR(_xlfn.XLOOKUP(Cesion_credito[[#This Row],[Distribuidor_CNE]]&amp;"_"&amp;Cesion_credito[[#This Row],[Bloque_Contrato_CNE]],Contrato[[#All],[Id]],Contrato[[#All],[DISTRIBUIDOR_ACTUAL]],,0),"")</f>
        <v>EMELCA</v>
      </c>
      <c r="J744" s="5" t="s">
        <v>1317</v>
      </c>
      <c r="K744" s="22" t="str" cm="1">
        <f t="array" ref="K744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4" s="8">
        <v>1</v>
      </c>
      <c r="N744" s="36">
        <f>+Cesion_credito[[#This Row],[Prorrata_Semestral (%)]]*SUMIFS(Contrato[Pago_Semestral_US$],Contrato[Distribuidor_CNE],Cesion_credito[[#This Row],[Distribuidor_CNE]],Contrato[Contrato],Cesion_credito[[#This Row],[Bloque_Contrato_CNE]])</f>
        <v>2605.261</v>
      </c>
      <c r="O744" s="28">
        <f t="shared" si="46"/>
        <v>1</v>
      </c>
      <c r="P744" t="str" cm="1">
        <f t="array" ref="P744">+IFERROR(_xlfn.XLOOKUP(Cesion_credito[[#This Row],[SUMINISTRADOR_ACTUAL]]&amp;Cesion_credito[[#This Row],[Razón Social Beneficiario del Pago]],Tabla_Facturas[[#All],[ID]],Tabla_Facturas[[#All],[BANCO]],,0),"")</f>
        <v>Banco de Chile</v>
      </c>
      <c r="Q744" t="str" cm="1">
        <f t="array" ref="Q7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4" t="str" cm="1">
        <f t="array" ref="R744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405513</v>
      </c>
      <c r="T744" t="str">
        <f>+_xlfn.XLOOKUP(Cesion_credito[[#This Row],[DISTRIBUIDOR_ACTUAL]],Distribuidor[DISTRIBUIDOR_ACTUAL],Distribuidor[RAZON_SOCIAL_DISTRIBUIDOR_ACTUAL],,0)</f>
        <v>Empresa Eléctrica de Casablanca S.A.</v>
      </c>
      <c r="U744" t="str">
        <f>+_xlfn.XLOOKUP(Cesion_credito[[#This Row],[DISTRIBUIDOR_ACTUAL]],Distribuidor[DISTRIBUIDOR_ACTUAL],Distribuidor[RUT_DISTRIBUIDOR_ACTUAL],,0)</f>
        <v>81.577.400-0</v>
      </c>
    </row>
    <row r="745" spans="1:21" x14ac:dyDescent="0.25">
      <c r="A745" s="22">
        <f t="shared" si="48"/>
        <v>2025</v>
      </c>
      <c r="B745" s="22">
        <f t="shared" si="49"/>
        <v>1</v>
      </c>
      <c r="C745" s="22">
        <f t="shared" si="50"/>
        <v>6</v>
      </c>
      <c r="D745" s="23" t="s">
        <v>1139</v>
      </c>
      <c r="E745" s="6" t="s">
        <v>1097</v>
      </c>
      <c r="F745" s="5" t="s">
        <v>535</v>
      </c>
      <c r="G745" s="24" t="str" cm="1">
        <f t="array" ref="G745">+IFERROR(_xlfn.XLOOKUP(Cesion_credito[[#This Row],[Distribuidor_CNE]]&amp;"_"&amp;Cesion_credito[[#This Row],[Bloque_Contrato_CNE]],Contrato[[#All],[Id]],Contrato[[#All],[Suministrador_CNE]],,0),"")</f>
        <v>AES GENER</v>
      </c>
      <c r="H745" s="24" t="str" cm="1">
        <f t="array" ref="H745">+IFERROR(_xlfn.XLOOKUP(Cesion_credito[[#This Row],[Distribuidor_CNE]]&amp;"_"&amp;Cesion_credito[[#This Row],[Bloque_Contrato_CNE]],Contrato[[#All],[Id]],Contrato[[#All],[SUMINISTRADOR_ACTUAL]],,0),"")</f>
        <v>AES_GENER</v>
      </c>
      <c r="I745" s="24" t="str" cm="1">
        <f t="array" ref="I745">+IFERROR(_xlfn.XLOOKUP(Cesion_credito[[#This Row],[Distribuidor_CNE]]&amp;"_"&amp;Cesion_credito[[#This Row],[Bloque_Contrato_CNE]],Contrato[[#All],[Id]],Contrato[[#All],[DISTRIBUIDOR_ACTUAL]],,0),"")</f>
        <v>ENEL_DISTRIBUCION</v>
      </c>
      <c r="J745" s="5" t="s">
        <v>1317</v>
      </c>
      <c r="K745" s="22" t="str" cm="1">
        <f t="array" ref="K745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5" s="8">
        <v>1</v>
      </c>
      <c r="N745" s="36">
        <f>+Cesion_credito[[#This Row],[Prorrata_Semestral (%)]]*SUMIFS(Contrato[Pago_Semestral_US$],Contrato[Distribuidor_CNE],Cesion_credito[[#This Row],[Distribuidor_CNE]],Contrato[Contrato],Cesion_credito[[#This Row],[Bloque_Contrato_CNE]])</f>
        <v>352407.929</v>
      </c>
      <c r="O745" s="28">
        <f t="shared" si="46"/>
        <v>1</v>
      </c>
      <c r="P745" t="str" cm="1">
        <f t="array" ref="P745">+IFERROR(_xlfn.XLOOKUP(Cesion_credito[[#This Row],[SUMINISTRADOR_ACTUAL]]&amp;Cesion_credito[[#This Row],[Razón Social Beneficiario del Pago]],Tabla_Facturas[[#All],[ID]],Tabla_Facturas[[#All],[BANCO]],,0),"")</f>
        <v>Banco de Chile</v>
      </c>
      <c r="Q745" t="str" cm="1">
        <f t="array" ref="Q7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5" t="str" cm="1">
        <f t="array" ref="R745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54852881</v>
      </c>
      <c r="T745" t="str">
        <f>+_xlfn.XLOOKUP(Cesion_credito[[#This Row],[DISTRIBUIDOR_ACTUAL]],Distribuidor[DISTRIBUIDOR_ACTUAL],Distribuidor[RAZON_SOCIAL_DISTRIBUIDOR_ACTUAL],,0)</f>
        <v>Enel Distribución Chile S.A.</v>
      </c>
      <c r="U745" t="str">
        <f>+_xlfn.XLOOKUP(Cesion_credito[[#This Row],[DISTRIBUIDOR_ACTUAL]],Distribuidor[DISTRIBUIDOR_ACTUAL],Distribuidor[RUT_DISTRIBUIDOR_ACTUAL],,0)</f>
        <v>96.800.570-7</v>
      </c>
    </row>
    <row r="746" spans="1:21" x14ac:dyDescent="0.25">
      <c r="A746" s="22">
        <f t="shared" si="48"/>
        <v>2025</v>
      </c>
      <c r="B746" s="22">
        <f t="shared" si="49"/>
        <v>1</v>
      </c>
      <c r="C746" s="22">
        <f t="shared" si="50"/>
        <v>6</v>
      </c>
      <c r="D746" s="23" t="s">
        <v>1139</v>
      </c>
      <c r="E746" s="6" t="s">
        <v>1097</v>
      </c>
      <c r="F746" s="5" t="s">
        <v>536</v>
      </c>
      <c r="G746" s="24" t="str" cm="1">
        <f t="array" ref="G746">+IFERROR(_xlfn.XLOOKUP(Cesion_credito[[#This Row],[Distribuidor_CNE]]&amp;"_"&amp;Cesion_credito[[#This Row],[Bloque_Contrato_CNE]],Contrato[[#All],[Id]],Contrato[[#All],[Suministrador_CNE]],,0),"")</f>
        <v>AES GENER</v>
      </c>
      <c r="H746" s="24" t="str" cm="1">
        <f t="array" ref="H746">+IFERROR(_xlfn.XLOOKUP(Cesion_credito[[#This Row],[Distribuidor_CNE]]&amp;"_"&amp;Cesion_credito[[#This Row],[Bloque_Contrato_CNE]],Contrato[[#All],[Id]],Contrato[[#All],[SUMINISTRADOR_ACTUAL]],,0),"")</f>
        <v>AES_GENER</v>
      </c>
      <c r="I746" s="24" t="str" cm="1">
        <f t="array" ref="I746">+IFERROR(_xlfn.XLOOKUP(Cesion_credito[[#This Row],[Distribuidor_CNE]]&amp;"_"&amp;Cesion_credito[[#This Row],[Bloque_Contrato_CNE]],Contrato[[#All],[Id]],Contrato[[#All],[DISTRIBUIDOR_ACTUAL]],,0),"")</f>
        <v>ENEL_DISTRIBUCION</v>
      </c>
      <c r="J746" s="5" t="s">
        <v>1317</v>
      </c>
      <c r="K746" s="22" t="str" cm="1">
        <f t="array" ref="K746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6" s="8">
        <v>1</v>
      </c>
      <c r="N746" s="36">
        <f>+Cesion_credito[[#This Row],[Prorrata_Semestral (%)]]*SUMIFS(Contrato[Pago_Semestral_US$],Contrato[Distribuidor_CNE],Cesion_credito[[#This Row],[Distribuidor_CNE]],Contrato[Contrato],Cesion_credito[[#This Row],[Bloque_Contrato_CNE]])</f>
        <v>1250983.2279999999</v>
      </c>
      <c r="O746" s="28">
        <f t="shared" si="46"/>
        <v>1</v>
      </c>
      <c r="P746" t="str" cm="1">
        <f t="array" ref="P746">+IFERROR(_xlfn.XLOOKUP(Cesion_credito[[#This Row],[SUMINISTRADOR_ACTUAL]]&amp;Cesion_credito[[#This Row],[Razón Social Beneficiario del Pago]],Tabla_Facturas[[#All],[ID]],Tabla_Facturas[[#All],[BANCO]],,0),"")</f>
        <v>Banco de Chile</v>
      </c>
      <c r="Q746" t="str" cm="1">
        <f t="array" ref="Q7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6" t="str" cm="1">
        <f t="array" ref="R746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194717624</v>
      </c>
      <c r="T746" t="str">
        <f>+_xlfn.XLOOKUP(Cesion_credito[[#This Row],[DISTRIBUIDOR_ACTUAL]],Distribuidor[DISTRIBUIDOR_ACTUAL],Distribuidor[RAZON_SOCIAL_DISTRIBUIDOR_ACTUAL],,0)</f>
        <v>Enel Distribución Chile S.A.</v>
      </c>
      <c r="U746" t="str">
        <f>+_xlfn.XLOOKUP(Cesion_credito[[#This Row],[DISTRIBUIDOR_ACTUAL]],Distribuidor[DISTRIBUIDOR_ACTUAL],Distribuidor[RUT_DISTRIBUIDOR_ACTUAL],,0)</f>
        <v>96.800.570-7</v>
      </c>
    </row>
    <row r="747" spans="1:21" x14ac:dyDescent="0.25">
      <c r="A747" s="22">
        <f t="shared" si="48"/>
        <v>2025</v>
      </c>
      <c r="B747" s="22">
        <f t="shared" si="49"/>
        <v>1</v>
      </c>
      <c r="C747" s="22">
        <f t="shared" si="50"/>
        <v>6</v>
      </c>
      <c r="D747" s="23" t="s">
        <v>1139</v>
      </c>
      <c r="E747" s="6" t="s">
        <v>1097</v>
      </c>
      <c r="F747" s="5" t="s">
        <v>537</v>
      </c>
      <c r="G747" s="24" t="str" cm="1">
        <f t="array" ref="G747">+IFERROR(_xlfn.XLOOKUP(Cesion_credito[[#This Row],[Distribuidor_CNE]]&amp;"_"&amp;Cesion_credito[[#This Row],[Bloque_Contrato_CNE]],Contrato[[#All],[Id]],Contrato[[#All],[Suministrador_CNE]],,0),"")</f>
        <v>AES GENER</v>
      </c>
      <c r="H747" s="24" t="str" cm="1">
        <f t="array" ref="H747">+IFERROR(_xlfn.XLOOKUP(Cesion_credito[[#This Row],[Distribuidor_CNE]]&amp;"_"&amp;Cesion_credito[[#This Row],[Bloque_Contrato_CNE]],Contrato[[#All],[Id]],Contrato[[#All],[SUMINISTRADOR_ACTUAL]],,0),"")</f>
        <v>AES_GENER</v>
      </c>
      <c r="I747" s="24" t="str" cm="1">
        <f t="array" ref="I747">+IFERROR(_xlfn.XLOOKUP(Cesion_credito[[#This Row],[Distribuidor_CNE]]&amp;"_"&amp;Cesion_credito[[#This Row],[Bloque_Contrato_CNE]],Contrato[[#All],[Id]],Contrato[[#All],[DISTRIBUIDOR_ACTUAL]],,0),"")</f>
        <v>ENEL_DISTRIBUCION</v>
      </c>
      <c r="J747" s="5" t="s">
        <v>1317</v>
      </c>
      <c r="K747" s="22" t="str" cm="1">
        <f t="array" ref="K747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7" s="8">
        <v>1</v>
      </c>
      <c r="N747" s="36">
        <f>+Cesion_credito[[#This Row],[Prorrata_Semestral (%)]]*SUMIFS(Contrato[Pago_Semestral_US$],Contrato[Distribuidor_CNE],Cesion_credito[[#This Row],[Distribuidor_CNE]],Contrato[Contrato],Cesion_credito[[#This Row],[Bloque_Contrato_CNE]])</f>
        <v>4261185.5329999998</v>
      </c>
      <c r="O747" s="28">
        <f t="shared" si="46"/>
        <v>1</v>
      </c>
      <c r="P747" t="str" cm="1">
        <f t="array" ref="P747">+IFERROR(_xlfn.XLOOKUP(Cesion_credito[[#This Row],[SUMINISTRADOR_ACTUAL]]&amp;Cesion_credito[[#This Row],[Razón Social Beneficiario del Pago]],Tabla_Facturas[[#All],[ID]],Tabla_Facturas[[#All],[BANCO]],,0),"")</f>
        <v>Banco de Chile</v>
      </c>
      <c r="Q747" t="str" cm="1">
        <f t="array" ref="Q7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7" t="str" cm="1">
        <f t="array" ref="R747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663260630</v>
      </c>
      <c r="T747" t="str">
        <f>+_xlfn.XLOOKUP(Cesion_credito[[#This Row],[DISTRIBUIDOR_ACTUAL]],Distribuidor[DISTRIBUIDOR_ACTUAL],Distribuidor[RAZON_SOCIAL_DISTRIBUIDOR_ACTUAL],,0)</f>
        <v>Enel Distribución Chile S.A.</v>
      </c>
      <c r="U747" t="str">
        <f>+_xlfn.XLOOKUP(Cesion_credito[[#This Row],[DISTRIBUIDOR_ACTUAL]],Distribuidor[DISTRIBUIDOR_ACTUAL],Distribuidor[RUT_DISTRIBUIDOR_ACTUAL],,0)</f>
        <v>96.800.570-7</v>
      </c>
    </row>
    <row r="748" spans="1:21" x14ac:dyDescent="0.25">
      <c r="A748" s="22">
        <f t="shared" si="48"/>
        <v>2025</v>
      </c>
      <c r="B748" s="22">
        <f t="shared" si="49"/>
        <v>1</v>
      </c>
      <c r="C748" s="22">
        <f t="shared" si="50"/>
        <v>6</v>
      </c>
      <c r="D748" s="23" t="s">
        <v>1139</v>
      </c>
      <c r="E748" s="6" t="s">
        <v>39</v>
      </c>
      <c r="F748" s="5" t="s">
        <v>785</v>
      </c>
      <c r="G748" s="24" t="str" cm="1">
        <f t="array" ref="G748">+IFERROR(_xlfn.XLOOKUP(Cesion_credito[[#This Row],[Distribuidor_CNE]]&amp;"_"&amp;Cesion_credito[[#This Row],[Bloque_Contrato_CNE]],Contrato[[#All],[Id]],Contrato[[#All],[Suministrador_CNE]],,0),"")</f>
        <v>AES GENER</v>
      </c>
      <c r="H748" s="24" t="str" cm="1">
        <f t="array" ref="H748">+IFERROR(_xlfn.XLOOKUP(Cesion_credito[[#This Row],[Distribuidor_CNE]]&amp;"_"&amp;Cesion_credito[[#This Row],[Bloque_Contrato_CNE]],Contrato[[#All],[Id]],Contrato[[#All],[SUMINISTRADOR_ACTUAL]],,0),"")</f>
        <v>AES_GENER</v>
      </c>
      <c r="I748" s="24" t="str" cm="1">
        <f t="array" ref="I748">+IFERROR(_xlfn.XLOOKUP(Cesion_credito[[#This Row],[Distribuidor_CNE]]&amp;"_"&amp;Cesion_credito[[#This Row],[Bloque_Contrato_CNE]],Contrato[[#All],[Id]],Contrato[[#All],[DISTRIBUIDOR_ACTUAL]],,0),"")</f>
        <v>LITORAL</v>
      </c>
      <c r="J748" s="5" t="s">
        <v>1317</v>
      </c>
      <c r="K748" s="22" t="str" cm="1">
        <f t="array" ref="K748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8" s="8">
        <v>1</v>
      </c>
      <c r="N748" s="36">
        <f>+Cesion_credito[[#This Row],[Prorrata_Semestral (%)]]*SUMIFS(Contrato[Pago_Semestral_US$],Contrato[Distribuidor_CNE],Cesion_credito[[#This Row],[Distribuidor_CNE]],Contrato[Contrato],Cesion_credito[[#This Row],[Bloque_Contrato_CNE]])</f>
        <v>9979.857</v>
      </c>
      <c r="O748" s="28">
        <f t="shared" si="46"/>
        <v>1</v>
      </c>
      <c r="P748" t="str" cm="1">
        <f t="array" ref="P748">+IFERROR(_xlfn.XLOOKUP(Cesion_credito[[#This Row],[SUMINISTRADOR_ACTUAL]]&amp;Cesion_credito[[#This Row],[Razón Social Beneficiario del Pago]],Tabla_Facturas[[#All],[ID]],Tabla_Facturas[[#All],[BANCO]],,0),"")</f>
        <v>Banco de Chile</v>
      </c>
      <c r="Q748" t="str" cm="1">
        <f t="array" ref="Q7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8" t="str" cm="1">
        <f t="array" ref="R748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1553381</v>
      </c>
      <c r="T748" t="str">
        <f>+_xlfn.XLOOKUP(Cesion_credito[[#This Row],[DISTRIBUIDOR_ACTUAL]],Distribuidor[DISTRIBUIDOR_ACTUAL],Distribuidor[RAZON_SOCIAL_DISTRIBUIDOR_ACTUAL],,0)</f>
        <v>Compañía Eléctrica del Litoral S.A.</v>
      </c>
      <c r="U748" t="str">
        <f>+_xlfn.XLOOKUP(Cesion_credito[[#This Row],[DISTRIBUIDOR_ACTUAL]],Distribuidor[DISTRIBUIDOR_ACTUAL],Distribuidor[RUT_DISTRIBUIDOR_ACTUAL],,0)</f>
        <v>91.344.000-5</v>
      </c>
    </row>
    <row r="749" spans="1:21" x14ac:dyDescent="0.25">
      <c r="A749" s="22">
        <f t="shared" si="48"/>
        <v>2025</v>
      </c>
      <c r="B749" s="22">
        <f t="shared" si="49"/>
        <v>1</v>
      </c>
      <c r="C749" s="22">
        <f t="shared" si="50"/>
        <v>6</v>
      </c>
      <c r="D749" s="23" t="s">
        <v>1139</v>
      </c>
      <c r="E749" s="6" t="s">
        <v>39</v>
      </c>
      <c r="F749" s="5" t="s">
        <v>786</v>
      </c>
      <c r="G749" s="24" t="str" cm="1">
        <f t="array" ref="G749">+IFERROR(_xlfn.XLOOKUP(Cesion_credito[[#This Row],[Distribuidor_CNE]]&amp;"_"&amp;Cesion_credito[[#This Row],[Bloque_Contrato_CNE]],Contrato[[#All],[Id]],Contrato[[#All],[Suministrador_CNE]],,0),"")</f>
        <v>AES GENER</v>
      </c>
      <c r="H749" s="24" t="str" cm="1">
        <f t="array" ref="H749">+IFERROR(_xlfn.XLOOKUP(Cesion_credito[[#This Row],[Distribuidor_CNE]]&amp;"_"&amp;Cesion_credito[[#This Row],[Bloque_Contrato_CNE]],Contrato[[#All],[Id]],Contrato[[#All],[SUMINISTRADOR_ACTUAL]],,0),"")</f>
        <v>AES_GENER</v>
      </c>
      <c r="I749" s="24" t="str" cm="1">
        <f t="array" ref="I749">+IFERROR(_xlfn.XLOOKUP(Cesion_credito[[#This Row],[Distribuidor_CNE]]&amp;"_"&amp;Cesion_credito[[#This Row],[Bloque_Contrato_CNE]],Contrato[[#All],[Id]],Contrato[[#All],[DISTRIBUIDOR_ACTUAL]],,0),"")</f>
        <v>LITORAL</v>
      </c>
      <c r="J749" s="5" t="s">
        <v>1317</v>
      </c>
      <c r="K749" s="22" t="str" cm="1">
        <f t="array" ref="K749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49" s="8">
        <v>1</v>
      </c>
      <c r="N749" s="36">
        <f>+Cesion_credito[[#This Row],[Prorrata_Semestral (%)]]*SUMIFS(Contrato[Pago_Semestral_US$],Contrato[Distribuidor_CNE],Cesion_credito[[#This Row],[Distribuidor_CNE]],Contrato[Contrato],Cesion_credito[[#This Row],[Bloque_Contrato_CNE]])</f>
        <v>144569.43400000001</v>
      </c>
      <c r="O749" s="28">
        <f t="shared" si="46"/>
        <v>1</v>
      </c>
      <c r="P749" t="str" cm="1">
        <f t="array" ref="P749">+IFERROR(_xlfn.XLOOKUP(Cesion_credito[[#This Row],[SUMINISTRADOR_ACTUAL]]&amp;Cesion_credito[[#This Row],[Razón Social Beneficiario del Pago]],Tabla_Facturas[[#All],[ID]],Tabla_Facturas[[#All],[BANCO]],,0),"")</f>
        <v>Banco de Chile</v>
      </c>
      <c r="Q749" t="str" cm="1">
        <f t="array" ref="Q7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49" t="str" cm="1">
        <f t="array" ref="R749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22502473</v>
      </c>
      <c r="T749" t="str">
        <f>+_xlfn.XLOOKUP(Cesion_credito[[#This Row],[DISTRIBUIDOR_ACTUAL]],Distribuidor[DISTRIBUIDOR_ACTUAL],Distribuidor[RAZON_SOCIAL_DISTRIBUIDOR_ACTUAL],,0)</f>
        <v>Compañía Eléctrica del Litoral S.A.</v>
      </c>
      <c r="U749" t="str">
        <f>+_xlfn.XLOOKUP(Cesion_credito[[#This Row],[DISTRIBUIDOR_ACTUAL]],Distribuidor[DISTRIBUIDOR_ACTUAL],Distribuidor[RUT_DISTRIBUIDOR_ACTUAL],,0)</f>
        <v>91.344.000-5</v>
      </c>
    </row>
    <row r="750" spans="1:21" x14ac:dyDescent="0.25">
      <c r="A750" s="22">
        <f t="shared" si="48"/>
        <v>2025</v>
      </c>
      <c r="B750" s="22">
        <f t="shared" si="49"/>
        <v>1</v>
      </c>
      <c r="C750" s="22">
        <f t="shared" si="50"/>
        <v>6</v>
      </c>
      <c r="D750" s="23" t="s">
        <v>1139</v>
      </c>
      <c r="E750" s="6" t="s">
        <v>41</v>
      </c>
      <c r="F750" s="5" t="s">
        <v>867</v>
      </c>
      <c r="G750" s="24" t="str" cm="1">
        <f t="array" ref="G750">+IFERROR(_xlfn.XLOOKUP(Cesion_credito[[#This Row],[Distribuidor_CNE]]&amp;"_"&amp;Cesion_credito[[#This Row],[Bloque_Contrato_CNE]],Contrato[[#All],[Id]],Contrato[[#All],[Suministrador_CNE]],,0),"")</f>
        <v>AES GENER</v>
      </c>
      <c r="H750" s="24" t="str" cm="1">
        <f t="array" ref="H750">+IFERROR(_xlfn.XLOOKUP(Cesion_credito[[#This Row],[Distribuidor_CNE]]&amp;"_"&amp;Cesion_credito[[#This Row],[Bloque_Contrato_CNE]],Contrato[[#All],[Id]],Contrato[[#All],[SUMINISTRADOR_ACTUAL]],,0),"")</f>
        <v>AES_GENER</v>
      </c>
      <c r="I750" s="24" t="str" cm="1">
        <f t="array" ref="I750">+IFERROR(_xlfn.XLOOKUP(Cesion_credito[[#This Row],[Distribuidor_CNE]]&amp;"_"&amp;Cesion_credito[[#This Row],[Bloque_Contrato_CNE]],Contrato[[#All],[Id]],Contrato[[#All],[DISTRIBUIDOR_ACTUAL]],,0),"")</f>
        <v>LUZLINARES</v>
      </c>
      <c r="J750" s="5" t="s">
        <v>1317</v>
      </c>
      <c r="K750" s="22" t="str" cm="1">
        <f t="array" ref="K750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0" s="8">
        <v>1</v>
      </c>
      <c r="N750" s="36">
        <f>+Cesion_credito[[#This Row],[Prorrata_Semestral (%)]]*SUMIFS(Contrato[Pago_Semestral_US$],Contrato[Distribuidor_CNE],Cesion_credito[[#This Row],[Distribuidor_CNE]],Contrato[Contrato],Cesion_credito[[#This Row],[Bloque_Contrato_CNE]])</f>
        <v>14399.379000000001</v>
      </c>
      <c r="O750" s="28">
        <f t="shared" si="46"/>
        <v>1</v>
      </c>
      <c r="P750" t="str" cm="1">
        <f t="array" ref="P750">+IFERROR(_xlfn.XLOOKUP(Cesion_credito[[#This Row],[SUMINISTRADOR_ACTUAL]]&amp;Cesion_credito[[#This Row],[Razón Social Beneficiario del Pago]],Tabla_Facturas[[#All],[ID]],Tabla_Facturas[[#All],[BANCO]],,0),"")</f>
        <v>Banco de Chile</v>
      </c>
      <c r="Q750" t="str" cm="1">
        <f t="array" ref="Q7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0" t="str" cm="1">
        <f t="array" ref="R750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2241287</v>
      </c>
      <c r="T750" t="str">
        <f>+_xlfn.XLOOKUP(Cesion_credito[[#This Row],[DISTRIBUIDOR_ACTUAL]],Distribuidor[DISTRIBUIDOR_ACTUAL],Distribuidor[RAZON_SOCIAL_DISTRIBUIDOR_ACTUAL],,0)</f>
        <v>Luzlinares S.A.</v>
      </c>
      <c r="U750" t="str">
        <f>+_xlfn.XLOOKUP(Cesion_credito[[#This Row],[DISTRIBUIDOR_ACTUAL]],Distribuidor[DISTRIBUIDOR_ACTUAL],Distribuidor[RUT_DISTRIBUIDOR_ACTUAL],,0)</f>
        <v>96.884.450-4</v>
      </c>
    </row>
    <row r="751" spans="1:21" x14ac:dyDescent="0.25">
      <c r="A751" s="22">
        <f t="shared" si="48"/>
        <v>2025</v>
      </c>
      <c r="B751" s="22">
        <f t="shared" si="49"/>
        <v>1</v>
      </c>
      <c r="C751" s="22">
        <f t="shared" si="50"/>
        <v>6</v>
      </c>
      <c r="D751" s="23" t="s">
        <v>1139</v>
      </c>
      <c r="E751" s="6" t="s">
        <v>41</v>
      </c>
      <c r="F751" s="5" t="s">
        <v>868</v>
      </c>
      <c r="G751" s="24" t="str" cm="1">
        <f t="array" ref="G751">+IFERROR(_xlfn.XLOOKUP(Cesion_credito[[#This Row],[Distribuidor_CNE]]&amp;"_"&amp;Cesion_credito[[#This Row],[Bloque_Contrato_CNE]],Contrato[[#All],[Id]],Contrato[[#All],[Suministrador_CNE]],,0),"")</f>
        <v>AES GENER</v>
      </c>
      <c r="H751" s="24" t="str" cm="1">
        <f t="array" ref="H751">+IFERROR(_xlfn.XLOOKUP(Cesion_credito[[#This Row],[Distribuidor_CNE]]&amp;"_"&amp;Cesion_credito[[#This Row],[Bloque_Contrato_CNE]],Contrato[[#All],[Id]],Contrato[[#All],[SUMINISTRADOR_ACTUAL]],,0),"")</f>
        <v>AES_GENER</v>
      </c>
      <c r="I751" s="24" t="str" cm="1">
        <f t="array" ref="I751">+IFERROR(_xlfn.XLOOKUP(Cesion_credito[[#This Row],[Distribuidor_CNE]]&amp;"_"&amp;Cesion_credito[[#This Row],[Bloque_Contrato_CNE]],Contrato[[#All],[Id]],Contrato[[#All],[DISTRIBUIDOR_ACTUAL]],,0),"")</f>
        <v>LUZLINARES</v>
      </c>
      <c r="J751" s="5" t="s">
        <v>1317</v>
      </c>
      <c r="K751" s="22" t="str" cm="1">
        <f t="array" ref="K751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1" s="8">
        <v>1</v>
      </c>
      <c r="N751" s="36">
        <f>+Cesion_credito[[#This Row],[Prorrata_Semestral (%)]]*SUMIFS(Contrato[Pago_Semestral_US$],Contrato[Distribuidor_CNE],Cesion_credito[[#This Row],[Distribuidor_CNE]],Contrato[Contrato],Cesion_credito[[#This Row],[Bloque_Contrato_CNE]])</f>
        <v>196938.51199999999</v>
      </c>
      <c r="O751" s="28">
        <f t="shared" si="46"/>
        <v>1</v>
      </c>
      <c r="P751" t="str" cm="1">
        <f t="array" ref="P751">+IFERROR(_xlfn.XLOOKUP(Cesion_credito[[#This Row],[SUMINISTRADOR_ACTUAL]]&amp;Cesion_credito[[#This Row],[Razón Social Beneficiario del Pago]],Tabla_Facturas[[#All],[ID]],Tabla_Facturas[[#All],[BANCO]],,0),"")</f>
        <v>Banco de Chile</v>
      </c>
      <c r="Q751" t="str" cm="1">
        <f t="array" ref="Q7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1" t="str" cm="1">
        <f t="array" ref="R751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30653808</v>
      </c>
      <c r="T751" t="str">
        <f>+_xlfn.XLOOKUP(Cesion_credito[[#This Row],[DISTRIBUIDOR_ACTUAL]],Distribuidor[DISTRIBUIDOR_ACTUAL],Distribuidor[RAZON_SOCIAL_DISTRIBUIDOR_ACTUAL],,0)</f>
        <v>Luzlinares S.A.</v>
      </c>
      <c r="U751" t="str">
        <f>+_xlfn.XLOOKUP(Cesion_credito[[#This Row],[DISTRIBUIDOR_ACTUAL]],Distribuidor[DISTRIBUIDOR_ACTUAL],Distribuidor[RUT_DISTRIBUIDOR_ACTUAL],,0)</f>
        <v>96.884.450-4</v>
      </c>
    </row>
    <row r="752" spans="1:21" x14ac:dyDescent="0.25">
      <c r="A752" s="22">
        <f t="shared" si="48"/>
        <v>2025</v>
      </c>
      <c r="B752" s="22">
        <f t="shared" si="49"/>
        <v>1</v>
      </c>
      <c r="C752" s="22">
        <f t="shared" si="50"/>
        <v>6</v>
      </c>
      <c r="D752" s="23" t="s">
        <v>1139</v>
      </c>
      <c r="E752" s="6" t="s">
        <v>42</v>
      </c>
      <c r="F752" s="5" t="s">
        <v>904</v>
      </c>
      <c r="G752" s="24" t="str" cm="1">
        <f t="array" ref="G752">+IFERROR(_xlfn.XLOOKUP(Cesion_credito[[#This Row],[Distribuidor_CNE]]&amp;"_"&amp;Cesion_credito[[#This Row],[Bloque_Contrato_CNE]],Contrato[[#All],[Id]],Contrato[[#All],[Suministrador_CNE]],,0),"")</f>
        <v>AES GENER</v>
      </c>
      <c r="H752" s="24" t="str" cm="1">
        <f t="array" ref="H752">+IFERROR(_xlfn.XLOOKUP(Cesion_credito[[#This Row],[Distribuidor_CNE]]&amp;"_"&amp;Cesion_credito[[#This Row],[Bloque_Contrato_CNE]],Contrato[[#All],[Id]],Contrato[[#All],[SUMINISTRADOR_ACTUAL]],,0),"")</f>
        <v>AES_GENER</v>
      </c>
      <c r="I752" s="24" t="str" cm="1">
        <f t="array" ref="I752">+IFERROR(_xlfn.XLOOKUP(Cesion_credito[[#This Row],[Distribuidor_CNE]]&amp;"_"&amp;Cesion_credito[[#This Row],[Bloque_Contrato_CNE]],Contrato[[#All],[Id]],Contrato[[#All],[DISTRIBUIDOR_ACTUAL]],,0),"")</f>
        <v>LUZPARRAL</v>
      </c>
      <c r="J752" s="5" t="s">
        <v>1317</v>
      </c>
      <c r="K752" s="22" t="str" cm="1">
        <f t="array" ref="K752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2" s="8">
        <v>1</v>
      </c>
      <c r="N752" s="36">
        <f>+Cesion_credito[[#This Row],[Prorrata_Semestral (%)]]*SUMIFS(Contrato[Pago_Semestral_US$],Contrato[Distribuidor_CNE],Cesion_credito[[#This Row],[Distribuidor_CNE]],Contrato[Contrato],Cesion_credito[[#This Row],[Bloque_Contrato_CNE]])</f>
        <v>9765.8850000000002</v>
      </c>
      <c r="O752" s="28">
        <f t="shared" si="46"/>
        <v>1</v>
      </c>
      <c r="P752" t="str" cm="1">
        <f t="array" ref="P752">+IFERROR(_xlfn.XLOOKUP(Cesion_credito[[#This Row],[SUMINISTRADOR_ACTUAL]]&amp;Cesion_credito[[#This Row],[Razón Social Beneficiario del Pago]],Tabla_Facturas[[#All],[ID]],Tabla_Facturas[[#All],[BANCO]],,0),"")</f>
        <v>Banco de Chile</v>
      </c>
      <c r="Q752" t="str" cm="1">
        <f t="array" ref="Q7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2" t="str" cm="1">
        <f t="array" ref="R752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1520076</v>
      </c>
      <c r="T752" t="str">
        <f>+_xlfn.XLOOKUP(Cesion_credito[[#This Row],[DISTRIBUIDOR_ACTUAL]],Distribuidor[DISTRIBUIDOR_ACTUAL],Distribuidor[RAZON_SOCIAL_DISTRIBUIDOR_ACTUAL],,0)</f>
        <v>Luzparral S.A.</v>
      </c>
      <c r="U752" t="str">
        <f>+_xlfn.XLOOKUP(Cesion_credito[[#This Row],[DISTRIBUIDOR_ACTUAL]],Distribuidor[DISTRIBUIDOR_ACTUAL],Distribuidor[RUT_DISTRIBUIDOR_ACTUAL],,0)</f>
        <v>96.866.680-0</v>
      </c>
    </row>
    <row r="753" spans="1:21" x14ac:dyDescent="0.25">
      <c r="A753" s="22">
        <f t="shared" ref="A753:A776" si="51">+$B$3</f>
        <v>2025</v>
      </c>
      <c r="B753" s="22">
        <f t="shared" ref="B753:B776" si="52">+$B$4</f>
        <v>1</v>
      </c>
      <c r="C753" s="22">
        <f t="shared" ref="C753:C776" si="53">+$B$5</f>
        <v>6</v>
      </c>
      <c r="D753" s="23" t="s">
        <v>1139</v>
      </c>
      <c r="E753" s="6" t="s">
        <v>42</v>
      </c>
      <c r="F753" s="5" t="s">
        <v>905</v>
      </c>
      <c r="G753" s="24" t="str" cm="1">
        <f t="array" ref="G753">+IFERROR(_xlfn.XLOOKUP(Cesion_credito[[#This Row],[Distribuidor_CNE]]&amp;"_"&amp;Cesion_credito[[#This Row],[Bloque_Contrato_CNE]],Contrato[[#All],[Id]],Contrato[[#All],[Suministrador_CNE]],,0),"")</f>
        <v>AES GENER</v>
      </c>
      <c r="H753" s="24" t="str" cm="1">
        <f t="array" ref="H753">+IFERROR(_xlfn.XLOOKUP(Cesion_credito[[#This Row],[Distribuidor_CNE]]&amp;"_"&amp;Cesion_credito[[#This Row],[Bloque_Contrato_CNE]],Contrato[[#All],[Id]],Contrato[[#All],[SUMINISTRADOR_ACTUAL]],,0),"")</f>
        <v>AES_GENER</v>
      </c>
      <c r="I753" s="24" t="str" cm="1">
        <f t="array" ref="I753">+IFERROR(_xlfn.XLOOKUP(Cesion_credito[[#This Row],[Distribuidor_CNE]]&amp;"_"&amp;Cesion_credito[[#This Row],[Bloque_Contrato_CNE]],Contrato[[#All],[Id]],Contrato[[#All],[DISTRIBUIDOR_ACTUAL]],,0),"")</f>
        <v>LUZPARRAL</v>
      </c>
      <c r="J753" s="5" t="s">
        <v>1317</v>
      </c>
      <c r="K753" s="22" t="str" cm="1">
        <f t="array" ref="K753">+IFERROR(_xlfn.XLOOKUP(Cesion_credito[[#This Row],[SUMINISTRADOR_ACTUAL]]&amp;Cesion_credito[[#This Row],[Razón Social Beneficiario del Pago]],Tabla_Facturas[[#All],[ID]],Tabla_Facturas[[#All],[RUT BENEFICIARIO]],,0),"")</f>
        <v>77.266.571-7</v>
      </c>
      <c r="L7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3" s="8">
        <v>1</v>
      </c>
      <c r="N753" s="36">
        <f>+Cesion_credito[[#This Row],[Prorrata_Semestral (%)]]*SUMIFS(Contrato[Pago_Semestral_US$],Contrato[Distribuidor_CNE],Cesion_credito[[#This Row],[Distribuidor_CNE]],Contrato[Contrato],Cesion_credito[[#This Row],[Bloque_Contrato_CNE]])</f>
        <v>214595.83199999999</v>
      </c>
      <c r="O753" s="28">
        <f t="shared" si="46"/>
        <v>1</v>
      </c>
      <c r="P753" t="str" cm="1">
        <f t="array" ref="P753">+IFERROR(_xlfn.XLOOKUP(Cesion_credito[[#This Row],[SUMINISTRADOR_ACTUAL]]&amp;Cesion_credito[[#This Row],[Razón Social Beneficiario del Pago]],Tabla_Facturas[[#All],[ID]],Tabla_Facturas[[#All],[BANCO]],,0),"")</f>
        <v>Banco de Chile</v>
      </c>
      <c r="Q753" t="str" cm="1">
        <f t="array" ref="Q7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3" t="str" cm="1">
        <f t="array" ref="R753">+IFERROR(_xlfn.XLOOKUP(Cesion_credito[[#This Row],[SUMINISTRADOR_ACTUAL]]&amp;Cesion_credito[[#This Row],[Razón Social Beneficiario del Pago]],Tabla_Facturas[[#All],[ID]],Tabla_Facturas[[#All],[NUMERO_CUENTA]],,0),"")</f>
        <v>1112650098 -Initial Collection Account #AES Gener</v>
      </c>
      <c r="S7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33402199</v>
      </c>
      <c r="T753" t="str">
        <f>+_xlfn.XLOOKUP(Cesion_credito[[#This Row],[DISTRIBUIDOR_ACTUAL]],Distribuidor[DISTRIBUIDOR_ACTUAL],Distribuidor[RAZON_SOCIAL_DISTRIBUIDOR_ACTUAL],,0)</f>
        <v>Luzparral S.A.</v>
      </c>
      <c r="U753" t="str">
        <f>+_xlfn.XLOOKUP(Cesion_credito[[#This Row],[DISTRIBUIDOR_ACTUAL]],Distribuidor[DISTRIBUIDOR_ACTUAL],Distribuidor[RUT_DISTRIBUIDOR_ACTUAL],,0)</f>
        <v>96.866.680-0</v>
      </c>
    </row>
    <row r="754" spans="1:21" x14ac:dyDescent="0.25">
      <c r="A754" s="22">
        <f t="shared" si="51"/>
        <v>2025</v>
      </c>
      <c r="B754" s="22">
        <f t="shared" si="52"/>
        <v>1</v>
      </c>
      <c r="C754" s="22">
        <f t="shared" si="53"/>
        <v>6</v>
      </c>
      <c r="D754" s="23" t="s">
        <v>1129</v>
      </c>
      <c r="E754" s="6" t="s">
        <v>21</v>
      </c>
      <c r="F754" s="5" t="s">
        <v>62</v>
      </c>
      <c r="G754" s="24" t="str" cm="1">
        <f t="array" ref="G754">+IFERROR(_xlfn.XLOOKUP(Cesion_credito[[#This Row],[Distribuidor_CNE]]&amp;"_"&amp;Cesion_credito[[#This Row],[Bloque_Contrato_CNE]],Contrato[[#All],[Id]],Contrato[[#All],[Suministrador_CNE]],,0),"")</f>
        <v>Empresa Eléctrica Carén S.A.</v>
      </c>
      <c r="H754" s="24" t="str" cm="1">
        <f t="array" ref="H754">+IFERROR(_xlfn.XLOOKUP(Cesion_credito[[#This Row],[Distribuidor_CNE]]&amp;"_"&amp;Cesion_credito[[#This Row],[Bloque_Contrato_CNE]],Contrato[[#All],[Id]],Contrato[[#All],[SUMINISTRADOR_ACTUAL]],,0),"")</f>
        <v>CAREN</v>
      </c>
      <c r="I754" s="24" t="str" cm="1">
        <f t="array" ref="I754">+IFERROR(_xlfn.XLOOKUP(Cesion_credito[[#This Row],[Distribuidor_CNE]]&amp;"_"&amp;Cesion_credito[[#This Row],[Bloque_Contrato_CNE]],Contrato[[#All],[Id]],Contrato[[#All],[DISTRIBUIDOR_ACTUAL]],,0),"")</f>
        <v>CEC</v>
      </c>
      <c r="J754" s="5" t="s">
        <v>1299</v>
      </c>
      <c r="K754" s="22" t="str" cm="1">
        <f t="array" ref="K7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4" s="8">
        <v>1</v>
      </c>
      <c r="N754" s="36">
        <f>+Cesion_credito[[#This Row],[Prorrata_Semestral (%)]]*SUMIFS(Contrato[Pago_Semestral_US$],Contrato[Distribuidor_CNE],Cesion_credito[[#This Row],[Distribuidor_CNE]],Contrato[Contrato],Cesion_credito[[#This Row],[Bloque_Contrato_CNE]])</f>
        <v>145.88</v>
      </c>
      <c r="O754" s="28">
        <f t="shared" si="46"/>
        <v>1</v>
      </c>
      <c r="P754" t="str" cm="1">
        <f t="array" ref="P754">+IFERROR(_xlfn.XLOOKUP(Cesion_credito[[#This Row],[SUMINISTRADOR_ACTUAL]]&amp;Cesion_credito[[#This Row],[Razón Social Beneficiario del Pago]],Tabla_Facturas[[#All],[ID]],Tabla_Facturas[[#All],[BANCO]],,0),"")</f>
        <v>Banco de Chile</v>
      </c>
      <c r="Q754" t="str" cm="1">
        <f t="array" ref="Q7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4" cm="1">
        <f t="array" ref="R754">+IFERROR(_xlfn.XLOOKUP(Cesion_credito[[#This Row],[SUMINISTRADOR_ACTUAL]]&amp;Cesion_credito[[#This Row],[Razón Social Beneficiario del Pago]],Tabla_Facturas[[#All],[ID]],Tabla_Facturas[[#All],[NUMERO_CUENTA]],,0),"")</f>
        <v>1410401068</v>
      </c>
      <c r="S7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22706</v>
      </c>
      <c r="T754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4" t="str">
        <f>+_xlfn.XLOOKUP(Cesion_credito[[#This Row],[DISTRIBUIDOR_ACTUAL]],Distribuidor[DISTRIBUIDOR_ACTUAL],Distribuidor[RUT_DISTRIBUIDOR_ACTUAL],,0)</f>
        <v>70.287.900-0</v>
      </c>
    </row>
    <row r="755" spans="1:21" x14ac:dyDescent="0.25">
      <c r="A755" s="22">
        <f t="shared" si="51"/>
        <v>2025</v>
      </c>
      <c r="B755" s="22">
        <f t="shared" si="52"/>
        <v>1</v>
      </c>
      <c r="C755" s="22">
        <f t="shared" si="53"/>
        <v>6</v>
      </c>
      <c r="D755" s="23" t="s">
        <v>1129</v>
      </c>
      <c r="E755" s="6" t="s">
        <v>21</v>
      </c>
      <c r="F755" s="5" t="s">
        <v>63</v>
      </c>
      <c r="G755" s="24" t="str" cm="1">
        <f t="array" ref="G755">+IFERROR(_xlfn.XLOOKUP(Cesion_credito[[#This Row],[Distribuidor_CNE]]&amp;"_"&amp;Cesion_credito[[#This Row],[Bloque_Contrato_CNE]],Contrato[[#All],[Id]],Contrato[[#All],[Suministrador_CNE]],,0),"")</f>
        <v>Empresa Eléctrica Carén S.A.</v>
      </c>
      <c r="H755" s="24" t="str" cm="1">
        <f t="array" ref="H755">+IFERROR(_xlfn.XLOOKUP(Cesion_credito[[#This Row],[Distribuidor_CNE]]&amp;"_"&amp;Cesion_credito[[#This Row],[Bloque_Contrato_CNE]],Contrato[[#All],[Id]],Contrato[[#All],[SUMINISTRADOR_ACTUAL]],,0),"")</f>
        <v>CAREN</v>
      </c>
      <c r="I755" s="24" t="str" cm="1">
        <f t="array" ref="I755">+IFERROR(_xlfn.XLOOKUP(Cesion_credito[[#This Row],[Distribuidor_CNE]]&amp;"_"&amp;Cesion_credito[[#This Row],[Bloque_Contrato_CNE]],Contrato[[#All],[Id]],Contrato[[#All],[DISTRIBUIDOR_ACTUAL]],,0),"")</f>
        <v>CEC</v>
      </c>
      <c r="J755" s="5" t="s">
        <v>1299</v>
      </c>
      <c r="K755" s="22" t="str" cm="1">
        <f t="array" ref="K7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5" s="8">
        <v>1</v>
      </c>
      <c r="N755" s="36">
        <f>+Cesion_credito[[#This Row],[Prorrata_Semestral (%)]]*SUMIFS(Contrato[Pago_Semestral_US$],Contrato[Distribuidor_CNE],Cesion_credito[[#This Row],[Distribuidor_CNE]],Contrato[Contrato],Cesion_credito[[#This Row],[Bloque_Contrato_CNE]])</f>
        <v>117.904</v>
      </c>
      <c r="O755" s="28">
        <f t="shared" si="46"/>
        <v>1</v>
      </c>
      <c r="P755" t="str" cm="1">
        <f t="array" ref="P755">+IFERROR(_xlfn.XLOOKUP(Cesion_credito[[#This Row],[SUMINISTRADOR_ACTUAL]]&amp;Cesion_credito[[#This Row],[Razón Social Beneficiario del Pago]],Tabla_Facturas[[#All],[ID]],Tabla_Facturas[[#All],[BANCO]],,0),"")</f>
        <v>Banco de Chile</v>
      </c>
      <c r="Q755" t="str" cm="1">
        <f t="array" ref="Q7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5" cm="1">
        <f t="array" ref="R755">+IFERROR(_xlfn.XLOOKUP(Cesion_credito[[#This Row],[SUMINISTRADOR_ACTUAL]]&amp;Cesion_credito[[#This Row],[Razón Social Beneficiario del Pago]],Tabla_Facturas[[#All],[ID]],Tabla_Facturas[[#All],[NUMERO_CUENTA]],,0),"")</f>
        <v>1410401068</v>
      </c>
      <c r="S7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18352</v>
      </c>
      <c r="T755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5" t="str">
        <f>+_xlfn.XLOOKUP(Cesion_credito[[#This Row],[DISTRIBUIDOR_ACTUAL]],Distribuidor[DISTRIBUIDOR_ACTUAL],Distribuidor[RUT_DISTRIBUIDOR_ACTUAL],,0)</f>
        <v>70.287.900-0</v>
      </c>
    </row>
    <row r="756" spans="1:21" x14ac:dyDescent="0.25">
      <c r="A756" s="22">
        <f t="shared" si="51"/>
        <v>2025</v>
      </c>
      <c r="B756" s="22">
        <f t="shared" si="52"/>
        <v>1</v>
      </c>
      <c r="C756" s="22">
        <f t="shared" si="53"/>
        <v>6</v>
      </c>
      <c r="D756" s="23" t="s">
        <v>1129</v>
      </c>
      <c r="E756" s="6" t="s">
        <v>21</v>
      </c>
      <c r="F756" s="5" t="s">
        <v>64</v>
      </c>
      <c r="G756" s="24" t="str" cm="1">
        <f t="array" ref="G756">+IFERROR(_xlfn.XLOOKUP(Cesion_credito[[#This Row],[Distribuidor_CNE]]&amp;"_"&amp;Cesion_credito[[#This Row],[Bloque_Contrato_CNE]],Contrato[[#All],[Id]],Contrato[[#All],[Suministrador_CNE]],,0),"")</f>
        <v>Empresa Eléctrica Carén S.A.</v>
      </c>
      <c r="H756" s="24" t="str" cm="1">
        <f t="array" ref="H756">+IFERROR(_xlfn.XLOOKUP(Cesion_credito[[#This Row],[Distribuidor_CNE]]&amp;"_"&amp;Cesion_credito[[#This Row],[Bloque_Contrato_CNE]],Contrato[[#All],[Id]],Contrato[[#All],[SUMINISTRADOR_ACTUAL]],,0),"")</f>
        <v>CAREN</v>
      </c>
      <c r="I756" s="24" t="str" cm="1">
        <f t="array" ref="I756">+IFERROR(_xlfn.XLOOKUP(Cesion_credito[[#This Row],[Distribuidor_CNE]]&amp;"_"&amp;Cesion_credito[[#This Row],[Bloque_Contrato_CNE]],Contrato[[#All],[Id]],Contrato[[#All],[DISTRIBUIDOR_ACTUAL]],,0),"")</f>
        <v>CEC</v>
      </c>
      <c r="J756" s="5" t="s">
        <v>1299</v>
      </c>
      <c r="K756" s="22" t="str" cm="1">
        <f t="array" ref="K7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6" s="8">
        <v>1</v>
      </c>
      <c r="N756" s="36">
        <f>+Cesion_credito[[#This Row],[Prorrata_Semestral (%)]]*SUMIFS(Contrato[Pago_Semestral_US$],Contrato[Distribuidor_CNE],Cesion_credito[[#This Row],[Distribuidor_CNE]],Contrato[Contrato],Cesion_credito[[#This Row],[Bloque_Contrato_CNE]])</f>
        <v>81.611000000000004</v>
      </c>
      <c r="O756" s="28">
        <f t="shared" si="46"/>
        <v>1</v>
      </c>
      <c r="P756" t="str" cm="1">
        <f t="array" ref="P756">+IFERROR(_xlfn.XLOOKUP(Cesion_credito[[#This Row],[SUMINISTRADOR_ACTUAL]]&amp;Cesion_credito[[#This Row],[Razón Social Beneficiario del Pago]],Tabla_Facturas[[#All],[ID]],Tabla_Facturas[[#All],[BANCO]],,0),"")</f>
        <v>Banco de Chile</v>
      </c>
      <c r="Q756" t="str" cm="1">
        <f t="array" ref="Q7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6" cm="1">
        <f t="array" ref="R756">+IFERROR(_xlfn.XLOOKUP(Cesion_credito[[#This Row],[SUMINISTRADOR_ACTUAL]]&amp;Cesion_credito[[#This Row],[Razón Social Beneficiario del Pago]],Tabla_Facturas[[#All],[ID]],Tabla_Facturas[[#All],[NUMERO_CUENTA]],,0),"")</f>
        <v>1410401068</v>
      </c>
      <c r="S7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12703</v>
      </c>
      <c r="T75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6" t="str">
        <f>+_xlfn.XLOOKUP(Cesion_credito[[#This Row],[DISTRIBUIDOR_ACTUAL]],Distribuidor[DISTRIBUIDOR_ACTUAL],Distribuidor[RUT_DISTRIBUIDOR_ACTUAL],,0)</f>
        <v>70.287.900-0</v>
      </c>
    </row>
    <row r="757" spans="1:21" x14ac:dyDescent="0.25">
      <c r="A757" s="22">
        <f t="shared" si="51"/>
        <v>2025</v>
      </c>
      <c r="B757" s="22">
        <f t="shared" si="52"/>
        <v>1</v>
      </c>
      <c r="C757" s="22">
        <f t="shared" si="53"/>
        <v>6</v>
      </c>
      <c r="D757" s="23" t="s">
        <v>1129</v>
      </c>
      <c r="E757" s="6" t="s">
        <v>21</v>
      </c>
      <c r="F757" s="5" t="s">
        <v>65</v>
      </c>
      <c r="G757" s="24" t="str" cm="1">
        <f t="array" ref="G757">+IFERROR(_xlfn.XLOOKUP(Cesion_credito[[#This Row],[Distribuidor_CNE]]&amp;"_"&amp;Cesion_credito[[#This Row],[Bloque_Contrato_CNE]],Contrato[[#All],[Id]],Contrato[[#All],[Suministrador_CNE]],,0),"")</f>
        <v>Empresa Eléctrica Carén S.A.</v>
      </c>
      <c r="H757" s="24" t="str" cm="1">
        <f t="array" ref="H757">+IFERROR(_xlfn.XLOOKUP(Cesion_credito[[#This Row],[Distribuidor_CNE]]&amp;"_"&amp;Cesion_credito[[#This Row],[Bloque_Contrato_CNE]],Contrato[[#All],[Id]],Contrato[[#All],[SUMINISTRADOR_ACTUAL]],,0),"")</f>
        <v>CAREN</v>
      </c>
      <c r="I757" s="24" t="str" cm="1">
        <f t="array" ref="I757">+IFERROR(_xlfn.XLOOKUP(Cesion_credito[[#This Row],[Distribuidor_CNE]]&amp;"_"&amp;Cesion_credito[[#This Row],[Bloque_Contrato_CNE]],Contrato[[#All],[Id]],Contrato[[#All],[DISTRIBUIDOR_ACTUAL]],,0),"")</f>
        <v>CEC</v>
      </c>
      <c r="J757" s="5" t="s">
        <v>1299</v>
      </c>
      <c r="K757" s="22" t="str" cm="1">
        <f t="array" ref="K7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7" s="8">
        <v>1</v>
      </c>
      <c r="N757" s="36">
        <f>+Cesion_credito[[#This Row],[Prorrata_Semestral (%)]]*SUMIFS(Contrato[Pago_Semestral_US$],Contrato[Distribuidor_CNE],Cesion_credito[[#This Row],[Distribuidor_CNE]],Contrato[Contrato],Cesion_credito[[#This Row],[Bloque_Contrato_CNE]])</f>
        <v>647.28499999999997</v>
      </c>
      <c r="O757" s="28">
        <f t="shared" si="46"/>
        <v>1</v>
      </c>
      <c r="P757" t="str" cm="1">
        <f t="array" ref="P757">+IFERROR(_xlfn.XLOOKUP(Cesion_credito[[#This Row],[SUMINISTRADOR_ACTUAL]]&amp;Cesion_credito[[#This Row],[Razón Social Beneficiario del Pago]],Tabla_Facturas[[#All],[ID]],Tabla_Facturas[[#All],[BANCO]],,0),"")</f>
        <v>Banco de Chile</v>
      </c>
      <c r="Q757" t="str" cm="1">
        <f t="array" ref="Q7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7" cm="1">
        <f t="array" ref="R757">+IFERROR(_xlfn.XLOOKUP(Cesion_credito[[#This Row],[SUMINISTRADOR_ACTUAL]]&amp;Cesion_credito[[#This Row],[Razón Social Beneficiario del Pago]],Tabla_Facturas[[#All],[ID]],Tabla_Facturas[[#All],[NUMERO_CUENTA]],,0),"")</f>
        <v>1410401068</v>
      </c>
      <c r="S7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100751</v>
      </c>
      <c r="T757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757" t="str">
        <f>+_xlfn.XLOOKUP(Cesion_credito[[#This Row],[DISTRIBUIDOR_ACTUAL]],Distribuidor[DISTRIBUIDOR_ACTUAL],Distribuidor[RUT_DISTRIBUIDOR_ACTUAL],,0)</f>
        <v>70.287.900-0</v>
      </c>
    </row>
    <row r="758" spans="1:21" x14ac:dyDescent="0.25">
      <c r="A758" s="22">
        <f t="shared" si="51"/>
        <v>2025</v>
      </c>
      <c r="B758" s="22">
        <f t="shared" si="52"/>
        <v>1</v>
      </c>
      <c r="C758" s="22">
        <f t="shared" si="53"/>
        <v>6</v>
      </c>
      <c r="D758" s="23" t="s">
        <v>1129</v>
      </c>
      <c r="E758" s="6" t="s">
        <v>1075</v>
      </c>
      <c r="F758" s="5" t="s">
        <v>113</v>
      </c>
      <c r="G758" s="24" t="str" cm="1">
        <f t="array" ref="G758">+IFERROR(_xlfn.XLOOKUP(Cesion_credito[[#This Row],[Distribuidor_CNE]]&amp;"_"&amp;Cesion_credito[[#This Row],[Bloque_Contrato_CNE]],Contrato[[#All],[Id]],Contrato[[#All],[Suministrador_CNE]],,0),"")</f>
        <v>Empresa Eléctrica Carén S.A.</v>
      </c>
      <c r="H758" s="24" t="str" cm="1">
        <f t="array" ref="H758">+IFERROR(_xlfn.XLOOKUP(Cesion_credito[[#This Row],[Distribuidor_CNE]]&amp;"_"&amp;Cesion_credito[[#This Row],[Bloque_Contrato_CNE]],Contrato[[#All],[Id]],Contrato[[#All],[SUMINISTRADOR_ACTUAL]],,0),"")</f>
        <v>CAREN</v>
      </c>
      <c r="I758" s="24" t="str" cm="1">
        <f t="array" ref="I758">+IFERROR(_xlfn.XLOOKUP(Cesion_credito[[#This Row],[Distribuidor_CNE]]&amp;"_"&amp;Cesion_credito[[#This Row],[Bloque_Contrato_CNE]],Contrato[[#All],[Id]],Contrato[[#All],[DISTRIBUIDOR_ACTUAL]],,0),"")</f>
        <v>CGE</v>
      </c>
      <c r="J758" s="5" t="s">
        <v>1299</v>
      </c>
      <c r="K758" s="22" t="str" cm="1">
        <f t="array" ref="K7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8" s="8">
        <v>1</v>
      </c>
      <c r="N758" s="36">
        <f>+Cesion_credito[[#This Row],[Prorrata_Semestral (%)]]*SUMIFS(Contrato[Pago_Semestral_US$],Contrato[Distribuidor_CNE],Cesion_credito[[#This Row],[Distribuidor_CNE]],Contrato[Contrato],Cesion_credito[[#This Row],[Bloque_Contrato_CNE]])</f>
        <v>2204.3130000000001</v>
      </c>
      <c r="O758" s="28">
        <f t="shared" si="46"/>
        <v>1</v>
      </c>
      <c r="P758" t="str" cm="1">
        <f t="array" ref="P758">+IFERROR(_xlfn.XLOOKUP(Cesion_credito[[#This Row],[SUMINISTRADOR_ACTUAL]]&amp;Cesion_credito[[#This Row],[Razón Social Beneficiario del Pago]],Tabla_Facturas[[#All],[ID]],Tabla_Facturas[[#All],[BANCO]],,0),"")</f>
        <v>Banco de Chile</v>
      </c>
      <c r="Q758" t="str" cm="1">
        <f t="array" ref="Q7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8" cm="1">
        <f t="array" ref="R758">+IFERROR(_xlfn.XLOOKUP(Cesion_credito[[#This Row],[SUMINISTRADOR_ACTUAL]]&amp;Cesion_credito[[#This Row],[Razón Social Beneficiario del Pago]],Tabla_Facturas[[#All],[ID]],Tabla_Facturas[[#All],[NUMERO_CUENTA]],,0),"")</f>
        <v>1410401068</v>
      </c>
      <c r="S7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343105</v>
      </c>
      <c r="T758" t="str">
        <f>+_xlfn.XLOOKUP(Cesion_credito[[#This Row],[DISTRIBUIDOR_ACTUAL]],Distribuidor[DISTRIBUIDOR_ACTUAL],Distribuidor[RAZON_SOCIAL_DISTRIBUIDOR_ACTUAL],,0)</f>
        <v>Compañía General de Electricidad S.A.</v>
      </c>
      <c r="U758" t="str">
        <f>+_xlfn.XLOOKUP(Cesion_credito[[#This Row],[DISTRIBUIDOR_ACTUAL]],Distribuidor[DISTRIBUIDOR_ACTUAL],Distribuidor[RUT_DISTRIBUIDOR_ACTUAL],,0)</f>
        <v>76.411.321-7</v>
      </c>
    </row>
    <row r="759" spans="1:21" x14ac:dyDescent="0.25">
      <c r="A759" s="22">
        <f t="shared" si="51"/>
        <v>2025</v>
      </c>
      <c r="B759" s="22">
        <f t="shared" si="52"/>
        <v>1</v>
      </c>
      <c r="C759" s="22">
        <f t="shared" si="53"/>
        <v>6</v>
      </c>
      <c r="D759" s="23" t="s">
        <v>1129</v>
      </c>
      <c r="E759" s="6" t="s">
        <v>1075</v>
      </c>
      <c r="F759" s="5" t="s">
        <v>114</v>
      </c>
      <c r="G759" s="24" t="str" cm="1">
        <f t="array" ref="G759">+IFERROR(_xlfn.XLOOKUP(Cesion_credito[[#This Row],[Distribuidor_CNE]]&amp;"_"&amp;Cesion_credito[[#This Row],[Bloque_Contrato_CNE]],Contrato[[#All],[Id]],Contrato[[#All],[Suministrador_CNE]],,0),"")</f>
        <v>Empresa Eléctrica Carén S.A.</v>
      </c>
      <c r="H759" s="24" t="str" cm="1">
        <f t="array" ref="H759">+IFERROR(_xlfn.XLOOKUP(Cesion_credito[[#This Row],[Distribuidor_CNE]]&amp;"_"&amp;Cesion_credito[[#This Row],[Bloque_Contrato_CNE]],Contrato[[#All],[Id]],Contrato[[#All],[SUMINISTRADOR_ACTUAL]],,0),"")</f>
        <v>CAREN</v>
      </c>
      <c r="I759" s="24" t="str" cm="1">
        <f t="array" ref="I759">+IFERROR(_xlfn.XLOOKUP(Cesion_credito[[#This Row],[Distribuidor_CNE]]&amp;"_"&amp;Cesion_credito[[#This Row],[Bloque_Contrato_CNE]],Contrato[[#All],[Id]],Contrato[[#All],[DISTRIBUIDOR_ACTUAL]],,0),"")</f>
        <v>CGE</v>
      </c>
      <c r="J759" s="5" t="s">
        <v>1299</v>
      </c>
      <c r="K759" s="22" t="str" cm="1">
        <f t="array" ref="K7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59" s="8">
        <v>1</v>
      </c>
      <c r="N759" s="36">
        <f>+Cesion_credito[[#This Row],[Prorrata_Semestral (%)]]*SUMIFS(Contrato[Pago_Semestral_US$],Contrato[Distribuidor_CNE],Cesion_credito[[#This Row],[Distribuidor_CNE]],Contrato[Contrato],Cesion_credito[[#This Row],[Bloque_Contrato_CNE]])</f>
        <v>2189.2069999999999</v>
      </c>
      <c r="O759" s="28">
        <f t="shared" si="46"/>
        <v>1</v>
      </c>
      <c r="P759" t="str" cm="1">
        <f t="array" ref="P759">+IFERROR(_xlfn.XLOOKUP(Cesion_credito[[#This Row],[SUMINISTRADOR_ACTUAL]]&amp;Cesion_credito[[#This Row],[Razón Social Beneficiario del Pago]],Tabla_Facturas[[#All],[ID]],Tabla_Facturas[[#All],[BANCO]],,0),"")</f>
        <v>Banco de Chile</v>
      </c>
      <c r="Q759" t="str" cm="1">
        <f t="array" ref="Q7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59" cm="1">
        <f t="array" ref="R759">+IFERROR(_xlfn.XLOOKUP(Cesion_credito[[#This Row],[SUMINISTRADOR_ACTUAL]]&amp;Cesion_credito[[#This Row],[Razón Social Beneficiario del Pago]],Tabla_Facturas[[#All],[ID]],Tabla_Facturas[[#All],[NUMERO_CUENTA]],,0),"")</f>
        <v>1410401068</v>
      </c>
      <c r="S7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340754</v>
      </c>
      <c r="T759" t="str">
        <f>+_xlfn.XLOOKUP(Cesion_credito[[#This Row],[DISTRIBUIDOR_ACTUAL]],Distribuidor[DISTRIBUIDOR_ACTUAL],Distribuidor[RAZON_SOCIAL_DISTRIBUIDOR_ACTUAL],,0)</f>
        <v>Compañía General de Electricidad S.A.</v>
      </c>
      <c r="U759" t="str">
        <f>+_xlfn.XLOOKUP(Cesion_credito[[#This Row],[DISTRIBUIDOR_ACTUAL]],Distribuidor[DISTRIBUIDOR_ACTUAL],Distribuidor[RUT_DISTRIBUIDOR_ACTUAL],,0)</f>
        <v>76.411.321-7</v>
      </c>
    </row>
    <row r="760" spans="1:21" x14ac:dyDescent="0.25">
      <c r="A760" s="22">
        <f t="shared" si="51"/>
        <v>2025</v>
      </c>
      <c r="B760" s="22">
        <f t="shared" si="52"/>
        <v>1</v>
      </c>
      <c r="C760" s="22">
        <f t="shared" si="53"/>
        <v>6</v>
      </c>
      <c r="D760" s="23" t="s">
        <v>1129</v>
      </c>
      <c r="E760" s="6" t="s">
        <v>1075</v>
      </c>
      <c r="F760" s="5" t="s">
        <v>115</v>
      </c>
      <c r="G760" s="24" t="str" cm="1">
        <f t="array" ref="G760">+IFERROR(_xlfn.XLOOKUP(Cesion_credito[[#This Row],[Distribuidor_CNE]]&amp;"_"&amp;Cesion_credito[[#This Row],[Bloque_Contrato_CNE]],Contrato[[#All],[Id]],Contrato[[#All],[Suministrador_CNE]],,0),"")</f>
        <v>Empresa Eléctrica Carén S.A.</v>
      </c>
      <c r="H760" s="24" t="str" cm="1">
        <f t="array" ref="H760">+IFERROR(_xlfn.XLOOKUP(Cesion_credito[[#This Row],[Distribuidor_CNE]]&amp;"_"&amp;Cesion_credito[[#This Row],[Bloque_Contrato_CNE]],Contrato[[#All],[Id]],Contrato[[#All],[SUMINISTRADOR_ACTUAL]],,0),"")</f>
        <v>CAREN</v>
      </c>
      <c r="I760" s="24" t="str" cm="1">
        <f t="array" ref="I760">+IFERROR(_xlfn.XLOOKUP(Cesion_credito[[#This Row],[Distribuidor_CNE]]&amp;"_"&amp;Cesion_credito[[#This Row],[Bloque_Contrato_CNE]],Contrato[[#All],[Id]],Contrato[[#All],[DISTRIBUIDOR_ACTUAL]],,0),"")</f>
        <v>CGE</v>
      </c>
      <c r="J760" s="5" t="s">
        <v>1299</v>
      </c>
      <c r="K760" s="22" t="str" cm="1">
        <f t="array" ref="K7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0" s="8">
        <v>1</v>
      </c>
      <c r="N760" s="36">
        <f>+Cesion_credito[[#This Row],[Prorrata_Semestral (%)]]*SUMIFS(Contrato[Pago_Semestral_US$],Contrato[Distribuidor_CNE],Cesion_credito[[#This Row],[Distribuidor_CNE]],Contrato[Contrato],Cesion_credito[[#This Row],[Bloque_Contrato_CNE]])</f>
        <v>1475.134</v>
      </c>
      <c r="O760" s="28">
        <f t="shared" si="46"/>
        <v>1</v>
      </c>
      <c r="P760" t="str" cm="1">
        <f t="array" ref="P760">+IFERROR(_xlfn.XLOOKUP(Cesion_credito[[#This Row],[SUMINISTRADOR_ACTUAL]]&amp;Cesion_credito[[#This Row],[Razón Social Beneficiario del Pago]],Tabla_Facturas[[#All],[ID]],Tabla_Facturas[[#All],[BANCO]],,0),"")</f>
        <v>Banco de Chile</v>
      </c>
      <c r="Q760" t="str" cm="1">
        <f t="array" ref="Q7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0" cm="1">
        <f t="array" ref="R760">+IFERROR(_xlfn.XLOOKUP(Cesion_credito[[#This Row],[SUMINISTRADOR_ACTUAL]]&amp;Cesion_credito[[#This Row],[Razón Social Beneficiario del Pago]],Tabla_Facturas[[#All],[ID]],Tabla_Facturas[[#All],[NUMERO_CUENTA]],,0),"")</f>
        <v>1410401068</v>
      </c>
      <c r="S7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229607</v>
      </c>
      <c r="T760" t="str">
        <f>+_xlfn.XLOOKUP(Cesion_credito[[#This Row],[DISTRIBUIDOR_ACTUAL]],Distribuidor[DISTRIBUIDOR_ACTUAL],Distribuidor[RAZON_SOCIAL_DISTRIBUIDOR_ACTUAL],,0)</f>
        <v>Compañía General de Electricidad S.A.</v>
      </c>
      <c r="U760" t="str">
        <f>+_xlfn.XLOOKUP(Cesion_credito[[#This Row],[DISTRIBUIDOR_ACTUAL]],Distribuidor[DISTRIBUIDOR_ACTUAL],Distribuidor[RUT_DISTRIBUIDOR_ACTUAL],,0)</f>
        <v>76.411.321-7</v>
      </c>
    </row>
    <row r="761" spans="1:21" x14ac:dyDescent="0.25">
      <c r="A761" s="22">
        <f t="shared" si="51"/>
        <v>2025</v>
      </c>
      <c r="B761" s="22">
        <f t="shared" si="52"/>
        <v>1</v>
      </c>
      <c r="C761" s="22">
        <f t="shared" si="53"/>
        <v>6</v>
      </c>
      <c r="D761" s="23" t="s">
        <v>1129</v>
      </c>
      <c r="E761" s="6" t="s">
        <v>1075</v>
      </c>
      <c r="F761" s="5" t="s">
        <v>116</v>
      </c>
      <c r="G761" s="24" t="str" cm="1">
        <f t="array" ref="G761">+IFERROR(_xlfn.XLOOKUP(Cesion_credito[[#This Row],[Distribuidor_CNE]]&amp;"_"&amp;Cesion_credito[[#This Row],[Bloque_Contrato_CNE]],Contrato[[#All],[Id]],Contrato[[#All],[Suministrador_CNE]],,0),"")</f>
        <v>Empresa Eléctrica Carén S.A.</v>
      </c>
      <c r="H761" s="24" t="str" cm="1">
        <f t="array" ref="H761">+IFERROR(_xlfn.XLOOKUP(Cesion_credito[[#This Row],[Distribuidor_CNE]]&amp;"_"&amp;Cesion_credito[[#This Row],[Bloque_Contrato_CNE]],Contrato[[#All],[Id]],Contrato[[#All],[SUMINISTRADOR_ACTUAL]],,0),"")</f>
        <v>CAREN</v>
      </c>
      <c r="I761" s="24" t="str" cm="1">
        <f t="array" ref="I761">+IFERROR(_xlfn.XLOOKUP(Cesion_credito[[#This Row],[Distribuidor_CNE]]&amp;"_"&amp;Cesion_credito[[#This Row],[Bloque_Contrato_CNE]],Contrato[[#All],[Id]],Contrato[[#All],[DISTRIBUIDOR_ACTUAL]],,0),"")</f>
        <v>CGE</v>
      </c>
      <c r="J761" s="5" t="s">
        <v>1299</v>
      </c>
      <c r="K761" s="22" t="str" cm="1">
        <f t="array" ref="K7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1" s="8">
        <v>1</v>
      </c>
      <c r="N761" s="36">
        <f>+Cesion_credito[[#This Row],[Prorrata_Semestral (%)]]*SUMIFS(Contrato[Pago_Semestral_US$],Contrato[Distribuidor_CNE],Cesion_credito[[#This Row],[Distribuidor_CNE]],Contrato[Contrato],Cesion_credito[[#This Row],[Bloque_Contrato_CNE]])</f>
        <v>10082.423000000001</v>
      </c>
      <c r="O761" s="28">
        <f t="shared" si="46"/>
        <v>1</v>
      </c>
      <c r="P761" t="str" cm="1">
        <f t="array" ref="P761">+IFERROR(_xlfn.XLOOKUP(Cesion_credito[[#This Row],[SUMINISTRADOR_ACTUAL]]&amp;Cesion_credito[[#This Row],[Razón Social Beneficiario del Pago]],Tabla_Facturas[[#All],[ID]],Tabla_Facturas[[#All],[BANCO]],,0),"")</f>
        <v>Banco de Chile</v>
      </c>
      <c r="Q761" t="str" cm="1">
        <f t="array" ref="Q7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1" cm="1">
        <f t="array" ref="R761">+IFERROR(_xlfn.XLOOKUP(Cesion_credito[[#This Row],[SUMINISTRADOR_ACTUAL]]&amp;Cesion_credito[[#This Row],[Razón Social Beneficiario del Pago]],Tabla_Facturas[[#All],[ID]],Tabla_Facturas[[#All],[NUMERO_CUENTA]],,0),"")</f>
        <v>1410401068</v>
      </c>
      <c r="S7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1569346</v>
      </c>
      <c r="T761" t="str">
        <f>+_xlfn.XLOOKUP(Cesion_credito[[#This Row],[DISTRIBUIDOR_ACTUAL]],Distribuidor[DISTRIBUIDOR_ACTUAL],Distribuidor[RAZON_SOCIAL_DISTRIBUIDOR_ACTUAL],,0)</f>
        <v>Compañía General de Electricidad S.A.</v>
      </c>
      <c r="U761" t="str">
        <f>+_xlfn.XLOOKUP(Cesion_credito[[#This Row],[DISTRIBUIDOR_ACTUAL]],Distribuidor[DISTRIBUIDOR_ACTUAL],Distribuidor[RUT_DISTRIBUIDOR_ACTUAL],,0)</f>
        <v>76.411.321-7</v>
      </c>
    </row>
    <row r="762" spans="1:21" x14ac:dyDescent="0.25">
      <c r="A762" s="22">
        <f t="shared" si="51"/>
        <v>2025</v>
      </c>
      <c r="B762" s="22">
        <f t="shared" si="52"/>
        <v>1</v>
      </c>
      <c r="C762" s="22">
        <f t="shared" si="53"/>
        <v>6</v>
      </c>
      <c r="D762" s="23" t="s">
        <v>1129</v>
      </c>
      <c r="E762" s="6" t="s">
        <v>1075</v>
      </c>
      <c r="F762" s="5" t="s">
        <v>117</v>
      </c>
      <c r="G762" s="24" t="str" cm="1">
        <f t="array" ref="G762">+IFERROR(_xlfn.XLOOKUP(Cesion_credito[[#This Row],[Distribuidor_CNE]]&amp;"_"&amp;Cesion_credito[[#This Row],[Bloque_Contrato_CNE]],Contrato[[#All],[Id]],Contrato[[#All],[Suministrador_CNE]],,0),"")</f>
        <v>Empresa Eléctrica Carén S.A.</v>
      </c>
      <c r="H762" s="24" t="str" cm="1">
        <f t="array" ref="H762">+IFERROR(_xlfn.XLOOKUP(Cesion_credito[[#This Row],[Distribuidor_CNE]]&amp;"_"&amp;Cesion_credito[[#This Row],[Bloque_Contrato_CNE]],Contrato[[#All],[Id]],Contrato[[#All],[SUMINISTRADOR_ACTUAL]],,0),"")</f>
        <v>CAREN</v>
      </c>
      <c r="I762" s="24" t="str" cm="1">
        <f t="array" ref="I762">+IFERROR(_xlfn.XLOOKUP(Cesion_credito[[#This Row],[Distribuidor_CNE]]&amp;"_"&amp;Cesion_credito[[#This Row],[Bloque_Contrato_CNE]],Contrato[[#All],[Id]],Contrato[[#All],[DISTRIBUIDOR_ACTUAL]],,0),"")</f>
        <v>CGE</v>
      </c>
      <c r="J762" s="5" t="s">
        <v>1299</v>
      </c>
      <c r="K762" s="22" t="str" cm="1">
        <f t="array" ref="K7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2" s="8">
        <v>1</v>
      </c>
      <c r="N762" s="36">
        <f>+Cesion_credito[[#This Row],[Prorrata_Semestral (%)]]*SUMIFS(Contrato[Pago_Semestral_US$],Contrato[Distribuidor_CNE],Cesion_credito[[#This Row],[Distribuidor_CNE]],Contrato[Contrato],Cesion_credito[[#This Row],[Bloque_Contrato_CNE]])</f>
        <v>556.79</v>
      </c>
      <c r="O762" s="28">
        <f t="shared" si="46"/>
        <v>1</v>
      </c>
      <c r="P762" t="str" cm="1">
        <f t="array" ref="P762">+IFERROR(_xlfn.XLOOKUP(Cesion_credito[[#This Row],[SUMINISTRADOR_ACTUAL]]&amp;Cesion_credito[[#This Row],[Razón Social Beneficiario del Pago]],Tabla_Facturas[[#All],[ID]],Tabla_Facturas[[#All],[BANCO]],,0),"")</f>
        <v>Banco de Chile</v>
      </c>
      <c r="Q762" t="str" cm="1">
        <f t="array" ref="Q7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2" cm="1">
        <f t="array" ref="R762">+IFERROR(_xlfn.XLOOKUP(Cesion_credito[[#This Row],[SUMINISTRADOR_ACTUAL]]&amp;Cesion_credito[[#This Row],[Razón Social Beneficiario del Pago]],Tabla_Facturas[[#All],[ID]],Tabla_Facturas[[#All],[NUMERO_CUENTA]],,0),"")</f>
        <v>1410401068</v>
      </c>
      <c r="S7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86665</v>
      </c>
      <c r="T762" t="str">
        <f>+_xlfn.XLOOKUP(Cesion_credito[[#This Row],[DISTRIBUIDOR_ACTUAL]],Distribuidor[DISTRIBUIDOR_ACTUAL],Distribuidor[RAZON_SOCIAL_DISTRIBUIDOR_ACTUAL],,0)</f>
        <v>Compañía General de Electricidad S.A.</v>
      </c>
      <c r="U762" t="str">
        <f>+_xlfn.XLOOKUP(Cesion_credito[[#This Row],[DISTRIBUIDOR_ACTUAL]],Distribuidor[DISTRIBUIDOR_ACTUAL],Distribuidor[RUT_DISTRIBUIDOR_ACTUAL],,0)</f>
        <v>76.411.321-7</v>
      </c>
    </row>
    <row r="763" spans="1:21" x14ac:dyDescent="0.25">
      <c r="A763" s="22">
        <f t="shared" si="51"/>
        <v>2025</v>
      </c>
      <c r="B763" s="22">
        <f t="shared" si="52"/>
        <v>1</v>
      </c>
      <c r="C763" s="22">
        <f t="shared" si="53"/>
        <v>6</v>
      </c>
      <c r="D763" s="23" t="s">
        <v>1129</v>
      </c>
      <c r="E763" s="6" t="s">
        <v>1075</v>
      </c>
      <c r="F763" s="5" t="s">
        <v>118</v>
      </c>
      <c r="G763" s="24" t="str" cm="1">
        <f t="array" ref="G763">+IFERROR(_xlfn.XLOOKUP(Cesion_credito[[#This Row],[Distribuidor_CNE]]&amp;"_"&amp;Cesion_credito[[#This Row],[Bloque_Contrato_CNE]],Contrato[[#All],[Id]],Contrato[[#All],[Suministrador_CNE]],,0),"")</f>
        <v>Empresa Eléctrica Carén S.A.</v>
      </c>
      <c r="H763" s="24" t="str" cm="1">
        <f t="array" ref="H763">+IFERROR(_xlfn.XLOOKUP(Cesion_credito[[#This Row],[Distribuidor_CNE]]&amp;"_"&amp;Cesion_credito[[#This Row],[Bloque_Contrato_CNE]],Contrato[[#All],[Id]],Contrato[[#All],[SUMINISTRADOR_ACTUAL]],,0),"")</f>
        <v>CAREN</v>
      </c>
      <c r="I763" s="24" t="str" cm="1">
        <f t="array" ref="I763">+IFERROR(_xlfn.XLOOKUP(Cesion_credito[[#This Row],[Distribuidor_CNE]]&amp;"_"&amp;Cesion_credito[[#This Row],[Bloque_Contrato_CNE]],Contrato[[#All],[Id]],Contrato[[#All],[DISTRIBUIDOR_ACTUAL]],,0),"")</f>
        <v>CGE</v>
      </c>
      <c r="J763" s="5" t="s">
        <v>1299</v>
      </c>
      <c r="K763" s="22" t="str" cm="1">
        <f t="array" ref="K7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3" s="8">
        <v>1</v>
      </c>
      <c r="N763" s="36">
        <f>+Cesion_credito[[#This Row],[Prorrata_Semestral (%)]]*SUMIFS(Contrato[Pago_Semestral_US$],Contrato[Distribuidor_CNE],Cesion_credito[[#This Row],[Distribuidor_CNE]],Contrato[Contrato],Cesion_credito[[#This Row],[Bloque_Contrato_CNE]])</f>
        <v>61.655000000000001</v>
      </c>
      <c r="O763" s="28">
        <f t="shared" si="46"/>
        <v>1</v>
      </c>
      <c r="P763" t="str" cm="1">
        <f t="array" ref="P763">+IFERROR(_xlfn.XLOOKUP(Cesion_credito[[#This Row],[SUMINISTRADOR_ACTUAL]]&amp;Cesion_credito[[#This Row],[Razón Social Beneficiario del Pago]],Tabla_Facturas[[#All],[ID]],Tabla_Facturas[[#All],[BANCO]],,0),"")</f>
        <v>Banco de Chile</v>
      </c>
      <c r="Q763" t="str" cm="1">
        <f t="array" ref="Q7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3" cm="1">
        <f t="array" ref="R763">+IFERROR(_xlfn.XLOOKUP(Cesion_credito[[#This Row],[SUMINISTRADOR_ACTUAL]]&amp;Cesion_credito[[#This Row],[Razón Social Beneficiario del Pago]],Tabla_Facturas[[#All],[ID]],Tabla_Facturas[[#All],[NUMERO_CUENTA]],,0),"")</f>
        <v>1410401068</v>
      </c>
      <c r="S7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9597</v>
      </c>
      <c r="T763" t="str">
        <f>+_xlfn.XLOOKUP(Cesion_credito[[#This Row],[DISTRIBUIDOR_ACTUAL]],Distribuidor[DISTRIBUIDOR_ACTUAL],Distribuidor[RAZON_SOCIAL_DISTRIBUIDOR_ACTUAL],,0)</f>
        <v>Compañía General de Electricidad S.A.</v>
      </c>
      <c r="U763" t="str">
        <f>+_xlfn.XLOOKUP(Cesion_credito[[#This Row],[DISTRIBUIDOR_ACTUAL]],Distribuidor[DISTRIBUIDOR_ACTUAL],Distribuidor[RUT_DISTRIBUIDOR_ACTUAL],,0)</f>
        <v>76.411.321-7</v>
      </c>
    </row>
    <row r="764" spans="1:21" x14ac:dyDescent="0.25">
      <c r="A764" s="22">
        <f t="shared" si="51"/>
        <v>2025</v>
      </c>
      <c r="B764" s="22">
        <f t="shared" si="52"/>
        <v>1</v>
      </c>
      <c r="C764" s="22">
        <f t="shared" si="53"/>
        <v>6</v>
      </c>
      <c r="D764" s="23" t="s">
        <v>1129</v>
      </c>
      <c r="E764" s="6" t="s">
        <v>1075</v>
      </c>
      <c r="F764" s="5" t="s">
        <v>119</v>
      </c>
      <c r="G764" s="24" t="str" cm="1">
        <f t="array" ref="G764">+IFERROR(_xlfn.XLOOKUP(Cesion_credito[[#This Row],[Distribuidor_CNE]]&amp;"_"&amp;Cesion_credito[[#This Row],[Bloque_Contrato_CNE]],Contrato[[#All],[Id]],Contrato[[#All],[Suministrador_CNE]],,0),"")</f>
        <v>Empresa Eléctrica Carén S.A.</v>
      </c>
      <c r="H764" s="24" t="str" cm="1">
        <f t="array" ref="H764">+IFERROR(_xlfn.XLOOKUP(Cesion_credito[[#This Row],[Distribuidor_CNE]]&amp;"_"&amp;Cesion_credito[[#This Row],[Bloque_Contrato_CNE]],Contrato[[#All],[Id]],Contrato[[#All],[SUMINISTRADOR_ACTUAL]],,0),"")</f>
        <v>CAREN</v>
      </c>
      <c r="I764" s="24" t="str" cm="1">
        <f t="array" ref="I764">+IFERROR(_xlfn.XLOOKUP(Cesion_credito[[#This Row],[Distribuidor_CNE]]&amp;"_"&amp;Cesion_credito[[#This Row],[Bloque_Contrato_CNE]],Contrato[[#All],[Id]],Contrato[[#All],[DISTRIBUIDOR_ACTUAL]],,0),"")</f>
        <v>CGE</v>
      </c>
      <c r="J764" s="5" t="s">
        <v>1299</v>
      </c>
      <c r="K764" s="22" t="str" cm="1">
        <f t="array" ref="K7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4" s="8">
        <v>1</v>
      </c>
      <c r="N764" s="36">
        <f>+Cesion_credito[[#This Row],[Prorrata_Semestral (%)]]*SUMIFS(Contrato[Pago_Semestral_US$],Contrato[Distribuidor_CNE],Cesion_credito[[#This Row],[Distribuidor_CNE]],Contrato[Contrato],Cesion_credito[[#This Row],[Bloque_Contrato_CNE]])</f>
        <v>19.526</v>
      </c>
      <c r="O764" s="28">
        <f t="shared" si="46"/>
        <v>1</v>
      </c>
      <c r="P764" t="str" cm="1">
        <f t="array" ref="P764">+IFERROR(_xlfn.XLOOKUP(Cesion_credito[[#This Row],[SUMINISTRADOR_ACTUAL]]&amp;Cesion_credito[[#This Row],[Razón Social Beneficiario del Pago]],Tabla_Facturas[[#All],[ID]],Tabla_Facturas[[#All],[BANCO]],,0),"")</f>
        <v>Banco de Chile</v>
      </c>
      <c r="Q764" t="str" cm="1">
        <f t="array" ref="Q7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4" cm="1">
        <f t="array" ref="R764">+IFERROR(_xlfn.XLOOKUP(Cesion_credito[[#This Row],[SUMINISTRADOR_ACTUAL]]&amp;Cesion_credito[[#This Row],[Razón Social Beneficiario del Pago]],Tabla_Facturas[[#All],[ID]],Tabla_Facturas[[#All],[NUMERO_CUENTA]],,0),"")</f>
        <v>1410401068</v>
      </c>
      <c r="S7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3039</v>
      </c>
      <c r="T764" t="str">
        <f>+_xlfn.XLOOKUP(Cesion_credito[[#This Row],[DISTRIBUIDOR_ACTUAL]],Distribuidor[DISTRIBUIDOR_ACTUAL],Distribuidor[RAZON_SOCIAL_DISTRIBUIDOR_ACTUAL],,0)</f>
        <v>Compañía General de Electricidad S.A.</v>
      </c>
      <c r="U764" t="str">
        <f>+_xlfn.XLOOKUP(Cesion_credito[[#This Row],[DISTRIBUIDOR_ACTUAL]],Distribuidor[DISTRIBUIDOR_ACTUAL],Distribuidor[RUT_DISTRIBUIDOR_ACTUAL],,0)</f>
        <v>76.411.321-7</v>
      </c>
    </row>
    <row r="765" spans="1:21" x14ac:dyDescent="0.25">
      <c r="A765" s="22">
        <f t="shared" si="51"/>
        <v>2025</v>
      </c>
      <c r="B765" s="22">
        <f t="shared" si="52"/>
        <v>1</v>
      </c>
      <c r="C765" s="22">
        <f t="shared" si="53"/>
        <v>6</v>
      </c>
      <c r="D765" s="23" t="s">
        <v>1129</v>
      </c>
      <c r="E765" s="6" t="s">
        <v>1075</v>
      </c>
      <c r="F765" s="5" t="s">
        <v>120</v>
      </c>
      <c r="G765" s="24" t="str" cm="1">
        <f t="array" ref="G765">+IFERROR(_xlfn.XLOOKUP(Cesion_credito[[#This Row],[Distribuidor_CNE]]&amp;"_"&amp;Cesion_credito[[#This Row],[Bloque_Contrato_CNE]],Contrato[[#All],[Id]],Contrato[[#All],[Suministrador_CNE]],,0),"")</f>
        <v>Empresa Eléctrica Carén S.A.</v>
      </c>
      <c r="H765" s="24" t="str" cm="1">
        <f t="array" ref="H765">+IFERROR(_xlfn.XLOOKUP(Cesion_credito[[#This Row],[Distribuidor_CNE]]&amp;"_"&amp;Cesion_credito[[#This Row],[Bloque_Contrato_CNE]],Contrato[[#All],[Id]],Contrato[[#All],[SUMINISTRADOR_ACTUAL]],,0),"")</f>
        <v>CAREN</v>
      </c>
      <c r="I765" s="24" t="str" cm="1">
        <f t="array" ref="I765">+IFERROR(_xlfn.XLOOKUP(Cesion_credito[[#This Row],[Distribuidor_CNE]]&amp;"_"&amp;Cesion_credito[[#This Row],[Bloque_Contrato_CNE]],Contrato[[#All],[Id]],Contrato[[#All],[DISTRIBUIDOR_ACTUAL]],,0),"")</f>
        <v>CGE</v>
      </c>
      <c r="J765" s="5" t="s">
        <v>1299</v>
      </c>
      <c r="K765" s="22" t="str" cm="1">
        <f t="array" ref="K7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5" s="8">
        <v>1</v>
      </c>
      <c r="N765" s="36">
        <f>+Cesion_credito[[#This Row],[Prorrata_Semestral (%)]]*SUMIFS(Contrato[Pago_Semestral_US$],Contrato[Distribuidor_CNE],Cesion_credito[[#This Row],[Distribuidor_CNE]],Contrato[Contrato],Cesion_credito[[#This Row],[Bloque_Contrato_CNE]])</f>
        <v>1209.7439999999999</v>
      </c>
      <c r="O765" s="28">
        <f t="shared" si="46"/>
        <v>1</v>
      </c>
      <c r="P765" t="str" cm="1">
        <f t="array" ref="P765">+IFERROR(_xlfn.XLOOKUP(Cesion_credito[[#This Row],[SUMINISTRADOR_ACTUAL]]&amp;Cesion_credito[[#This Row],[Razón Social Beneficiario del Pago]],Tabla_Facturas[[#All],[ID]],Tabla_Facturas[[#All],[BANCO]],,0),"")</f>
        <v>Banco de Chile</v>
      </c>
      <c r="Q765" t="str" cm="1">
        <f t="array" ref="Q7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5" cm="1">
        <f t="array" ref="R765">+IFERROR(_xlfn.XLOOKUP(Cesion_credito[[#This Row],[SUMINISTRADOR_ACTUAL]]&amp;Cesion_credito[[#This Row],[Razón Social Beneficiario del Pago]],Tabla_Facturas[[#All],[ID]],Tabla_Facturas[[#All],[NUMERO_CUENTA]],,0),"")</f>
        <v>1410401068</v>
      </c>
      <c r="S7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188299</v>
      </c>
      <c r="T765" t="str">
        <f>+_xlfn.XLOOKUP(Cesion_credito[[#This Row],[DISTRIBUIDOR_ACTUAL]],Distribuidor[DISTRIBUIDOR_ACTUAL],Distribuidor[RAZON_SOCIAL_DISTRIBUIDOR_ACTUAL],,0)</f>
        <v>Compañía General de Electricidad S.A.</v>
      </c>
      <c r="U765" t="str">
        <f>+_xlfn.XLOOKUP(Cesion_credito[[#This Row],[DISTRIBUIDOR_ACTUAL]],Distribuidor[DISTRIBUIDOR_ACTUAL],Distribuidor[RUT_DISTRIBUIDOR_ACTUAL],,0)</f>
        <v>76.411.321-7</v>
      </c>
    </row>
    <row r="766" spans="1:21" x14ac:dyDescent="0.25">
      <c r="A766" s="22">
        <f t="shared" si="51"/>
        <v>2025</v>
      </c>
      <c r="B766" s="22">
        <f t="shared" si="52"/>
        <v>1</v>
      </c>
      <c r="C766" s="22">
        <f t="shared" si="53"/>
        <v>6</v>
      </c>
      <c r="D766" s="23" t="s">
        <v>1129</v>
      </c>
      <c r="E766" s="6" t="s">
        <v>1075</v>
      </c>
      <c r="F766" s="5" t="s">
        <v>121</v>
      </c>
      <c r="G766" s="24" t="str" cm="1">
        <f t="array" ref="G766">+IFERROR(_xlfn.XLOOKUP(Cesion_credito[[#This Row],[Distribuidor_CNE]]&amp;"_"&amp;Cesion_credito[[#This Row],[Bloque_Contrato_CNE]],Contrato[[#All],[Id]],Contrato[[#All],[Suministrador_CNE]],,0),"")</f>
        <v>Empresa Eléctrica Carén S.A.</v>
      </c>
      <c r="H766" s="24" t="str" cm="1">
        <f t="array" ref="H766">+IFERROR(_xlfn.XLOOKUP(Cesion_credito[[#This Row],[Distribuidor_CNE]]&amp;"_"&amp;Cesion_credito[[#This Row],[Bloque_Contrato_CNE]],Contrato[[#All],[Id]],Contrato[[#All],[SUMINISTRADOR_ACTUAL]],,0),"")</f>
        <v>CAREN</v>
      </c>
      <c r="I766" s="24" t="str" cm="1">
        <f t="array" ref="I766">+IFERROR(_xlfn.XLOOKUP(Cesion_credito[[#This Row],[Distribuidor_CNE]]&amp;"_"&amp;Cesion_credito[[#This Row],[Bloque_Contrato_CNE]],Contrato[[#All],[Id]],Contrato[[#All],[DISTRIBUIDOR_ACTUAL]],,0),"")</f>
        <v>CGE</v>
      </c>
      <c r="J766" s="5" t="s">
        <v>1299</v>
      </c>
      <c r="K766" s="22" t="str" cm="1">
        <f t="array" ref="K76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6" s="8">
        <v>1</v>
      </c>
      <c r="N766" s="36">
        <f>+Cesion_credito[[#This Row],[Prorrata_Semestral (%)]]*SUMIFS(Contrato[Pago_Semestral_US$],Contrato[Distribuidor_CNE],Cesion_credito[[#This Row],[Distribuidor_CNE]],Contrato[Contrato],Cesion_credito[[#This Row],[Bloque_Contrato_CNE]])</f>
        <v>10377.589</v>
      </c>
      <c r="O766" s="28">
        <f t="shared" si="46"/>
        <v>1</v>
      </c>
      <c r="P766" t="str" cm="1">
        <f t="array" ref="P766">+IFERROR(_xlfn.XLOOKUP(Cesion_credito[[#This Row],[SUMINISTRADOR_ACTUAL]]&amp;Cesion_credito[[#This Row],[Razón Social Beneficiario del Pago]],Tabla_Facturas[[#All],[ID]],Tabla_Facturas[[#All],[BANCO]],,0),"")</f>
        <v>Banco de Chile</v>
      </c>
      <c r="Q766" t="str" cm="1">
        <f t="array" ref="Q7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6" cm="1">
        <f t="array" ref="R766">+IFERROR(_xlfn.XLOOKUP(Cesion_credito[[#This Row],[SUMINISTRADOR_ACTUAL]]&amp;Cesion_credito[[#This Row],[Razón Social Beneficiario del Pago]],Tabla_Facturas[[#All],[ID]],Tabla_Facturas[[#All],[NUMERO_CUENTA]],,0),"")</f>
        <v>1410401068</v>
      </c>
      <c r="S7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1615289</v>
      </c>
      <c r="T766" t="str">
        <f>+_xlfn.XLOOKUP(Cesion_credito[[#This Row],[DISTRIBUIDOR_ACTUAL]],Distribuidor[DISTRIBUIDOR_ACTUAL],Distribuidor[RAZON_SOCIAL_DISTRIBUIDOR_ACTUAL],,0)</f>
        <v>Compañía General de Electricidad S.A.</v>
      </c>
      <c r="U766" t="str">
        <f>+_xlfn.XLOOKUP(Cesion_credito[[#This Row],[DISTRIBUIDOR_ACTUAL]],Distribuidor[DISTRIBUIDOR_ACTUAL],Distribuidor[RUT_DISTRIBUIDOR_ACTUAL],,0)</f>
        <v>76.411.321-7</v>
      </c>
    </row>
    <row r="767" spans="1:21" x14ac:dyDescent="0.25">
      <c r="A767" s="22">
        <f t="shared" si="51"/>
        <v>2025</v>
      </c>
      <c r="B767" s="22">
        <f t="shared" si="52"/>
        <v>1</v>
      </c>
      <c r="C767" s="22">
        <f t="shared" si="53"/>
        <v>6</v>
      </c>
      <c r="D767" s="23" t="s">
        <v>1129</v>
      </c>
      <c r="E767" s="6" t="s">
        <v>1075</v>
      </c>
      <c r="F767" s="5" t="s">
        <v>122</v>
      </c>
      <c r="G767" s="24" t="str" cm="1">
        <f t="array" ref="G767">+IFERROR(_xlfn.XLOOKUP(Cesion_credito[[#This Row],[Distribuidor_CNE]]&amp;"_"&amp;Cesion_credito[[#This Row],[Bloque_Contrato_CNE]],Contrato[[#All],[Id]],Contrato[[#All],[Suministrador_CNE]],,0),"")</f>
        <v>Empresa Eléctrica Carén S.A.</v>
      </c>
      <c r="H767" s="24" t="str" cm="1">
        <f t="array" ref="H767">+IFERROR(_xlfn.XLOOKUP(Cesion_credito[[#This Row],[Distribuidor_CNE]]&amp;"_"&amp;Cesion_credito[[#This Row],[Bloque_Contrato_CNE]],Contrato[[#All],[Id]],Contrato[[#All],[SUMINISTRADOR_ACTUAL]],,0),"")</f>
        <v>CAREN</v>
      </c>
      <c r="I767" s="24" t="str" cm="1">
        <f t="array" ref="I767">+IFERROR(_xlfn.XLOOKUP(Cesion_credito[[#This Row],[Distribuidor_CNE]]&amp;"_"&amp;Cesion_credito[[#This Row],[Bloque_Contrato_CNE]],Contrato[[#All],[Id]],Contrato[[#All],[DISTRIBUIDOR_ACTUAL]],,0),"")</f>
        <v>CGE</v>
      </c>
      <c r="J767" s="5" t="s">
        <v>1299</v>
      </c>
      <c r="K767" s="22" t="str" cm="1">
        <f t="array" ref="K76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7" s="8">
        <v>1</v>
      </c>
      <c r="N767" s="36">
        <f>+Cesion_credito[[#This Row],[Prorrata_Semestral (%)]]*SUMIFS(Contrato[Pago_Semestral_US$],Contrato[Distribuidor_CNE],Cesion_credito[[#This Row],[Distribuidor_CNE]],Contrato[Contrato],Cesion_credito[[#This Row],[Bloque_Contrato_CNE]])</f>
        <v>8215.8089999999993</v>
      </c>
      <c r="O767" s="28">
        <f t="shared" si="46"/>
        <v>1</v>
      </c>
      <c r="P767" t="str" cm="1">
        <f t="array" ref="P767">+IFERROR(_xlfn.XLOOKUP(Cesion_credito[[#This Row],[SUMINISTRADOR_ACTUAL]]&amp;Cesion_credito[[#This Row],[Razón Social Beneficiario del Pago]],Tabla_Facturas[[#All],[ID]],Tabla_Facturas[[#All],[BANCO]],,0),"")</f>
        <v>Banco de Chile</v>
      </c>
      <c r="Q767" t="str" cm="1">
        <f t="array" ref="Q7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7" cm="1">
        <f t="array" ref="R767">+IFERROR(_xlfn.XLOOKUP(Cesion_credito[[#This Row],[SUMINISTRADOR_ACTUAL]]&amp;Cesion_credito[[#This Row],[Razón Social Beneficiario del Pago]],Tabla_Facturas[[#All],[ID]],Tabla_Facturas[[#All],[NUMERO_CUENTA]],,0),"")</f>
        <v>1410401068</v>
      </c>
      <c r="S7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1278804</v>
      </c>
      <c r="T767" t="str">
        <f>+_xlfn.XLOOKUP(Cesion_credito[[#This Row],[DISTRIBUIDOR_ACTUAL]],Distribuidor[DISTRIBUIDOR_ACTUAL],Distribuidor[RAZON_SOCIAL_DISTRIBUIDOR_ACTUAL],,0)</f>
        <v>Compañía General de Electricidad S.A.</v>
      </c>
      <c r="U767" t="str">
        <f>+_xlfn.XLOOKUP(Cesion_credito[[#This Row],[DISTRIBUIDOR_ACTUAL]],Distribuidor[DISTRIBUIDOR_ACTUAL],Distribuidor[RUT_DISTRIBUIDOR_ACTUAL],,0)</f>
        <v>76.411.321-7</v>
      </c>
    </row>
    <row r="768" spans="1:21" x14ac:dyDescent="0.25">
      <c r="A768" s="22">
        <f t="shared" si="51"/>
        <v>2025</v>
      </c>
      <c r="B768" s="22">
        <f t="shared" si="52"/>
        <v>1</v>
      </c>
      <c r="C768" s="22">
        <f t="shared" si="53"/>
        <v>6</v>
      </c>
      <c r="D768" s="23" t="s">
        <v>1129</v>
      </c>
      <c r="E768" s="6" t="s">
        <v>1075</v>
      </c>
      <c r="F768" s="5" t="s">
        <v>123</v>
      </c>
      <c r="G768" s="24" t="str" cm="1">
        <f t="array" ref="G768">+IFERROR(_xlfn.XLOOKUP(Cesion_credito[[#This Row],[Distribuidor_CNE]]&amp;"_"&amp;Cesion_credito[[#This Row],[Bloque_Contrato_CNE]],Contrato[[#All],[Id]],Contrato[[#All],[Suministrador_CNE]],,0),"")</f>
        <v>Empresa Eléctrica Carén S.A.</v>
      </c>
      <c r="H768" s="24" t="str" cm="1">
        <f t="array" ref="H768">+IFERROR(_xlfn.XLOOKUP(Cesion_credito[[#This Row],[Distribuidor_CNE]]&amp;"_"&amp;Cesion_credito[[#This Row],[Bloque_Contrato_CNE]],Contrato[[#All],[Id]],Contrato[[#All],[SUMINISTRADOR_ACTUAL]],,0),"")</f>
        <v>CAREN</v>
      </c>
      <c r="I768" s="24" t="str" cm="1">
        <f t="array" ref="I768">+IFERROR(_xlfn.XLOOKUP(Cesion_credito[[#This Row],[Distribuidor_CNE]]&amp;"_"&amp;Cesion_credito[[#This Row],[Bloque_Contrato_CNE]],Contrato[[#All],[Id]],Contrato[[#All],[DISTRIBUIDOR_ACTUAL]],,0),"")</f>
        <v>CGE</v>
      </c>
      <c r="J768" s="5" t="s">
        <v>1299</v>
      </c>
      <c r="K768" s="22" t="str" cm="1">
        <f t="array" ref="K76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8" s="8">
        <v>1</v>
      </c>
      <c r="N768" s="36">
        <f>+Cesion_credito[[#This Row],[Prorrata_Semestral (%)]]*SUMIFS(Contrato[Pago_Semestral_US$],Contrato[Distribuidor_CNE],Cesion_credito[[#This Row],[Distribuidor_CNE]],Contrato[Contrato],Cesion_credito[[#This Row],[Bloque_Contrato_CNE]])</f>
        <v>7684.6580000000004</v>
      </c>
      <c r="O768" s="28">
        <f t="shared" si="46"/>
        <v>1</v>
      </c>
      <c r="P768" t="str" cm="1">
        <f t="array" ref="P768">+IFERROR(_xlfn.XLOOKUP(Cesion_credito[[#This Row],[SUMINISTRADOR_ACTUAL]]&amp;Cesion_credito[[#This Row],[Razón Social Beneficiario del Pago]],Tabla_Facturas[[#All],[ID]],Tabla_Facturas[[#All],[BANCO]],,0),"")</f>
        <v>Banco de Chile</v>
      </c>
      <c r="Q768" t="str" cm="1">
        <f t="array" ref="Q7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8" cm="1">
        <f t="array" ref="R768">+IFERROR(_xlfn.XLOOKUP(Cesion_credito[[#This Row],[SUMINISTRADOR_ACTUAL]]&amp;Cesion_credito[[#This Row],[Razón Social Beneficiario del Pago]],Tabla_Facturas[[#All],[ID]],Tabla_Facturas[[#All],[NUMERO_CUENTA]],,0),"")</f>
        <v>1410401068</v>
      </c>
      <c r="S7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1196130</v>
      </c>
      <c r="T768" t="str">
        <f>+_xlfn.XLOOKUP(Cesion_credito[[#This Row],[DISTRIBUIDOR_ACTUAL]],Distribuidor[DISTRIBUIDOR_ACTUAL],Distribuidor[RAZON_SOCIAL_DISTRIBUIDOR_ACTUAL],,0)</f>
        <v>Compañía General de Electricidad S.A.</v>
      </c>
      <c r="U768" t="str">
        <f>+_xlfn.XLOOKUP(Cesion_credito[[#This Row],[DISTRIBUIDOR_ACTUAL]],Distribuidor[DISTRIBUIDOR_ACTUAL],Distribuidor[RUT_DISTRIBUIDOR_ACTUAL],,0)</f>
        <v>76.411.321-7</v>
      </c>
    </row>
    <row r="769" spans="1:21" x14ac:dyDescent="0.25">
      <c r="A769" s="22">
        <f t="shared" si="51"/>
        <v>2025</v>
      </c>
      <c r="B769" s="22">
        <f t="shared" si="52"/>
        <v>1</v>
      </c>
      <c r="C769" s="22">
        <f t="shared" si="53"/>
        <v>6</v>
      </c>
      <c r="D769" s="23" t="s">
        <v>1129</v>
      </c>
      <c r="E769" s="6" t="s">
        <v>1075</v>
      </c>
      <c r="F769" s="5" t="s">
        <v>124</v>
      </c>
      <c r="G769" s="24" t="str" cm="1">
        <f t="array" ref="G769">+IFERROR(_xlfn.XLOOKUP(Cesion_credito[[#This Row],[Distribuidor_CNE]]&amp;"_"&amp;Cesion_credito[[#This Row],[Bloque_Contrato_CNE]],Contrato[[#All],[Id]],Contrato[[#All],[Suministrador_CNE]],,0),"")</f>
        <v>Empresa Eléctrica Carén S.A.</v>
      </c>
      <c r="H769" s="24" t="str" cm="1">
        <f t="array" ref="H769">+IFERROR(_xlfn.XLOOKUP(Cesion_credito[[#This Row],[Distribuidor_CNE]]&amp;"_"&amp;Cesion_credito[[#This Row],[Bloque_Contrato_CNE]],Contrato[[#All],[Id]],Contrato[[#All],[SUMINISTRADOR_ACTUAL]],,0),"")</f>
        <v>CAREN</v>
      </c>
      <c r="I769" s="24" t="str" cm="1">
        <f t="array" ref="I769">+IFERROR(_xlfn.XLOOKUP(Cesion_credito[[#This Row],[Distribuidor_CNE]]&amp;"_"&amp;Cesion_credito[[#This Row],[Bloque_Contrato_CNE]],Contrato[[#All],[Id]],Contrato[[#All],[DISTRIBUIDOR_ACTUAL]],,0),"")</f>
        <v>CGE</v>
      </c>
      <c r="J769" s="5" t="s">
        <v>1299</v>
      </c>
      <c r="K769" s="22" t="str" cm="1">
        <f t="array" ref="K76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69" s="8">
        <v>1</v>
      </c>
      <c r="N769" s="36">
        <f>+Cesion_credito[[#This Row],[Prorrata_Semestral (%)]]*SUMIFS(Contrato[Pago_Semestral_US$],Contrato[Distribuidor_CNE],Cesion_credito[[#This Row],[Distribuidor_CNE]],Contrato[Contrato],Cesion_credito[[#This Row],[Bloque_Contrato_CNE]])</f>
        <v>50457.491000000002</v>
      </c>
      <c r="O769" s="28">
        <f t="shared" si="46"/>
        <v>1</v>
      </c>
      <c r="P769" t="str" cm="1">
        <f t="array" ref="P769">+IFERROR(_xlfn.XLOOKUP(Cesion_credito[[#This Row],[SUMINISTRADOR_ACTUAL]]&amp;Cesion_credito[[#This Row],[Razón Social Beneficiario del Pago]],Tabla_Facturas[[#All],[ID]],Tabla_Facturas[[#All],[BANCO]],,0),"")</f>
        <v>Banco de Chile</v>
      </c>
      <c r="Q769" t="str" cm="1">
        <f t="array" ref="Q7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69" cm="1">
        <f t="array" ref="R769">+IFERROR(_xlfn.XLOOKUP(Cesion_credito[[#This Row],[SUMINISTRADOR_ACTUAL]]&amp;Cesion_credito[[#This Row],[Razón Social Beneficiario del Pago]],Tabla_Facturas[[#All],[ID]],Tabla_Facturas[[#All],[NUMERO_CUENTA]],,0),"")</f>
        <v>1410401068</v>
      </c>
      <c r="S7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7853793</v>
      </c>
      <c r="T769" t="str">
        <f>+_xlfn.XLOOKUP(Cesion_credito[[#This Row],[DISTRIBUIDOR_ACTUAL]],Distribuidor[DISTRIBUIDOR_ACTUAL],Distribuidor[RAZON_SOCIAL_DISTRIBUIDOR_ACTUAL],,0)</f>
        <v>Compañía General de Electricidad S.A.</v>
      </c>
      <c r="U769" t="str">
        <f>+_xlfn.XLOOKUP(Cesion_credito[[#This Row],[DISTRIBUIDOR_ACTUAL]],Distribuidor[DISTRIBUIDOR_ACTUAL],Distribuidor[RUT_DISTRIBUIDOR_ACTUAL],,0)</f>
        <v>76.411.321-7</v>
      </c>
    </row>
    <row r="770" spans="1:21" x14ac:dyDescent="0.25">
      <c r="A770" s="22">
        <f t="shared" si="51"/>
        <v>2025</v>
      </c>
      <c r="B770" s="22">
        <f t="shared" si="52"/>
        <v>1</v>
      </c>
      <c r="C770" s="22">
        <f t="shared" si="53"/>
        <v>6</v>
      </c>
      <c r="D770" s="23" t="s">
        <v>1129</v>
      </c>
      <c r="E770" s="6" t="s">
        <v>1080</v>
      </c>
      <c r="F770" s="5" t="s">
        <v>196</v>
      </c>
      <c r="G770" s="24" t="str" cm="1">
        <f t="array" ref="G770">+IFERROR(_xlfn.XLOOKUP(Cesion_credito[[#This Row],[Distribuidor_CNE]]&amp;"_"&amp;Cesion_credito[[#This Row],[Bloque_Contrato_CNE]],Contrato[[#All],[Id]],Contrato[[#All],[Suministrador_CNE]],,0),"")</f>
        <v>Empresa Eléctrica Carén S.A.</v>
      </c>
      <c r="H770" s="24" t="str" cm="1">
        <f t="array" ref="H770">+IFERROR(_xlfn.XLOOKUP(Cesion_credito[[#This Row],[Distribuidor_CNE]]&amp;"_"&amp;Cesion_credito[[#This Row],[Bloque_Contrato_CNE]],Contrato[[#All],[Id]],Contrato[[#All],[SUMINISTRADOR_ACTUAL]],,0),"")</f>
        <v>CAREN</v>
      </c>
      <c r="I770" s="24" t="str" cm="1">
        <f t="array" ref="I770">+IFERROR(_xlfn.XLOOKUP(Cesion_credito[[#This Row],[Distribuidor_CNE]]&amp;"_"&amp;Cesion_credito[[#This Row],[Bloque_Contrato_CNE]],Contrato[[#All],[Id]],Contrato[[#All],[DISTRIBUIDOR_ACTUAL]],,0),"")</f>
        <v>CHILQUINTA</v>
      </c>
      <c r="J770" s="5" t="s">
        <v>1299</v>
      </c>
      <c r="K770" s="22" t="str" cm="1">
        <f t="array" ref="K7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0" s="8">
        <v>1</v>
      </c>
      <c r="N770" s="36">
        <f>+Cesion_credito[[#This Row],[Prorrata_Semestral (%)]]*SUMIFS(Contrato[Pago_Semestral_US$],Contrato[Distribuidor_CNE],Cesion_credito[[#This Row],[Distribuidor_CNE]],Contrato[Contrato],Cesion_credito[[#This Row],[Bloque_Contrato_CNE]])</f>
        <v>825.68499999999995</v>
      </c>
      <c r="O770" s="28">
        <f t="shared" si="46"/>
        <v>1</v>
      </c>
      <c r="P770" t="str" cm="1">
        <f t="array" ref="P770">+IFERROR(_xlfn.XLOOKUP(Cesion_credito[[#This Row],[SUMINISTRADOR_ACTUAL]]&amp;Cesion_credito[[#This Row],[Razón Social Beneficiario del Pago]],Tabla_Facturas[[#All],[ID]],Tabla_Facturas[[#All],[BANCO]],,0),"")</f>
        <v>Banco de Chile</v>
      </c>
      <c r="Q770" t="str" cm="1">
        <f t="array" ref="Q7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0" cm="1">
        <f t="array" ref="R770">+IFERROR(_xlfn.XLOOKUP(Cesion_credito[[#This Row],[SUMINISTRADOR_ACTUAL]]&amp;Cesion_credito[[#This Row],[Razón Social Beneficiario del Pago]],Tabla_Facturas[[#All],[ID]],Tabla_Facturas[[#All],[NUMERO_CUENTA]],,0),"")</f>
        <v>1410401068</v>
      </c>
      <c r="S7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128519</v>
      </c>
      <c r="T770" t="str">
        <f>+_xlfn.XLOOKUP(Cesion_credito[[#This Row],[DISTRIBUIDOR_ACTUAL]],Distribuidor[DISTRIBUIDOR_ACTUAL],Distribuidor[RAZON_SOCIAL_DISTRIBUIDOR_ACTUAL],,0)</f>
        <v>Chilquinta Distribución S.A.</v>
      </c>
      <c r="U770" t="str">
        <f>+_xlfn.XLOOKUP(Cesion_credito[[#This Row],[DISTRIBUIDOR_ACTUAL]],Distribuidor[DISTRIBUIDOR_ACTUAL],Distribuidor[RUT_DISTRIBUIDOR_ACTUAL],,0)</f>
        <v>96.813.520-1</v>
      </c>
    </row>
    <row r="771" spans="1:21" x14ac:dyDescent="0.25">
      <c r="A771" s="22">
        <f t="shared" si="51"/>
        <v>2025</v>
      </c>
      <c r="B771" s="22">
        <f t="shared" si="52"/>
        <v>1</v>
      </c>
      <c r="C771" s="22">
        <f t="shared" si="53"/>
        <v>6</v>
      </c>
      <c r="D771" s="23" t="s">
        <v>1129</v>
      </c>
      <c r="E771" s="6" t="s">
        <v>1080</v>
      </c>
      <c r="F771" s="5" t="s">
        <v>197</v>
      </c>
      <c r="G771" s="24" t="str" cm="1">
        <f t="array" ref="G771">+IFERROR(_xlfn.XLOOKUP(Cesion_credito[[#This Row],[Distribuidor_CNE]]&amp;"_"&amp;Cesion_credito[[#This Row],[Bloque_Contrato_CNE]],Contrato[[#All],[Id]],Contrato[[#All],[Suministrador_CNE]],,0),"")</f>
        <v>Empresa Eléctrica Carén S.A.</v>
      </c>
      <c r="H771" s="24" t="str" cm="1">
        <f t="array" ref="H771">+IFERROR(_xlfn.XLOOKUP(Cesion_credito[[#This Row],[Distribuidor_CNE]]&amp;"_"&amp;Cesion_credito[[#This Row],[Bloque_Contrato_CNE]],Contrato[[#All],[Id]],Contrato[[#All],[SUMINISTRADOR_ACTUAL]],,0),"")</f>
        <v>CAREN</v>
      </c>
      <c r="I771" s="24" t="str" cm="1">
        <f t="array" ref="I771">+IFERROR(_xlfn.XLOOKUP(Cesion_credito[[#This Row],[Distribuidor_CNE]]&amp;"_"&amp;Cesion_credito[[#This Row],[Bloque_Contrato_CNE]],Contrato[[#All],[Id]],Contrato[[#All],[DISTRIBUIDOR_ACTUAL]],,0),"")</f>
        <v>CHILQUINTA</v>
      </c>
      <c r="J771" s="5" t="s">
        <v>1299</v>
      </c>
      <c r="K771" s="22" t="str" cm="1">
        <f t="array" ref="K7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1" s="8">
        <v>1</v>
      </c>
      <c r="N771" s="36">
        <f>+Cesion_credito[[#This Row],[Prorrata_Semestral (%)]]*SUMIFS(Contrato[Pago_Semestral_US$],Contrato[Distribuidor_CNE],Cesion_credito[[#This Row],[Distribuidor_CNE]],Contrato[Contrato],Cesion_credito[[#This Row],[Bloque_Contrato_CNE]])</f>
        <v>731.88499999999999</v>
      </c>
      <c r="O771" s="28">
        <f t="shared" si="46"/>
        <v>1</v>
      </c>
      <c r="P771" t="str" cm="1">
        <f t="array" ref="P771">+IFERROR(_xlfn.XLOOKUP(Cesion_credito[[#This Row],[SUMINISTRADOR_ACTUAL]]&amp;Cesion_credito[[#This Row],[Razón Social Beneficiario del Pago]],Tabla_Facturas[[#All],[ID]],Tabla_Facturas[[#All],[BANCO]],,0),"")</f>
        <v>Banco de Chile</v>
      </c>
      <c r="Q771" t="str" cm="1">
        <f t="array" ref="Q7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1" cm="1">
        <f t="array" ref="R771">+IFERROR(_xlfn.XLOOKUP(Cesion_credito[[#This Row],[SUMINISTRADOR_ACTUAL]]&amp;Cesion_credito[[#This Row],[Razón Social Beneficiario del Pago]],Tabla_Facturas[[#All],[ID]],Tabla_Facturas[[#All],[NUMERO_CUENTA]],,0),"")</f>
        <v>1410401068</v>
      </c>
      <c r="S7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113919</v>
      </c>
      <c r="T771" t="str">
        <f>+_xlfn.XLOOKUP(Cesion_credito[[#This Row],[DISTRIBUIDOR_ACTUAL]],Distribuidor[DISTRIBUIDOR_ACTUAL],Distribuidor[RAZON_SOCIAL_DISTRIBUIDOR_ACTUAL],,0)</f>
        <v>Chilquinta Distribución S.A.</v>
      </c>
      <c r="U771" t="str">
        <f>+_xlfn.XLOOKUP(Cesion_credito[[#This Row],[DISTRIBUIDOR_ACTUAL]],Distribuidor[DISTRIBUIDOR_ACTUAL],Distribuidor[RUT_DISTRIBUIDOR_ACTUAL],,0)</f>
        <v>96.813.520-1</v>
      </c>
    </row>
    <row r="772" spans="1:21" x14ac:dyDescent="0.25">
      <c r="A772" s="22">
        <f t="shared" si="51"/>
        <v>2025</v>
      </c>
      <c r="B772" s="22">
        <f t="shared" si="52"/>
        <v>1</v>
      </c>
      <c r="C772" s="22">
        <f t="shared" si="53"/>
        <v>6</v>
      </c>
      <c r="D772" s="23" t="s">
        <v>1129</v>
      </c>
      <c r="E772" s="6" t="s">
        <v>1080</v>
      </c>
      <c r="F772" s="5" t="s">
        <v>198</v>
      </c>
      <c r="G772" s="24" t="str" cm="1">
        <f t="array" ref="G772">+IFERROR(_xlfn.XLOOKUP(Cesion_credito[[#This Row],[Distribuidor_CNE]]&amp;"_"&amp;Cesion_credito[[#This Row],[Bloque_Contrato_CNE]],Contrato[[#All],[Id]],Contrato[[#All],[Suministrador_CNE]],,0),"")</f>
        <v>Empresa Eléctrica Carén S.A.</v>
      </c>
      <c r="H772" s="24" t="str" cm="1">
        <f t="array" ref="H772">+IFERROR(_xlfn.XLOOKUP(Cesion_credito[[#This Row],[Distribuidor_CNE]]&amp;"_"&amp;Cesion_credito[[#This Row],[Bloque_Contrato_CNE]],Contrato[[#All],[Id]],Contrato[[#All],[SUMINISTRADOR_ACTUAL]],,0),"")</f>
        <v>CAREN</v>
      </c>
      <c r="I772" s="24" t="str" cm="1">
        <f t="array" ref="I772">+IFERROR(_xlfn.XLOOKUP(Cesion_credito[[#This Row],[Distribuidor_CNE]]&amp;"_"&amp;Cesion_credito[[#This Row],[Bloque_Contrato_CNE]],Contrato[[#All],[Id]],Contrato[[#All],[DISTRIBUIDOR_ACTUAL]],,0),"")</f>
        <v>CHILQUINTA</v>
      </c>
      <c r="J772" s="5" t="s">
        <v>1299</v>
      </c>
      <c r="K772" s="22" t="str" cm="1">
        <f t="array" ref="K7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2" s="8">
        <v>1</v>
      </c>
      <c r="N772" s="36">
        <f>+Cesion_credito[[#This Row],[Prorrata_Semestral (%)]]*SUMIFS(Contrato[Pago_Semestral_US$],Contrato[Distribuidor_CNE],Cesion_credito[[#This Row],[Distribuidor_CNE]],Contrato[Contrato],Cesion_credito[[#This Row],[Bloque_Contrato_CNE]])</f>
        <v>476.83800000000002</v>
      </c>
      <c r="O772" s="28">
        <f t="shared" si="46"/>
        <v>1</v>
      </c>
      <c r="P772" t="str" cm="1">
        <f t="array" ref="P772">+IFERROR(_xlfn.XLOOKUP(Cesion_credito[[#This Row],[SUMINISTRADOR_ACTUAL]]&amp;Cesion_credito[[#This Row],[Razón Social Beneficiario del Pago]],Tabla_Facturas[[#All],[ID]],Tabla_Facturas[[#All],[BANCO]],,0),"")</f>
        <v>Banco de Chile</v>
      </c>
      <c r="Q772" t="str" cm="1">
        <f t="array" ref="Q7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2" cm="1">
        <f t="array" ref="R772">+IFERROR(_xlfn.XLOOKUP(Cesion_credito[[#This Row],[SUMINISTRADOR_ACTUAL]]&amp;Cesion_credito[[#This Row],[Razón Social Beneficiario del Pago]],Tabla_Facturas[[#All],[ID]],Tabla_Facturas[[#All],[NUMERO_CUENTA]],,0),"")</f>
        <v>1410401068</v>
      </c>
      <c r="S7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74221</v>
      </c>
      <c r="T772" t="str">
        <f>+_xlfn.XLOOKUP(Cesion_credito[[#This Row],[DISTRIBUIDOR_ACTUAL]],Distribuidor[DISTRIBUIDOR_ACTUAL],Distribuidor[RAZON_SOCIAL_DISTRIBUIDOR_ACTUAL],,0)</f>
        <v>Chilquinta Distribución S.A.</v>
      </c>
      <c r="U772" t="str">
        <f>+_xlfn.XLOOKUP(Cesion_credito[[#This Row],[DISTRIBUIDOR_ACTUAL]],Distribuidor[DISTRIBUIDOR_ACTUAL],Distribuidor[RUT_DISTRIBUIDOR_ACTUAL],,0)</f>
        <v>96.813.520-1</v>
      </c>
    </row>
    <row r="773" spans="1:21" x14ac:dyDescent="0.25">
      <c r="A773" s="22">
        <f t="shared" si="51"/>
        <v>2025</v>
      </c>
      <c r="B773" s="22">
        <f t="shared" si="52"/>
        <v>1</v>
      </c>
      <c r="C773" s="22">
        <f t="shared" si="53"/>
        <v>6</v>
      </c>
      <c r="D773" s="23" t="s">
        <v>1129</v>
      </c>
      <c r="E773" s="6" t="s">
        <v>1080</v>
      </c>
      <c r="F773" s="5" t="s">
        <v>199</v>
      </c>
      <c r="G773" s="24" t="str" cm="1">
        <f t="array" ref="G773">+IFERROR(_xlfn.XLOOKUP(Cesion_credito[[#This Row],[Distribuidor_CNE]]&amp;"_"&amp;Cesion_credito[[#This Row],[Bloque_Contrato_CNE]],Contrato[[#All],[Id]],Contrato[[#All],[Suministrador_CNE]],,0),"")</f>
        <v>Empresa Eléctrica Carén S.A.</v>
      </c>
      <c r="H773" s="24" t="str" cm="1">
        <f t="array" ref="H773">+IFERROR(_xlfn.XLOOKUP(Cesion_credito[[#This Row],[Distribuidor_CNE]]&amp;"_"&amp;Cesion_credito[[#This Row],[Bloque_Contrato_CNE]],Contrato[[#All],[Id]],Contrato[[#All],[SUMINISTRADOR_ACTUAL]],,0),"")</f>
        <v>CAREN</v>
      </c>
      <c r="I773" s="24" t="str" cm="1">
        <f t="array" ref="I773">+IFERROR(_xlfn.XLOOKUP(Cesion_credito[[#This Row],[Distribuidor_CNE]]&amp;"_"&amp;Cesion_credito[[#This Row],[Bloque_Contrato_CNE]],Contrato[[#All],[Id]],Contrato[[#All],[DISTRIBUIDOR_ACTUAL]],,0),"")</f>
        <v>CHILQUINTA</v>
      </c>
      <c r="J773" s="5" t="s">
        <v>1299</v>
      </c>
      <c r="K773" s="22" t="str" cm="1">
        <f t="array" ref="K7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3" s="8">
        <v>1</v>
      </c>
      <c r="N773" s="36">
        <f>+Cesion_credito[[#This Row],[Prorrata_Semestral (%)]]*SUMIFS(Contrato[Pago_Semestral_US$],Contrato[Distribuidor_CNE],Cesion_credito[[#This Row],[Distribuidor_CNE]],Contrato[Contrato],Cesion_credito[[#This Row],[Bloque_Contrato_CNE]])</f>
        <v>4497.0039999999999</v>
      </c>
      <c r="O773" s="28">
        <f t="shared" si="46"/>
        <v>1</v>
      </c>
      <c r="P773" t="str" cm="1">
        <f t="array" ref="P773">+IFERROR(_xlfn.XLOOKUP(Cesion_credito[[#This Row],[SUMINISTRADOR_ACTUAL]]&amp;Cesion_credito[[#This Row],[Razón Social Beneficiario del Pago]],Tabla_Facturas[[#All],[ID]],Tabla_Facturas[[#All],[BANCO]],,0),"")</f>
        <v>Banco de Chile</v>
      </c>
      <c r="Q773" t="str" cm="1">
        <f t="array" ref="Q7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3" cm="1">
        <f t="array" ref="R773">+IFERROR(_xlfn.XLOOKUP(Cesion_credito[[#This Row],[SUMINISTRADOR_ACTUAL]]&amp;Cesion_credito[[#This Row],[Razón Social Beneficiario del Pago]],Tabla_Facturas[[#All],[ID]],Tabla_Facturas[[#All],[NUMERO_CUENTA]],,0),"")</f>
        <v>1410401068</v>
      </c>
      <c r="S7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699966</v>
      </c>
      <c r="T773" t="str">
        <f>+_xlfn.XLOOKUP(Cesion_credito[[#This Row],[DISTRIBUIDOR_ACTUAL]],Distribuidor[DISTRIBUIDOR_ACTUAL],Distribuidor[RAZON_SOCIAL_DISTRIBUIDOR_ACTUAL],,0)</f>
        <v>Chilquinta Distribución S.A.</v>
      </c>
      <c r="U773" t="str">
        <f>+_xlfn.XLOOKUP(Cesion_credito[[#This Row],[DISTRIBUIDOR_ACTUAL]],Distribuidor[DISTRIBUIDOR_ACTUAL],Distribuidor[RUT_DISTRIBUIDOR_ACTUAL],,0)</f>
        <v>96.813.520-1</v>
      </c>
    </row>
    <row r="774" spans="1:21" x14ac:dyDescent="0.25">
      <c r="A774" s="22">
        <f t="shared" si="51"/>
        <v>2025</v>
      </c>
      <c r="B774" s="22">
        <f t="shared" si="52"/>
        <v>1</v>
      </c>
      <c r="C774" s="22">
        <f t="shared" si="53"/>
        <v>6</v>
      </c>
      <c r="D774" s="23" t="s">
        <v>1129</v>
      </c>
      <c r="E774" s="6" t="s">
        <v>1082</v>
      </c>
      <c r="F774" s="5" t="s">
        <v>241</v>
      </c>
      <c r="G774" s="24" t="str" cm="1">
        <f t="array" ref="G774">+IFERROR(_xlfn.XLOOKUP(Cesion_credito[[#This Row],[Distribuidor_CNE]]&amp;"_"&amp;Cesion_credito[[#This Row],[Bloque_Contrato_CNE]],Contrato[[#All],[Id]],Contrato[[#All],[Suministrador_CNE]],,0),"")</f>
        <v>Empresa Eléctrica Carén S.A.</v>
      </c>
      <c r="H774" s="24" t="str" cm="1">
        <f t="array" ref="H774">+IFERROR(_xlfn.XLOOKUP(Cesion_credito[[#This Row],[Distribuidor_CNE]]&amp;"_"&amp;Cesion_credito[[#This Row],[Bloque_Contrato_CNE]],Contrato[[#All],[Id]],Contrato[[#All],[SUMINISTRADOR_ACTUAL]],,0),"")</f>
        <v>CAREN</v>
      </c>
      <c r="I774" s="24" t="str" cm="1">
        <f t="array" ref="I774">+IFERROR(_xlfn.XLOOKUP(Cesion_credito[[#This Row],[Distribuidor_CNE]]&amp;"_"&amp;Cesion_credito[[#This Row],[Bloque_Contrato_CNE]],Contrato[[#All],[Id]],Contrato[[#All],[DISTRIBUIDOR_ACTUAL]],,0),"")</f>
        <v>CODINER</v>
      </c>
      <c r="J774" s="5" t="s">
        <v>1299</v>
      </c>
      <c r="K774" s="22" t="str" cm="1">
        <f t="array" ref="K7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4" s="8">
        <v>1</v>
      </c>
      <c r="N774" s="36">
        <f>+Cesion_credito[[#This Row],[Prorrata_Semestral (%)]]*SUMIFS(Contrato[Pago_Semestral_US$],Contrato[Distribuidor_CNE],Cesion_credito[[#This Row],[Distribuidor_CNE]],Contrato[Contrato],Cesion_credito[[#This Row],[Bloque_Contrato_CNE]])</f>
        <v>49.119</v>
      </c>
      <c r="O774" s="28">
        <f t="shared" si="46"/>
        <v>1</v>
      </c>
      <c r="P774" t="str" cm="1">
        <f t="array" ref="P774">+IFERROR(_xlfn.XLOOKUP(Cesion_credito[[#This Row],[SUMINISTRADOR_ACTUAL]]&amp;Cesion_credito[[#This Row],[Razón Social Beneficiario del Pago]],Tabla_Facturas[[#All],[ID]],Tabla_Facturas[[#All],[BANCO]],,0),"")</f>
        <v>Banco de Chile</v>
      </c>
      <c r="Q774" t="str" cm="1">
        <f t="array" ref="Q7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4" cm="1">
        <f t="array" ref="R774">+IFERROR(_xlfn.XLOOKUP(Cesion_credito[[#This Row],[SUMINISTRADOR_ACTUAL]]&amp;Cesion_credito[[#This Row],[Razón Social Beneficiario del Pago]],Tabla_Facturas[[#All],[ID]],Tabla_Facturas[[#All],[NUMERO_CUENTA]],,0),"")</f>
        <v>1410401068</v>
      </c>
      <c r="S7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7645</v>
      </c>
      <c r="T774" t="str">
        <f>+_xlfn.XLOOKUP(Cesion_credito[[#This Row],[DISTRIBUIDOR_ACTUAL]],Distribuidor[DISTRIBUIDOR_ACTUAL],Distribuidor[RAZON_SOCIAL_DISTRIBUIDOR_ACTUAL],,0)</f>
        <v>Compañía Distribuidora de Energía Eléctrica CODINER S.A.</v>
      </c>
      <c r="U774" t="str">
        <f>+_xlfn.XLOOKUP(Cesion_credito[[#This Row],[DISTRIBUIDOR_ACTUAL]],Distribuidor[DISTRIBUIDOR_ACTUAL],Distribuidor[RUT_DISTRIBUIDOR_ACTUAL],,0)</f>
        <v>78.397.530-0</v>
      </c>
    </row>
    <row r="775" spans="1:21" x14ac:dyDescent="0.25">
      <c r="A775" s="22">
        <f t="shared" si="51"/>
        <v>2025</v>
      </c>
      <c r="B775" s="22">
        <f t="shared" si="52"/>
        <v>1</v>
      </c>
      <c r="C775" s="22">
        <f t="shared" si="53"/>
        <v>6</v>
      </c>
      <c r="D775" s="23" t="s">
        <v>1129</v>
      </c>
      <c r="E775" s="6" t="s">
        <v>1082</v>
      </c>
      <c r="F775" s="5" t="s">
        <v>242</v>
      </c>
      <c r="G775" s="24" t="str" cm="1">
        <f t="array" ref="G775">+IFERROR(_xlfn.XLOOKUP(Cesion_credito[[#This Row],[Distribuidor_CNE]]&amp;"_"&amp;Cesion_credito[[#This Row],[Bloque_Contrato_CNE]],Contrato[[#All],[Id]],Contrato[[#All],[Suministrador_CNE]],,0),"")</f>
        <v>Empresa Eléctrica Carén S.A.</v>
      </c>
      <c r="H775" s="24" t="str" cm="1">
        <f t="array" ref="H775">+IFERROR(_xlfn.XLOOKUP(Cesion_credito[[#This Row],[Distribuidor_CNE]]&amp;"_"&amp;Cesion_credito[[#This Row],[Bloque_Contrato_CNE]],Contrato[[#All],[Id]],Contrato[[#All],[SUMINISTRADOR_ACTUAL]],,0),"")</f>
        <v>CAREN</v>
      </c>
      <c r="I775" s="24" t="str" cm="1">
        <f t="array" ref="I775">+IFERROR(_xlfn.XLOOKUP(Cesion_credito[[#This Row],[Distribuidor_CNE]]&amp;"_"&amp;Cesion_credito[[#This Row],[Bloque_Contrato_CNE]],Contrato[[#All],[Id]],Contrato[[#All],[DISTRIBUIDOR_ACTUAL]],,0),"")</f>
        <v>CODINER</v>
      </c>
      <c r="J775" s="5" t="s">
        <v>1299</v>
      </c>
      <c r="K775" s="22" t="str" cm="1">
        <f t="array" ref="K7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5" s="8">
        <v>1</v>
      </c>
      <c r="N775" s="36">
        <f>+Cesion_credito[[#This Row],[Prorrata_Semestral (%)]]*SUMIFS(Contrato[Pago_Semestral_US$],Contrato[Distribuidor_CNE],Cesion_credito[[#This Row],[Distribuidor_CNE]],Contrato[Contrato],Cesion_credito[[#This Row],[Bloque_Contrato_CNE]])</f>
        <v>70.507000000000005</v>
      </c>
      <c r="O775" s="28">
        <f t="shared" si="46"/>
        <v>1</v>
      </c>
      <c r="P775" t="str" cm="1">
        <f t="array" ref="P775">+IFERROR(_xlfn.XLOOKUP(Cesion_credito[[#This Row],[SUMINISTRADOR_ACTUAL]]&amp;Cesion_credito[[#This Row],[Razón Social Beneficiario del Pago]],Tabla_Facturas[[#All],[ID]],Tabla_Facturas[[#All],[BANCO]],,0),"")</f>
        <v>Banco de Chile</v>
      </c>
      <c r="Q775" t="str" cm="1">
        <f t="array" ref="Q7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5" cm="1">
        <f t="array" ref="R775">+IFERROR(_xlfn.XLOOKUP(Cesion_credito[[#This Row],[SUMINISTRADOR_ACTUAL]]&amp;Cesion_credito[[#This Row],[Razón Social Beneficiario del Pago]],Tabla_Facturas[[#All],[ID]],Tabla_Facturas[[#All],[NUMERO_CUENTA]],,0),"")</f>
        <v>1410401068</v>
      </c>
      <c r="S7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10975</v>
      </c>
      <c r="T775" t="str">
        <f>+_xlfn.XLOOKUP(Cesion_credito[[#This Row],[DISTRIBUIDOR_ACTUAL]],Distribuidor[DISTRIBUIDOR_ACTUAL],Distribuidor[RAZON_SOCIAL_DISTRIBUIDOR_ACTUAL],,0)</f>
        <v>Compañía Distribuidora de Energía Eléctrica CODINER S.A.</v>
      </c>
      <c r="U775" t="str">
        <f>+_xlfn.XLOOKUP(Cesion_credito[[#This Row],[DISTRIBUIDOR_ACTUAL]],Distribuidor[DISTRIBUIDOR_ACTUAL],Distribuidor[RUT_DISTRIBUIDOR_ACTUAL],,0)</f>
        <v>78.397.530-0</v>
      </c>
    </row>
    <row r="776" spans="1:21" x14ac:dyDescent="0.25">
      <c r="A776" s="22">
        <f t="shared" si="51"/>
        <v>2025</v>
      </c>
      <c r="B776" s="22">
        <f t="shared" si="52"/>
        <v>1</v>
      </c>
      <c r="C776" s="22">
        <f t="shared" si="53"/>
        <v>6</v>
      </c>
      <c r="D776" s="23" t="s">
        <v>1129</v>
      </c>
      <c r="E776" s="6" t="s">
        <v>1082</v>
      </c>
      <c r="F776" s="5" t="s">
        <v>243</v>
      </c>
      <c r="G776" s="24" t="str" cm="1">
        <f t="array" ref="G776">+IFERROR(_xlfn.XLOOKUP(Cesion_credito[[#This Row],[Distribuidor_CNE]]&amp;"_"&amp;Cesion_credito[[#This Row],[Bloque_Contrato_CNE]],Contrato[[#All],[Id]],Contrato[[#All],[Suministrador_CNE]],,0),"")</f>
        <v>Empresa Eléctrica Carén S.A.</v>
      </c>
      <c r="H776" s="24" t="str" cm="1">
        <f t="array" ref="H776">+IFERROR(_xlfn.XLOOKUP(Cesion_credito[[#This Row],[Distribuidor_CNE]]&amp;"_"&amp;Cesion_credito[[#This Row],[Bloque_Contrato_CNE]],Contrato[[#All],[Id]],Contrato[[#All],[SUMINISTRADOR_ACTUAL]],,0),"")</f>
        <v>CAREN</v>
      </c>
      <c r="I776" s="24" t="str" cm="1">
        <f t="array" ref="I776">+IFERROR(_xlfn.XLOOKUP(Cesion_credito[[#This Row],[Distribuidor_CNE]]&amp;"_"&amp;Cesion_credito[[#This Row],[Bloque_Contrato_CNE]],Contrato[[#All],[Id]],Contrato[[#All],[DISTRIBUIDOR_ACTUAL]],,0),"")</f>
        <v>CODINER</v>
      </c>
      <c r="J776" s="5" t="s">
        <v>1299</v>
      </c>
      <c r="K776" s="22" t="str" cm="1">
        <f t="array" ref="K7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6" s="8">
        <v>1</v>
      </c>
      <c r="N776" s="36">
        <f>+Cesion_credito[[#This Row],[Prorrata_Semestral (%)]]*SUMIFS(Contrato[Pago_Semestral_US$],Contrato[Distribuidor_CNE],Cesion_credito[[#This Row],[Distribuidor_CNE]],Contrato[Contrato],Cesion_credito[[#This Row],[Bloque_Contrato_CNE]])</f>
        <v>42.331000000000003</v>
      </c>
      <c r="O776" s="28">
        <f t="shared" si="46"/>
        <v>1</v>
      </c>
      <c r="P776" t="str" cm="1">
        <f t="array" ref="P776">+IFERROR(_xlfn.XLOOKUP(Cesion_credito[[#This Row],[SUMINISTRADOR_ACTUAL]]&amp;Cesion_credito[[#This Row],[Razón Social Beneficiario del Pago]],Tabla_Facturas[[#All],[ID]],Tabla_Facturas[[#All],[BANCO]],,0),"")</f>
        <v>Banco de Chile</v>
      </c>
      <c r="Q776" t="str" cm="1">
        <f t="array" ref="Q7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6" cm="1">
        <f t="array" ref="R776">+IFERROR(_xlfn.XLOOKUP(Cesion_credito[[#This Row],[SUMINISTRADOR_ACTUAL]]&amp;Cesion_credito[[#This Row],[Razón Social Beneficiario del Pago]],Tabla_Facturas[[#All],[ID]],Tabla_Facturas[[#All],[NUMERO_CUENTA]],,0),"")</f>
        <v>1410401068</v>
      </c>
      <c r="S7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6589</v>
      </c>
      <c r="T776" t="str">
        <f>+_xlfn.XLOOKUP(Cesion_credito[[#This Row],[DISTRIBUIDOR_ACTUAL]],Distribuidor[DISTRIBUIDOR_ACTUAL],Distribuidor[RAZON_SOCIAL_DISTRIBUIDOR_ACTUAL],,0)</f>
        <v>Compañía Distribuidora de Energía Eléctrica CODINER S.A.</v>
      </c>
      <c r="U776" t="str">
        <f>+_xlfn.XLOOKUP(Cesion_credito[[#This Row],[DISTRIBUIDOR_ACTUAL]],Distribuidor[DISTRIBUIDOR_ACTUAL],Distribuidor[RUT_DISTRIBUIDOR_ACTUAL],,0)</f>
        <v>78.397.530-0</v>
      </c>
    </row>
    <row r="777" spans="1:21" x14ac:dyDescent="0.25">
      <c r="A777" s="22">
        <f t="shared" ref="A777:A808" si="54">+$B$3</f>
        <v>2025</v>
      </c>
      <c r="B777" s="22">
        <f t="shared" ref="B777:B808" si="55">+$B$4</f>
        <v>1</v>
      </c>
      <c r="C777" s="22">
        <f t="shared" ref="C777:C808" si="56">+$B$5</f>
        <v>6</v>
      </c>
      <c r="D777" s="23" t="s">
        <v>1129</v>
      </c>
      <c r="E777" s="6" t="s">
        <v>1082</v>
      </c>
      <c r="F777" s="5" t="s">
        <v>244</v>
      </c>
      <c r="G777" s="24" t="str" cm="1">
        <f t="array" ref="G777">+IFERROR(_xlfn.XLOOKUP(Cesion_credito[[#This Row],[Distribuidor_CNE]]&amp;"_"&amp;Cesion_credito[[#This Row],[Bloque_Contrato_CNE]],Contrato[[#All],[Id]],Contrato[[#All],[Suministrador_CNE]],,0),"")</f>
        <v>Empresa Eléctrica Carén S.A.</v>
      </c>
      <c r="H777" s="24" t="str" cm="1">
        <f t="array" ref="H777">+IFERROR(_xlfn.XLOOKUP(Cesion_credito[[#This Row],[Distribuidor_CNE]]&amp;"_"&amp;Cesion_credito[[#This Row],[Bloque_Contrato_CNE]],Contrato[[#All],[Id]],Contrato[[#All],[SUMINISTRADOR_ACTUAL]],,0),"")</f>
        <v>CAREN</v>
      </c>
      <c r="I777" s="24" t="str" cm="1">
        <f t="array" ref="I777">+IFERROR(_xlfn.XLOOKUP(Cesion_credito[[#This Row],[Distribuidor_CNE]]&amp;"_"&amp;Cesion_credito[[#This Row],[Bloque_Contrato_CNE]],Contrato[[#All],[Id]],Contrato[[#All],[DISTRIBUIDOR_ACTUAL]],,0),"")</f>
        <v>CODINER</v>
      </c>
      <c r="J777" s="5" t="s">
        <v>1299</v>
      </c>
      <c r="K777" s="22" t="str" cm="1">
        <f t="array" ref="K7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7" s="8">
        <v>1</v>
      </c>
      <c r="N777" s="36">
        <f>+Cesion_credito[[#This Row],[Prorrata_Semestral (%)]]*SUMIFS(Contrato[Pago_Semestral_US$],Contrato[Distribuidor_CNE],Cesion_credito[[#This Row],[Distribuidor_CNE]],Contrato[Contrato],Cesion_credito[[#This Row],[Bloque_Contrato_CNE]])</f>
        <v>267.928</v>
      </c>
      <c r="O777" s="28">
        <f t="shared" ref="O777:O808" si="57">+SUMIFS(M:M,E:E,E777,F:F,F777)</f>
        <v>1</v>
      </c>
      <c r="P777" t="str" cm="1">
        <f t="array" ref="P777">+IFERROR(_xlfn.XLOOKUP(Cesion_credito[[#This Row],[SUMINISTRADOR_ACTUAL]]&amp;Cesion_credito[[#This Row],[Razón Social Beneficiario del Pago]],Tabla_Facturas[[#All],[ID]],Tabla_Facturas[[#All],[BANCO]],,0),"")</f>
        <v>Banco de Chile</v>
      </c>
      <c r="Q777" t="str" cm="1">
        <f t="array" ref="Q7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7" cm="1">
        <f t="array" ref="R777">+IFERROR(_xlfn.XLOOKUP(Cesion_credito[[#This Row],[SUMINISTRADOR_ACTUAL]]&amp;Cesion_credito[[#This Row],[Razón Social Beneficiario del Pago]],Tabla_Facturas[[#All],[ID]],Tabla_Facturas[[#All],[NUMERO_CUENTA]],,0),"")</f>
        <v>1410401068</v>
      </c>
      <c r="S7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41703</v>
      </c>
      <c r="T777" t="str">
        <f>+_xlfn.XLOOKUP(Cesion_credito[[#This Row],[DISTRIBUIDOR_ACTUAL]],Distribuidor[DISTRIBUIDOR_ACTUAL],Distribuidor[RAZON_SOCIAL_DISTRIBUIDOR_ACTUAL],,0)</f>
        <v>Compañía Distribuidora de Energía Eléctrica CODINER S.A.</v>
      </c>
      <c r="U777" t="str">
        <f>+_xlfn.XLOOKUP(Cesion_credito[[#This Row],[DISTRIBUIDOR_ACTUAL]],Distribuidor[DISTRIBUIDOR_ACTUAL],Distribuidor[RUT_DISTRIBUIDOR_ACTUAL],,0)</f>
        <v>78.397.530-0</v>
      </c>
    </row>
    <row r="778" spans="1:21" x14ac:dyDescent="0.25">
      <c r="A778" s="22">
        <f t="shared" si="54"/>
        <v>2025</v>
      </c>
      <c r="B778" s="22">
        <f t="shared" si="55"/>
        <v>1</v>
      </c>
      <c r="C778" s="22">
        <f t="shared" si="56"/>
        <v>6</v>
      </c>
      <c r="D778" s="23" t="s">
        <v>1129</v>
      </c>
      <c r="E778" s="6" t="s">
        <v>1083</v>
      </c>
      <c r="F778" s="5" t="s">
        <v>275</v>
      </c>
      <c r="G778" s="24" t="str" cm="1">
        <f t="array" ref="G778">+IFERROR(_xlfn.XLOOKUP(Cesion_credito[[#This Row],[Distribuidor_CNE]]&amp;"_"&amp;Cesion_credito[[#This Row],[Bloque_Contrato_CNE]],Contrato[[#All],[Id]],Contrato[[#All],[Suministrador_CNE]],,0),"")</f>
        <v>Empresa Eléctrica Carén S.A.</v>
      </c>
      <c r="H778" s="24" t="str" cm="1">
        <f t="array" ref="H778">+IFERROR(_xlfn.XLOOKUP(Cesion_credito[[#This Row],[Distribuidor_CNE]]&amp;"_"&amp;Cesion_credito[[#This Row],[Bloque_Contrato_CNE]],Contrato[[#All],[Id]],Contrato[[#All],[SUMINISTRADOR_ACTUAL]],,0),"")</f>
        <v>CAREN</v>
      </c>
      <c r="I778" s="24" t="str" cm="1">
        <f t="array" ref="I778">+IFERROR(_xlfn.XLOOKUP(Cesion_credito[[#This Row],[Distribuidor_CNE]]&amp;"_"&amp;Cesion_credito[[#This Row],[Bloque_Contrato_CNE]],Contrato[[#All],[Id]],Contrato[[#All],[DISTRIBUIDOR_ACTUAL]],,0),"")</f>
        <v>COELCHA</v>
      </c>
      <c r="J778" s="5" t="s">
        <v>1299</v>
      </c>
      <c r="K778" s="22" t="str" cm="1">
        <f t="array" ref="K77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8" s="8">
        <v>1</v>
      </c>
      <c r="N778" s="36">
        <f>+Cesion_credito[[#This Row],[Prorrata_Semestral (%)]]*SUMIFS(Contrato[Pago_Semestral_US$],Contrato[Distribuidor_CNE],Cesion_credito[[#This Row],[Distribuidor_CNE]],Contrato[Contrato],Cesion_credito[[#This Row],[Bloque_Contrato_CNE]])</f>
        <v>148.37799999999999</v>
      </c>
      <c r="O778" s="28">
        <f t="shared" si="57"/>
        <v>1</v>
      </c>
      <c r="P778" t="str" cm="1">
        <f t="array" ref="P778">+IFERROR(_xlfn.XLOOKUP(Cesion_credito[[#This Row],[SUMINISTRADOR_ACTUAL]]&amp;Cesion_credito[[#This Row],[Razón Social Beneficiario del Pago]],Tabla_Facturas[[#All],[ID]],Tabla_Facturas[[#All],[BANCO]],,0),"")</f>
        <v>Banco de Chile</v>
      </c>
      <c r="Q778" t="str" cm="1">
        <f t="array" ref="Q77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8" cm="1">
        <f t="array" ref="R778">+IFERROR(_xlfn.XLOOKUP(Cesion_credito[[#This Row],[SUMINISTRADOR_ACTUAL]]&amp;Cesion_credito[[#This Row],[Razón Social Beneficiario del Pago]],Tabla_Facturas[[#All],[ID]],Tabla_Facturas[[#All],[NUMERO_CUENTA]],,0),"")</f>
        <v>1410401068</v>
      </c>
      <c r="S7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23095</v>
      </c>
      <c r="T778" t="str">
        <f>+_xlfn.XLOOKUP(Cesion_credito[[#This Row],[DISTRIBUIDOR_ACTUAL]],Distribuidor[DISTRIBUIDOR_ACTUAL],Distribuidor[RAZON_SOCIAL_DISTRIBUIDOR_ACTUAL],,0)</f>
        <v>Cooperativa Eléctrica Charrúa Ltda.</v>
      </c>
      <c r="U778" t="str">
        <f>+_xlfn.XLOOKUP(Cesion_credito[[#This Row],[DISTRIBUIDOR_ACTUAL]],Distribuidor[DISTRIBUIDOR_ACTUAL],Distribuidor[RUT_DISTRIBUIDOR_ACTUAL],,0)</f>
        <v>80.238.000-3</v>
      </c>
    </row>
    <row r="779" spans="1:21" x14ac:dyDescent="0.25">
      <c r="A779" s="22">
        <f t="shared" si="54"/>
        <v>2025</v>
      </c>
      <c r="B779" s="22">
        <f t="shared" si="55"/>
        <v>1</v>
      </c>
      <c r="C779" s="22">
        <f t="shared" si="56"/>
        <v>6</v>
      </c>
      <c r="D779" s="23" t="s">
        <v>1129</v>
      </c>
      <c r="E779" s="6" t="s">
        <v>1083</v>
      </c>
      <c r="F779" s="5" t="s">
        <v>276</v>
      </c>
      <c r="G779" s="24" t="str" cm="1">
        <f t="array" ref="G779">+IFERROR(_xlfn.XLOOKUP(Cesion_credito[[#This Row],[Distribuidor_CNE]]&amp;"_"&amp;Cesion_credito[[#This Row],[Bloque_Contrato_CNE]],Contrato[[#All],[Id]],Contrato[[#All],[Suministrador_CNE]],,0),"")</f>
        <v>Empresa Eléctrica Carén S.A.</v>
      </c>
      <c r="H779" s="24" t="str" cm="1">
        <f t="array" ref="H779">+IFERROR(_xlfn.XLOOKUP(Cesion_credito[[#This Row],[Distribuidor_CNE]]&amp;"_"&amp;Cesion_credito[[#This Row],[Bloque_Contrato_CNE]],Contrato[[#All],[Id]],Contrato[[#All],[SUMINISTRADOR_ACTUAL]],,0),"")</f>
        <v>CAREN</v>
      </c>
      <c r="I779" s="24" t="str" cm="1">
        <f t="array" ref="I779">+IFERROR(_xlfn.XLOOKUP(Cesion_credito[[#This Row],[Distribuidor_CNE]]&amp;"_"&amp;Cesion_credito[[#This Row],[Bloque_Contrato_CNE]],Contrato[[#All],[Id]],Contrato[[#All],[DISTRIBUIDOR_ACTUAL]],,0),"")</f>
        <v>COELCHA</v>
      </c>
      <c r="J779" s="5" t="s">
        <v>1299</v>
      </c>
      <c r="K779" s="22" t="str" cm="1">
        <f t="array" ref="K77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79" s="8">
        <v>1</v>
      </c>
      <c r="N779" s="36">
        <f>+Cesion_credito[[#This Row],[Prorrata_Semestral (%)]]*SUMIFS(Contrato[Pago_Semestral_US$],Contrato[Distribuidor_CNE],Cesion_credito[[#This Row],[Distribuidor_CNE]],Contrato[Contrato],Cesion_credito[[#This Row],[Bloque_Contrato_CNE]])</f>
        <v>103.20699999999999</v>
      </c>
      <c r="O779" s="28">
        <f t="shared" si="57"/>
        <v>1</v>
      </c>
      <c r="P779" t="str" cm="1">
        <f t="array" ref="P779">+IFERROR(_xlfn.XLOOKUP(Cesion_credito[[#This Row],[SUMINISTRADOR_ACTUAL]]&amp;Cesion_credito[[#This Row],[Razón Social Beneficiario del Pago]],Tabla_Facturas[[#All],[ID]],Tabla_Facturas[[#All],[BANCO]],,0),"")</f>
        <v>Banco de Chile</v>
      </c>
      <c r="Q779" t="str" cm="1">
        <f t="array" ref="Q77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79" cm="1">
        <f t="array" ref="R779">+IFERROR(_xlfn.XLOOKUP(Cesion_credito[[#This Row],[SUMINISTRADOR_ACTUAL]]&amp;Cesion_credito[[#This Row],[Razón Social Beneficiario del Pago]],Tabla_Facturas[[#All],[ID]],Tabla_Facturas[[#All],[NUMERO_CUENTA]],,0),"")</f>
        <v>1410401068</v>
      </c>
      <c r="S7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16064</v>
      </c>
      <c r="T779" t="str">
        <f>+_xlfn.XLOOKUP(Cesion_credito[[#This Row],[DISTRIBUIDOR_ACTUAL]],Distribuidor[DISTRIBUIDOR_ACTUAL],Distribuidor[RAZON_SOCIAL_DISTRIBUIDOR_ACTUAL],,0)</f>
        <v>Cooperativa Eléctrica Charrúa Ltda.</v>
      </c>
      <c r="U779" t="str">
        <f>+_xlfn.XLOOKUP(Cesion_credito[[#This Row],[DISTRIBUIDOR_ACTUAL]],Distribuidor[DISTRIBUIDOR_ACTUAL],Distribuidor[RUT_DISTRIBUIDOR_ACTUAL],,0)</f>
        <v>80.238.000-3</v>
      </c>
    </row>
    <row r="780" spans="1:21" x14ac:dyDescent="0.25">
      <c r="A780" s="22">
        <f t="shared" si="54"/>
        <v>2025</v>
      </c>
      <c r="B780" s="22">
        <f t="shared" si="55"/>
        <v>1</v>
      </c>
      <c r="C780" s="22">
        <f t="shared" si="56"/>
        <v>6</v>
      </c>
      <c r="D780" s="23" t="s">
        <v>1129</v>
      </c>
      <c r="E780" s="6" t="s">
        <v>1083</v>
      </c>
      <c r="F780" s="5" t="s">
        <v>277</v>
      </c>
      <c r="G780" s="24" t="str" cm="1">
        <f t="array" ref="G780">+IFERROR(_xlfn.XLOOKUP(Cesion_credito[[#This Row],[Distribuidor_CNE]]&amp;"_"&amp;Cesion_credito[[#This Row],[Bloque_Contrato_CNE]],Contrato[[#All],[Id]],Contrato[[#All],[Suministrador_CNE]],,0),"")</f>
        <v>Empresa Eléctrica Carén S.A.</v>
      </c>
      <c r="H780" s="24" t="str" cm="1">
        <f t="array" ref="H780">+IFERROR(_xlfn.XLOOKUP(Cesion_credito[[#This Row],[Distribuidor_CNE]]&amp;"_"&amp;Cesion_credito[[#This Row],[Bloque_Contrato_CNE]],Contrato[[#All],[Id]],Contrato[[#All],[SUMINISTRADOR_ACTUAL]],,0),"")</f>
        <v>CAREN</v>
      </c>
      <c r="I780" s="24" t="str" cm="1">
        <f t="array" ref="I780">+IFERROR(_xlfn.XLOOKUP(Cesion_credito[[#This Row],[Distribuidor_CNE]]&amp;"_"&amp;Cesion_credito[[#This Row],[Bloque_Contrato_CNE]],Contrato[[#All],[Id]],Contrato[[#All],[DISTRIBUIDOR_ACTUAL]],,0),"")</f>
        <v>COELCHA</v>
      </c>
      <c r="J780" s="5" t="s">
        <v>1299</v>
      </c>
      <c r="K780" s="22" t="str" cm="1">
        <f t="array" ref="K78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0" s="8">
        <v>1</v>
      </c>
      <c r="N780" s="36">
        <f>+Cesion_credito[[#This Row],[Prorrata_Semestral (%)]]*SUMIFS(Contrato[Pago_Semestral_US$],Contrato[Distribuidor_CNE],Cesion_credito[[#This Row],[Distribuidor_CNE]],Contrato[Contrato],Cesion_credito[[#This Row],[Bloque_Contrato_CNE]])</f>
        <v>92.055999999999997</v>
      </c>
      <c r="O780" s="28">
        <f t="shared" si="57"/>
        <v>1</v>
      </c>
      <c r="P780" t="str" cm="1">
        <f t="array" ref="P780">+IFERROR(_xlfn.XLOOKUP(Cesion_credito[[#This Row],[SUMINISTRADOR_ACTUAL]]&amp;Cesion_credito[[#This Row],[Razón Social Beneficiario del Pago]],Tabla_Facturas[[#All],[ID]],Tabla_Facturas[[#All],[BANCO]],,0),"")</f>
        <v>Banco de Chile</v>
      </c>
      <c r="Q780" t="str" cm="1">
        <f t="array" ref="Q78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0" cm="1">
        <f t="array" ref="R780">+IFERROR(_xlfn.XLOOKUP(Cesion_credito[[#This Row],[SUMINISTRADOR_ACTUAL]]&amp;Cesion_credito[[#This Row],[Razón Social Beneficiario del Pago]],Tabla_Facturas[[#All],[ID]],Tabla_Facturas[[#All],[NUMERO_CUENTA]],,0),"")</f>
        <v>1410401068</v>
      </c>
      <c r="S7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14329</v>
      </c>
      <c r="T780" t="str">
        <f>+_xlfn.XLOOKUP(Cesion_credito[[#This Row],[DISTRIBUIDOR_ACTUAL]],Distribuidor[DISTRIBUIDOR_ACTUAL],Distribuidor[RAZON_SOCIAL_DISTRIBUIDOR_ACTUAL],,0)</f>
        <v>Cooperativa Eléctrica Charrúa Ltda.</v>
      </c>
      <c r="U780" t="str">
        <f>+_xlfn.XLOOKUP(Cesion_credito[[#This Row],[DISTRIBUIDOR_ACTUAL]],Distribuidor[DISTRIBUIDOR_ACTUAL],Distribuidor[RUT_DISTRIBUIDOR_ACTUAL],,0)</f>
        <v>80.238.000-3</v>
      </c>
    </row>
    <row r="781" spans="1:21" x14ac:dyDescent="0.25">
      <c r="A781" s="22">
        <f t="shared" si="54"/>
        <v>2025</v>
      </c>
      <c r="B781" s="22">
        <f t="shared" si="55"/>
        <v>1</v>
      </c>
      <c r="C781" s="22">
        <f t="shared" si="56"/>
        <v>6</v>
      </c>
      <c r="D781" s="23" t="s">
        <v>1129</v>
      </c>
      <c r="E781" s="6" t="s">
        <v>1083</v>
      </c>
      <c r="F781" s="5" t="s">
        <v>278</v>
      </c>
      <c r="G781" s="24" t="str" cm="1">
        <f t="array" ref="G781">+IFERROR(_xlfn.XLOOKUP(Cesion_credito[[#This Row],[Distribuidor_CNE]]&amp;"_"&amp;Cesion_credito[[#This Row],[Bloque_Contrato_CNE]],Contrato[[#All],[Id]],Contrato[[#All],[Suministrador_CNE]],,0),"")</f>
        <v>Empresa Eléctrica Carén S.A.</v>
      </c>
      <c r="H781" s="24" t="str" cm="1">
        <f t="array" ref="H781">+IFERROR(_xlfn.XLOOKUP(Cesion_credito[[#This Row],[Distribuidor_CNE]]&amp;"_"&amp;Cesion_credito[[#This Row],[Bloque_Contrato_CNE]],Contrato[[#All],[Id]],Contrato[[#All],[SUMINISTRADOR_ACTUAL]],,0),"")</f>
        <v>CAREN</v>
      </c>
      <c r="I781" s="24" t="str" cm="1">
        <f t="array" ref="I781">+IFERROR(_xlfn.XLOOKUP(Cesion_credito[[#This Row],[Distribuidor_CNE]]&amp;"_"&amp;Cesion_credito[[#This Row],[Bloque_Contrato_CNE]],Contrato[[#All],[Id]],Contrato[[#All],[DISTRIBUIDOR_ACTUAL]],,0),"")</f>
        <v>COELCHA</v>
      </c>
      <c r="J781" s="5" t="s">
        <v>1299</v>
      </c>
      <c r="K781" s="22" t="str" cm="1">
        <f t="array" ref="K78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1" s="8">
        <v>1</v>
      </c>
      <c r="N781" s="36">
        <f>+Cesion_credito[[#This Row],[Prorrata_Semestral (%)]]*SUMIFS(Contrato[Pago_Semestral_US$],Contrato[Distribuidor_CNE],Cesion_credito[[#This Row],[Distribuidor_CNE]],Contrato[Contrato],Cesion_credito[[#This Row],[Bloque_Contrato_CNE]])</f>
        <v>590.76199999999994</v>
      </c>
      <c r="O781" s="28">
        <f t="shared" si="57"/>
        <v>1</v>
      </c>
      <c r="P781" t="str" cm="1">
        <f t="array" ref="P781">+IFERROR(_xlfn.XLOOKUP(Cesion_credito[[#This Row],[SUMINISTRADOR_ACTUAL]]&amp;Cesion_credito[[#This Row],[Razón Social Beneficiario del Pago]],Tabla_Facturas[[#All],[ID]],Tabla_Facturas[[#All],[BANCO]],,0),"")</f>
        <v>Banco de Chile</v>
      </c>
      <c r="Q781" t="str" cm="1">
        <f t="array" ref="Q78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1" cm="1">
        <f t="array" ref="R781">+IFERROR(_xlfn.XLOOKUP(Cesion_credito[[#This Row],[SUMINISTRADOR_ACTUAL]]&amp;Cesion_credito[[#This Row],[Razón Social Beneficiario del Pago]],Tabla_Facturas[[#All],[ID]],Tabla_Facturas[[#All],[NUMERO_CUENTA]],,0),"")</f>
        <v>1410401068</v>
      </c>
      <c r="S7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91953</v>
      </c>
      <c r="T781" t="str">
        <f>+_xlfn.XLOOKUP(Cesion_credito[[#This Row],[DISTRIBUIDOR_ACTUAL]],Distribuidor[DISTRIBUIDOR_ACTUAL],Distribuidor[RAZON_SOCIAL_DISTRIBUIDOR_ACTUAL],,0)</f>
        <v>Cooperativa Eléctrica Charrúa Ltda.</v>
      </c>
      <c r="U781" t="str">
        <f>+_xlfn.XLOOKUP(Cesion_credito[[#This Row],[DISTRIBUIDOR_ACTUAL]],Distribuidor[DISTRIBUIDOR_ACTUAL],Distribuidor[RUT_DISTRIBUIDOR_ACTUAL],,0)</f>
        <v>80.238.000-3</v>
      </c>
    </row>
    <row r="782" spans="1:21" x14ac:dyDescent="0.25">
      <c r="A782" s="22">
        <f t="shared" si="54"/>
        <v>2025</v>
      </c>
      <c r="B782" s="22">
        <f t="shared" si="55"/>
        <v>1</v>
      </c>
      <c r="C782" s="22">
        <f t="shared" si="56"/>
        <v>6</v>
      </c>
      <c r="D782" s="23" t="s">
        <v>1129</v>
      </c>
      <c r="E782" s="6" t="s">
        <v>1084</v>
      </c>
      <c r="F782" s="5" t="s">
        <v>316</v>
      </c>
      <c r="G782" s="24" t="str" cm="1">
        <f t="array" ref="G782">+IFERROR(_xlfn.XLOOKUP(Cesion_credito[[#This Row],[Distribuidor_CNE]]&amp;"_"&amp;Cesion_credito[[#This Row],[Bloque_Contrato_CNE]],Contrato[[#All],[Id]],Contrato[[#All],[Suministrador_CNE]],,0),"")</f>
        <v>Empresa Eléctrica Carén S.A.</v>
      </c>
      <c r="H782" s="24" t="str" cm="1">
        <f t="array" ref="H782">+IFERROR(_xlfn.XLOOKUP(Cesion_credito[[#This Row],[Distribuidor_CNE]]&amp;"_"&amp;Cesion_credito[[#This Row],[Bloque_Contrato_CNE]],Contrato[[#All],[Id]],Contrato[[#All],[SUMINISTRADOR_ACTUAL]],,0),"")</f>
        <v>CAREN</v>
      </c>
      <c r="I782" s="24" t="str" cm="1">
        <f t="array" ref="I782">+IFERROR(_xlfn.XLOOKUP(Cesion_credito[[#This Row],[Distribuidor_CNE]]&amp;"_"&amp;Cesion_credito[[#This Row],[Bloque_Contrato_CNE]],Contrato[[#All],[Id]],Contrato[[#All],[DISTRIBUIDOR_ACTUAL]],,0),"")</f>
        <v>CGE</v>
      </c>
      <c r="J782" s="5" t="s">
        <v>1299</v>
      </c>
      <c r="K782" s="22" t="str" cm="1">
        <f t="array" ref="K78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2" s="8">
        <v>1</v>
      </c>
      <c r="N782" s="36">
        <f>+Cesion_credito[[#This Row],[Prorrata_Semestral (%)]]*SUMIFS(Contrato[Pago_Semestral_US$],Contrato[Distribuidor_CNE],Cesion_credito[[#This Row],[Distribuidor_CNE]],Contrato[Contrato],Cesion_credito[[#This Row],[Bloque_Contrato_CNE]])</f>
        <v>11.252000000000001</v>
      </c>
      <c r="O782" s="28">
        <f t="shared" si="57"/>
        <v>1</v>
      </c>
      <c r="P782" t="str" cm="1">
        <f t="array" ref="P782">+IFERROR(_xlfn.XLOOKUP(Cesion_credito[[#This Row],[SUMINISTRADOR_ACTUAL]]&amp;Cesion_credito[[#This Row],[Razón Social Beneficiario del Pago]],Tabla_Facturas[[#All],[ID]],Tabla_Facturas[[#All],[BANCO]],,0),"")</f>
        <v>Banco de Chile</v>
      </c>
      <c r="Q782" t="str" cm="1">
        <f t="array" ref="Q78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2" cm="1">
        <f t="array" ref="R782">+IFERROR(_xlfn.XLOOKUP(Cesion_credito[[#This Row],[SUMINISTRADOR_ACTUAL]]&amp;Cesion_credito[[#This Row],[Razón Social Beneficiario del Pago]],Tabla_Facturas[[#All],[ID]],Tabla_Facturas[[#All],[NUMERO_CUENTA]],,0),"")</f>
        <v>1410401068</v>
      </c>
      <c r="S7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1751</v>
      </c>
      <c r="T782" t="str">
        <f>+_xlfn.XLOOKUP(Cesion_credito[[#This Row],[DISTRIBUIDOR_ACTUAL]],Distribuidor[DISTRIBUIDOR_ACTUAL],Distribuidor[RAZON_SOCIAL_DISTRIBUIDOR_ACTUAL],,0)</f>
        <v>Compañía General de Electricidad S.A.</v>
      </c>
      <c r="U782" t="str">
        <f>+_xlfn.XLOOKUP(Cesion_credito[[#This Row],[DISTRIBUIDOR_ACTUAL]],Distribuidor[DISTRIBUIDOR_ACTUAL],Distribuidor[RUT_DISTRIBUIDOR_ACTUAL],,0)</f>
        <v>76.411.321-7</v>
      </c>
    </row>
    <row r="783" spans="1:21" x14ac:dyDescent="0.25">
      <c r="A783" s="22">
        <f t="shared" si="54"/>
        <v>2025</v>
      </c>
      <c r="B783" s="22">
        <f t="shared" si="55"/>
        <v>1</v>
      </c>
      <c r="C783" s="22">
        <f t="shared" si="56"/>
        <v>6</v>
      </c>
      <c r="D783" s="23" t="s">
        <v>1129</v>
      </c>
      <c r="E783" s="6" t="s">
        <v>1084</v>
      </c>
      <c r="F783" s="5" t="s">
        <v>317</v>
      </c>
      <c r="G783" s="24" t="str" cm="1">
        <f t="array" ref="G783">+IFERROR(_xlfn.XLOOKUP(Cesion_credito[[#This Row],[Distribuidor_CNE]]&amp;"_"&amp;Cesion_credito[[#This Row],[Bloque_Contrato_CNE]],Contrato[[#All],[Id]],Contrato[[#All],[Suministrador_CNE]],,0),"")</f>
        <v>Empresa Eléctrica Carén S.A.</v>
      </c>
      <c r="H783" s="24" t="str" cm="1">
        <f t="array" ref="H783">+IFERROR(_xlfn.XLOOKUP(Cesion_credito[[#This Row],[Distribuidor_CNE]]&amp;"_"&amp;Cesion_credito[[#This Row],[Bloque_Contrato_CNE]],Contrato[[#All],[Id]],Contrato[[#All],[SUMINISTRADOR_ACTUAL]],,0),"")</f>
        <v>CAREN</v>
      </c>
      <c r="I783" s="24" t="str" cm="1">
        <f t="array" ref="I783">+IFERROR(_xlfn.XLOOKUP(Cesion_credito[[#This Row],[Distribuidor_CNE]]&amp;"_"&amp;Cesion_credito[[#This Row],[Bloque_Contrato_CNE]],Contrato[[#All],[Id]],Contrato[[#All],[DISTRIBUIDOR_ACTUAL]],,0),"")</f>
        <v>CGE</v>
      </c>
      <c r="J783" s="5" t="s">
        <v>1299</v>
      </c>
      <c r="K783" s="22" t="str" cm="1">
        <f t="array" ref="K78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3" s="8">
        <v>1</v>
      </c>
      <c r="N783" s="36">
        <f>+Cesion_credito[[#This Row],[Prorrata_Semestral (%)]]*SUMIFS(Contrato[Pago_Semestral_US$],Contrato[Distribuidor_CNE],Cesion_credito[[#This Row],[Distribuidor_CNE]],Contrato[Contrato],Cesion_credito[[#This Row],[Bloque_Contrato_CNE]])</f>
        <v>7.5570000000000004</v>
      </c>
      <c r="O783" s="28">
        <f t="shared" si="57"/>
        <v>1</v>
      </c>
      <c r="P783" t="str" cm="1">
        <f t="array" ref="P783">+IFERROR(_xlfn.XLOOKUP(Cesion_credito[[#This Row],[SUMINISTRADOR_ACTUAL]]&amp;Cesion_credito[[#This Row],[Razón Social Beneficiario del Pago]],Tabla_Facturas[[#All],[ID]],Tabla_Facturas[[#All],[BANCO]],,0),"")</f>
        <v>Banco de Chile</v>
      </c>
      <c r="Q783" t="str" cm="1">
        <f t="array" ref="Q78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3" cm="1">
        <f t="array" ref="R783">+IFERROR(_xlfn.XLOOKUP(Cesion_credito[[#This Row],[SUMINISTRADOR_ACTUAL]]&amp;Cesion_credito[[#This Row],[Razón Social Beneficiario del Pago]],Tabla_Facturas[[#All],[ID]],Tabla_Facturas[[#All],[NUMERO_CUENTA]],,0),"")</f>
        <v>1410401068</v>
      </c>
      <c r="S7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1176</v>
      </c>
      <c r="T783" t="str">
        <f>+_xlfn.XLOOKUP(Cesion_credito[[#This Row],[DISTRIBUIDOR_ACTUAL]],Distribuidor[DISTRIBUIDOR_ACTUAL],Distribuidor[RAZON_SOCIAL_DISTRIBUIDOR_ACTUAL],,0)</f>
        <v>Compañía General de Electricidad S.A.</v>
      </c>
      <c r="U783" t="str">
        <f>+_xlfn.XLOOKUP(Cesion_credito[[#This Row],[DISTRIBUIDOR_ACTUAL]],Distribuidor[DISTRIBUIDOR_ACTUAL],Distribuidor[RUT_DISTRIBUIDOR_ACTUAL],,0)</f>
        <v>76.411.321-7</v>
      </c>
    </row>
    <row r="784" spans="1:21" x14ac:dyDescent="0.25">
      <c r="A784" s="22">
        <f t="shared" si="54"/>
        <v>2025</v>
      </c>
      <c r="B784" s="22">
        <f t="shared" si="55"/>
        <v>1</v>
      </c>
      <c r="C784" s="22">
        <f t="shared" si="56"/>
        <v>6</v>
      </c>
      <c r="D784" s="23" t="s">
        <v>1129</v>
      </c>
      <c r="E784" s="6" t="s">
        <v>1084</v>
      </c>
      <c r="F784" s="5" t="s">
        <v>318</v>
      </c>
      <c r="G784" s="24" t="str" cm="1">
        <f t="array" ref="G784">+IFERROR(_xlfn.XLOOKUP(Cesion_credito[[#This Row],[Distribuidor_CNE]]&amp;"_"&amp;Cesion_credito[[#This Row],[Bloque_Contrato_CNE]],Contrato[[#All],[Id]],Contrato[[#All],[Suministrador_CNE]],,0),"")</f>
        <v>Empresa Eléctrica Carén S.A.</v>
      </c>
      <c r="H784" s="24" t="str" cm="1">
        <f t="array" ref="H784">+IFERROR(_xlfn.XLOOKUP(Cesion_credito[[#This Row],[Distribuidor_CNE]]&amp;"_"&amp;Cesion_credito[[#This Row],[Bloque_Contrato_CNE]],Contrato[[#All],[Id]],Contrato[[#All],[SUMINISTRADOR_ACTUAL]],,0),"")</f>
        <v>CAREN</v>
      </c>
      <c r="I784" s="24" t="str" cm="1">
        <f t="array" ref="I784">+IFERROR(_xlfn.XLOOKUP(Cesion_credito[[#This Row],[Distribuidor_CNE]]&amp;"_"&amp;Cesion_credito[[#This Row],[Bloque_Contrato_CNE]],Contrato[[#All],[Id]],Contrato[[#All],[DISTRIBUIDOR_ACTUAL]],,0),"")</f>
        <v>CGE</v>
      </c>
      <c r="J784" s="5" t="s">
        <v>1299</v>
      </c>
      <c r="K784" s="22" t="str" cm="1">
        <f t="array" ref="K78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4" s="8">
        <v>1</v>
      </c>
      <c r="N784" s="36">
        <f>+Cesion_credito[[#This Row],[Prorrata_Semestral (%)]]*SUMIFS(Contrato[Pago_Semestral_US$],Contrato[Distribuidor_CNE],Cesion_credito[[#This Row],[Distribuidor_CNE]],Contrato[Contrato],Cesion_credito[[#This Row],[Bloque_Contrato_CNE]])</f>
        <v>6.8339999999999996</v>
      </c>
      <c r="O784" s="28">
        <f t="shared" si="57"/>
        <v>1</v>
      </c>
      <c r="P784" t="str" cm="1">
        <f t="array" ref="P784">+IFERROR(_xlfn.XLOOKUP(Cesion_credito[[#This Row],[SUMINISTRADOR_ACTUAL]]&amp;Cesion_credito[[#This Row],[Razón Social Beneficiario del Pago]],Tabla_Facturas[[#All],[ID]],Tabla_Facturas[[#All],[BANCO]],,0),"")</f>
        <v>Banco de Chile</v>
      </c>
      <c r="Q784" t="str" cm="1">
        <f t="array" ref="Q78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4" cm="1">
        <f t="array" ref="R784">+IFERROR(_xlfn.XLOOKUP(Cesion_credito[[#This Row],[SUMINISTRADOR_ACTUAL]]&amp;Cesion_credito[[#This Row],[Razón Social Beneficiario del Pago]],Tabla_Facturas[[#All],[ID]],Tabla_Facturas[[#All],[NUMERO_CUENTA]],,0),"")</f>
        <v>1410401068</v>
      </c>
      <c r="S7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1064</v>
      </c>
      <c r="T784" t="str">
        <f>+_xlfn.XLOOKUP(Cesion_credito[[#This Row],[DISTRIBUIDOR_ACTUAL]],Distribuidor[DISTRIBUIDOR_ACTUAL],Distribuidor[RAZON_SOCIAL_DISTRIBUIDOR_ACTUAL],,0)</f>
        <v>Compañía General de Electricidad S.A.</v>
      </c>
      <c r="U784" t="str">
        <f>+_xlfn.XLOOKUP(Cesion_credito[[#This Row],[DISTRIBUIDOR_ACTUAL]],Distribuidor[DISTRIBUIDOR_ACTUAL],Distribuidor[RUT_DISTRIBUIDOR_ACTUAL],,0)</f>
        <v>76.411.321-7</v>
      </c>
    </row>
    <row r="785" spans="1:21" x14ac:dyDescent="0.25">
      <c r="A785" s="22">
        <f t="shared" si="54"/>
        <v>2025</v>
      </c>
      <c r="B785" s="22">
        <f t="shared" si="55"/>
        <v>1</v>
      </c>
      <c r="C785" s="22">
        <f t="shared" si="56"/>
        <v>6</v>
      </c>
      <c r="D785" s="23" t="s">
        <v>1129</v>
      </c>
      <c r="E785" s="6" t="s">
        <v>1084</v>
      </c>
      <c r="F785" s="5" t="s">
        <v>319</v>
      </c>
      <c r="G785" s="24" t="str" cm="1">
        <f t="array" ref="G785">+IFERROR(_xlfn.XLOOKUP(Cesion_credito[[#This Row],[Distribuidor_CNE]]&amp;"_"&amp;Cesion_credito[[#This Row],[Bloque_Contrato_CNE]],Contrato[[#All],[Id]],Contrato[[#All],[Suministrador_CNE]],,0),"")</f>
        <v>Empresa Eléctrica Carén S.A.</v>
      </c>
      <c r="H785" s="24" t="str" cm="1">
        <f t="array" ref="H785">+IFERROR(_xlfn.XLOOKUP(Cesion_credito[[#This Row],[Distribuidor_CNE]]&amp;"_"&amp;Cesion_credito[[#This Row],[Bloque_Contrato_CNE]],Contrato[[#All],[Id]],Contrato[[#All],[SUMINISTRADOR_ACTUAL]],,0),"")</f>
        <v>CAREN</v>
      </c>
      <c r="I785" s="24" t="str" cm="1">
        <f t="array" ref="I785">+IFERROR(_xlfn.XLOOKUP(Cesion_credito[[#This Row],[Distribuidor_CNE]]&amp;"_"&amp;Cesion_credito[[#This Row],[Bloque_Contrato_CNE]],Contrato[[#All],[Id]],Contrato[[#All],[DISTRIBUIDOR_ACTUAL]],,0),"")</f>
        <v>CGE</v>
      </c>
      <c r="J785" s="5" t="s">
        <v>1299</v>
      </c>
      <c r="K785" s="22" t="str" cm="1">
        <f t="array" ref="K78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5" s="8">
        <v>1</v>
      </c>
      <c r="N785" s="36">
        <f>+Cesion_credito[[#This Row],[Prorrata_Semestral (%)]]*SUMIFS(Contrato[Pago_Semestral_US$],Contrato[Distribuidor_CNE],Cesion_credito[[#This Row],[Distribuidor_CNE]],Contrato[Contrato],Cesion_credito[[#This Row],[Bloque_Contrato_CNE]])</f>
        <v>61.514000000000003</v>
      </c>
      <c r="O785" s="28">
        <f t="shared" si="57"/>
        <v>1</v>
      </c>
      <c r="P785" t="str" cm="1">
        <f t="array" ref="P785">+IFERROR(_xlfn.XLOOKUP(Cesion_credito[[#This Row],[SUMINISTRADOR_ACTUAL]]&amp;Cesion_credito[[#This Row],[Razón Social Beneficiario del Pago]],Tabla_Facturas[[#All],[ID]],Tabla_Facturas[[#All],[BANCO]],,0),"")</f>
        <v>Banco de Chile</v>
      </c>
      <c r="Q785" t="str" cm="1">
        <f t="array" ref="Q78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5" cm="1">
        <f t="array" ref="R785">+IFERROR(_xlfn.XLOOKUP(Cesion_credito[[#This Row],[SUMINISTRADOR_ACTUAL]]&amp;Cesion_credito[[#This Row],[Razón Social Beneficiario del Pago]],Tabla_Facturas[[#All],[ID]],Tabla_Facturas[[#All],[NUMERO_CUENTA]],,0),"")</f>
        <v>1410401068</v>
      </c>
      <c r="S7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9575</v>
      </c>
      <c r="T785" t="str">
        <f>+_xlfn.XLOOKUP(Cesion_credito[[#This Row],[DISTRIBUIDOR_ACTUAL]],Distribuidor[DISTRIBUIDOR_ACTUAL],Distribuidor[RAZON_SOCIAL_DISTRIBUIDOR_ACTUAL],,0)</f>
        <v>Compañía General de Electricidad S.A.</v>
      </c>
      <c r="U785" t="str">
        <f>+_xlfn.XLOOKUP(Cesion_credito[[#This Row],[DISTRIBUIDOR_ACTUAL]],Distribuidor[DISTRIBUIDOR_ACTUAL],Distribuidor[RUT_DISTRIBUIDOR_ACTUAL],,0)</f>
        <v>76.411.321-7</v>
      </c>
    </row>
    <row r="786" spans="1:21" x14ac:dyDescent="0.25">
      <c r="A786" s="22">
        <f t="shared" si="54"/>
        <v>2025</v>
      </c>
      <c r="B786" s="22">
        <f t="shared" si="55"/>
        <v>1</v>
      </c>
      <c r="C786" s="22">
        <f t="shared" si="56"/>
        <v>6</v>
      </c>
      <c r="D786" s="23" t="s">
        <v>1129</v>
      </c>
      <c r="E786" s="6" t="s">
        <v>1084</v>
      </c>
      <c r="F786" s="5" t="s">
        <v>320</v>
      </c>
      <c r="G786" s="24" t="str" cm="1">
        <f t="array" ref="G786">+IFERROR(_xlfn.XLOOKUP(Cesion_credito[[#This Row],[Distribuidor_CNE]]&amp;"_"&amp;Cesion_credito[[#This Row],[Bloque_Contrato_CNE]],Contrato[[#All],[Id]],Contrato[[#All],[Suministrador_CNE]],,0),"")</f>
        <v>Empresa Eléctrica Carén S.A.</v>
      </c>
      <c r="H786" s="24" t="str" cm="1">
        <f t="array" ref="H786">+IFERROR(_xlfn.XLOOKUP(Cesion_credito[[#This Row],[Distribuidor_CNE]]&amp;"_"&amp;Cesion_credito[[#This Row],[Bloque_Contrato_CNE]],Contrato[[#All],[Id]],Contrato[[#All],[SUMINISTRADOR_ACTUAL]],,0),"")</f>
        <v>CAREN</v>
      </c>
      <c r="I786" s="24" t="str" cm="1">
        <f t="array" ref="I786">+IFERROR(_xlfn.XLOOKUP(Cesion_credito[[#This Row],[Distribuidor_CNE]]&amp;"_"&amp;Cesion_credito[[#This Row],[Bloque_Contrato_CNE]],Contrato[[#All],[Id]],Contrato[[#All],[DISTRIBUIDOR_ACTUAL]],,0),"")</f>
        <v>CGE</v>
      </c>
      <c r="J786" s="5" t="s">
        <v>1299</v>
      </c>
      <c r="K786" s="22" t="str" cm="1">
        <f t="array" ref="K78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6" s="8">
        <v>1</v>
      </c>
      <c r="N786" s="36">
        <f>+Cesion_credito[[#This Row],[Prorrata_Semestral (%)]]*SUMIFS(Contrato[Pago_Semestral_US$],Contrato[Distribuidor_CNE],Cesion_credito[[#This Row],[Distribuidor_CNE]],Contrato[Contrato],Cesion_credito[[#This Row],[Bloque_Contrato_CNE]])</f>
        <v>5671.4059999999999</v>
      </c>
      <c r="O786" s="28">
        <f t="shared" si="57"/>
        <v>1</v>
      </c>
      <c r="P786" t="str" cm="1">
        <f t="array" ref="P786">+IFERROR(_xlfn.XLOOKUP(Cesion_credito[[#This Row],[SUMINISTRADOR_ACTUAL]]&amp;Cesion_credito[[#This Row],[Razón Social Beneficiario del Pago]],Tabla_Facturas[[#All],[ID]],Tabla_Facturas[[#All],[BANCO]],,0),"")</f>
        <v>Banco de Chile</v>
      </c>
      <c r="Q786" t="str" cm="1">
        <f t="array" ref="Q78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6" cm="1">
        <f t="array" ref="R786">+IFERROR(_xlfn.XLOOKUP(Cesion_credito[[#This Row],[SUMINISTRADOR_ACTUAL]]&amp;Cesion_credito[[#This Row],[Razón Social Beneficiario del Pago]],Tabla_Facturas[[#All],[ID]],Tabla_Facturas[[#All],[NUMERO_CUENTA]],,0),"")</f>
        <v>1410401068</v>
      </c>
      <c r="S7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882764</v>
      </c>
      <c r="T786" t="str">
        <f>+_xlfn.XLOOKUP(Cesion_credito[[#This Row],[DISTRIBUIDOR_ACTUAL]],Distribuidor[DISTRIBUIDOR_ACTUAL],Distribuidor[RAZON_SOCIAL_DISTRIBUIDOR_ACTUAL],,0)</f>
        <v>Compañía General de Electricidad S.A.</v>
      </c>
      <c r="U786" t="str">
        <f>+_xlfn.XLOOKUP(Cesion_credito[[#This Row],[DISTRIBUIDOR_ACTUAL]],Distribuidor[DISTRIBUIDOR_ACTUAL],Distribuidor[RUT_DISTRIBUIDOR_ACTUAL],,0)</f>
        <v>76.411.321-7</v>
      </c>
    </row>
    <row r="787" spans="1:21" x14ac:dyDescent="0.25">
      <c r="A787" s="22">
        <f t="shared" si="54"/>
        <v>2025</v>
      </c>
      <c r="B787" s="22">
        <f t="shared" si="55"/>
        <v>1</v>
      </c>
      <c r="C787" s="22">
        <f t="shared" si="56"/>
        <v>6</v>
      </c>
      <c r="D787" s="23" t="s">
        <v>1129</v>
      </c>
      <c r="E787" s="6" t="s">
        <v>1084</v>
      </c>
      <c r="F787" s="5" t="s">
        <v>321</v>
      </c>
      <c r="G787" s="24" t="str" cm="1">
        <f t="array" ref="G787">+IFERROR(_xlfn.XLOOKUP(Cesion_credito[[#This Row],[Distribuidor_CNE]]&amp;"_"&amp;Cesion_credito[[#This Row],[Bloque_Contrato_CNE]],Contrato[[#All],[Id]],Contrato[[#All],[Suministrador_CNE]],,0),"")</f>
        <v>Empresa Eléctrica Carén S.A.</v>
      </c>
      <c r="H787" s="24" t="str" cm="1">
        <f t="array" ref="H787">+IFERROR(_xlfn.XLOOKUP(Cesion_credito[[#This Row],[Distribuidor_CNE]]&amp;"_"&amp;Cesion_credito[[#This Row],[Bloque_Contrato_CNE]],Contrato[[#All],[Id]],Contrato[[#All],[SUMINISTRADOR_ACTUAL]],,0),"")</f>
        <v>CAREN</v>
      </c>
      <c r="I787" s="24" t="str" cm="1">
        <f t="array" ref="I787">+IFERROR(_xlfn.XLOOKUP(Cesion_credito[[#This Row],[Distribuidor_CNE]]&amp;"_"&amp;Cesion_credito[[#This Row],[Bloque_Contrato_CNE]],Contrato[[#All],[Id]],Contrato[[#All],[DISTRIBUIDOR_ACTUAL]],,0),"")</f>
        <v>CGE</v>
      </c>
      <c r="J787" s="5" t="s">
        <v>1299</v>
      </c>
      <c r="K787" s="22" t="str" cm="1">
        <f t="array" ref="K78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7" s="8">
        <v>1</v>
      </c>
      <c r="N787" s="36">
        <f>+Cesion_credito[[#This Row],[Prorrata_Semestral (%)]]*SUMIFS(Contrato[Pago_Semestral_US$],Contrato[Distribuidor_CNE],Cesion_credito[[#This Row],[Distribuidor_CNE]],Contrato[Contrato],Cesion_credito[[#This Row],[Bloque_Contrato_CNE]])</f>
        <v>4306.0940000000001</v>
      </c>
      <c r="O787" s="28">
        <f t="shared" si="57"/>
        <v>1</v>
      </c>
      <c r="P787" t="str" cm="1">
        <f t="array" ref="P787">+IFERROR(_xlfn.XLOOKUP(Cesion_credito[[#This Row],[SUMINISTRADOR_ACTUAL]]&amp;Cesion_credito[[#This Row],[Razón Social Beneficiario del Pago]],Tabla_Facturas[[#All],[ID]],Tabla_Facturas[[#All],[BANCO]],,0),"")</f>
        <v>Banco de Chile</v>
      </c>
      <c r="Q787" t="str" cm="1">
        <f t="array" ref="Q78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7" cm="1">
        <f t="array" ref="R787">+IFERROR(_xlfn.XLOOKUP(Cesion_credito[[#This Row],[SUMINISTRADOR_ACTUAL]]&amp;Cesion_credito[[#This Row],[Razón Social Beneficiario del Pago]],Tabla_Facturas[[#All],[ID]],Tabla_Facturas[[#All],[NUMERO_CUENTA]],,0),"")</f>
        <v>1410401068</v>
      </c>
      <c r="S7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670251</v>
      </c>
      <c r="T787" t="str">
        <f>+_xlfn.XLOOKUP(Cesion_credito[[#This Row],[DISTRIBUIDOR_ACTUAL]],Distribuidor[DISTRIBUIDOR_ACTUAL],Distribuidor[RAZON_SOCIAL_DISTRIBUIDOR_ACTUAL],,0)</f>
        <v>Compañía General de Electricidad S.A.</v>
      </c>
      <c r="U787" t="str">
        <f>+_xlfn.XLOOKUP(Cesion_credito[[#This Row],[DISTRIBUIDOR_ACTUAL]],Distribuidor[DISTRIBUIDOR_ACTUAL],Distribuidor[RUT_DISTRIBUIDOR_ACTUAL],,0)</f>
        <v>76.411.321-7</v>
      </c>
    </row>
    <row r="788" spans="1:21" x14ac:dyDescent="0.25">
      <c r="A788" s="22">
        <f t="shared" si="54"/>
        <v>2025</v>
      </c>
      <c r="B788" s="22">
        <f t="shared" si="55"/>
        <v>1</v>
      </c>
      <c r="C788" s="22">
        <f t="shared" si="56"/>
        <v>6</v>
      </c>
      <c r="D788" s="23" t="s">
        <v>1129</v>
      </c>
      <c r="E788" s="6" t="s">
        <v>1084</v>
      </c>
      <c r="F788" s="5" t="s">
        <v>322</v>
      </c>
      <c r="G788" s="24" t="str" cm="1">
        <f t="array" ref="G788">+IFERROR(_xlfn.XLOOKUP(Cesion_credito[[#This Row],[Distribuidor_CNE]]&amp;"_"&amp;Cesion_credito[[#This Row],[Bloque_Contrato_CNE]],Contrato[[#All],[Id]],Contrato[[#All],[Suministrador_CNE]],,0),"")</f>
        <v>Empresa Eléctrica Carén S.A.</v>
      </c>
      <c r="H788" s="24" t="str" cm="1">
        <f t="array" ref="H788">+IFERROR(_xlfn.XLOOKUP(Cesion_credito[[#This Row],[Distribuidor_CNE]]&amp;"_"&amp;Cesion_credito[[#This Row],[Bloque_Contrato_CNE]],Contrato[[#All],[Id]],Contrato[[#All],[SUMINISTRADOR_ACTUAL]],,0),"")</f>
        <v>CAREN</v>
      </c>
      <c r="I788" s="24" t="str" cm="1">
        <f t="array" ref="I788">+IFERROR(_xlfn.XLOOKUP(Cesion_credito[[#This Row],[Distribuidor_CNE]]&amp;"_"&amp;Cesion_credito[[#This Row],[Bloque_Contrato_CNE]],Contrato[[#All],[Id]],Contrato[[#All],[DISTRIBUIDOR_ACTUAL]],,0),"")</f>
        <v>CGE</v>
      </c>
      <c r="J788" s="5" t="s">
        <v>1299</v>
      </c>
      <c r="K788" s="22" t="str" cm="1">
        <f t="array" ref="K78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8" s="8">
        <v>1</v>
      </c>
      <c r="N788" s="36">
        <f>+Cesion_credito[[#This Row],[Prorrata_Semestral (%)]]*SUMIFS(Contrato[Pago_Semestral_US$],Contrato[Distribuidor_CNE],Cesion_credito[[#This Row],[Distribuidor_CNE]],Contrato[Contrato],Cesion_credito[[#This Row],[Bloque_Contrato_CNE]])</f>
        <v>4056.32</v>
      </c>
      <c r="O788" s="28">
        <f t="shared" si="57"/>
        <v>1</v>
      </c>
      <c r="P788" t="str" cm="1">
        <f t="array" ref="P788">+IFERROR(_xlfn.XLOOKUP(Cesion_credito[[#This Row],[SUMINISTRADOR_ACTUAL]]&amp;Cesion_credito[[#This Row],[Razón Social Beneficiario del Pago]],Tabla_Facturas[[#All],[ID]],Tabla_Facturas[[#All],[BANCO]],,0),"")</f>
        <v>Banco de Chile</v>
      </c>
      <c r="Q788" t="str" cm="1">
        <f t="array" ref="Q78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8" cm="1">
        <f t="array" ref="R788">+IFERROR(_xlfn.XLOOKUP(Cesion_credito[[#This Row],[SUMINISTRADOR_ACTUAL]]&amp;Cesion_credito[[#This Row],[Razón Social Beneficiario del Pago]],Tabla_Facturas[[#All],[ID]],Tabla_Facturas[[#All],[NUMERO_CUENTA]],,0),"")</f>
        <v>1410401068</v>
      </c>
      <c r="S7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631373</v>
      </c>
      <c r="T788" t="str">
        <f>+_xlfn.XLOOKUP(Cesion_credito[[#This Row],[DISTRIBUIDOR_ACTUAL]],Distribuidor[DISTRIBUIDOR_ACTUAL],Distribuidor[RAZON_SOCIAL_DISTRIBUIDOR_ACTUAL],,0)</f>
        <v>Compañía General de Electricidad S.A.</v>
      </c>
      <c r="U788" t="str">
        <f>+_xlfn.XLOOKUP(Cesion_credito[[#This Row],[DISTRIBUIDOR_ACTUAL]],Distribuidor[DISTRIBUIDOR_ACTUAL],Distribuidor[RUT_DISTRIBUIDOR_ACTUAL],,0)</f>
        <v>76.411.321-7</v>
      </c>
    </row>
    <row r="789" spans="1:21" x14ac:dyDescent="0.25">
      <c r="A789" s="22">
        <f t="shared" si="54"/>
        <v>2025</v>
      </c>
      <c r="B789" s="22">
        <f t="shared" si="55"/>
        <v>1</v>
      </c>
      <c r="C789" s="22">
        <f t="shared" si="56"/>
        <v>6</v>
      </c>
      <c r="D789" s="23" t="s">
        <v>1129</v>
      </c>
      <c r="E789" s="6" t="s">
        <v>1084</v>
      </c>
      <c r="F789" s="5" t="s">
        <v>323</v>
      </c>
      <c r="G789" s="24" t="str" cm="1">
        <f t="array" ref="G789">+IFERROR(_xlfn.XLOOKUP(Cesion_credito[[#This Row],[Distribuidor_CNE]]&amp;"_"&amp;Cesion_credito[[#This Row],[Bloque_Contrato_CNE]],Contrato[[#All],[Id]],Contrato[[#All],[Suministrador_CNE]],,0),"")</f>
        <v>Empresa Eléctrica Carén S.A.</v>
      </c>
      <c r="H789" s="24" t="str" cm="1">
        <f t="array" ref="H789">+IFERROR(_xlfn.XLOOKUP(Cesion_credito[[#This Row],[Distribuidor_CNE]]&amp;"_"&amp;Cesion_credito[[#This Row],[Bloque_Contrato_CNE]],Contrato[[#All],[Id]],Contrato[[#All],[SUMINISTRADOR_ACTUAL]],,0),"")</f>
        <v>CAREN</v>
      </c>
      <c r="I789" s="24" t="str" cm="1">
        <f t="array" ref="I789">+IFERROR(_xlfn.XLOOKUP(Cesion_credito[[#This Row],[Distribuidor_CNE]]&amp;"_"&amp;Cesion_credito[[#This Row],[Bloque_Contrato_CNE]],Contrato[[#All],[Id]],Contrato[[#All],[DISTRIBUIDOR_ACTUAL]],,0),"")</f>
        <v>CGE</v>
      </c>
      <c r="J789" s="5" t="s">
        <v>1299</v>
      </c>
      <c r="K789" s="22" t="str" cm="1">
        <f t="array" ref="K78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89" s="8">
        <v>1</v>
      </c>
      <c r="N789" s="36">
        <f>+Cesion_credito[[#This Row],[Prorrata_Semestral (%)]]*SUMIFS(Contrato[Pago_Semestral_US$],Contrato[Distribuidor_CNE],Cesion_credito[[#This Row],[Distribuidor_CNE]],Contrato[Contrato],Cesion_credito[[#This Row],[Bloque_Contrato_CNE]])</f>
        <v>26311.205000000002</v>
      </c>
      <c r="O789" s="28">
        <f t="shared" si="57"/>
        <v>1</v>
      </c>
      <c r="P789" t="str" cm="1">
        <f t="array" ref="P789">+IFERROR(_xlfn.XLOOKUP(Cesion_credito[[#This Row],[SUMINISTRADOR_ACTUAL]]&amp;Cesion_credito[[#This Row],[Razón Social Beneficiario del Pago]],Tabla_Facturas[[#All],[ID]],Tabla_Facturas[[#All],[BANCO]],,0),"")</f>
        <v>Banco de Chile</v>
      </c>
      <c r="Q789" t="str" cm="1">
        <f t="array" ref="Q78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89" cm="1">
        <f t="array" ref="R789">+IFERROR(_xlfn.XLOOKUP(Cesion_credito[[#This Row],[SUMINISTRADOR_ACTUAL]]&amp;Cesion_credito[[#This Row],[Razón Social Beneficiario del Pago]],Tabla_Facturas[[#All],[ID]],Tabla_Facturas[[#All],[NUMERO_CUENTA]],,0),"")</f>
        <v>1410401068</v>
      </c>
      <c r="S7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4095383</v>
      </c>
      <c r="T789" t="str">
        <f>+_xlfn.XLOOKUP(Cesion_credito[[#This Row],[DISTRIBUIDOR_ACTUAL]],Distribuidor[DISTRIBUIDOR_ACTUAL],Distribuidor[RAZON_SOCIAL_DISTRIBUIDOR_ACTUAL],,0)</f>
        <v>Compañía General de Electricidad S.A.</v>
      </c>
      <c r="U789" t="str">
        <f>+_xlfn.XLOOKUP(Cesion_credito[[#This Row],[DISTRIBUIDOR_ACTUAL]],Distribuidor[DISTRIBUIDOR_ACTUAL],Distribuidor[RUT_DISTRIBUIDOR_ACTUAL],,0)</f>
        <v>76.411.321-7</v>
      </c>
    </row>
    <row r="790" spans="1:21" x14ac:dyDescent="0.25">
      <c r="A790" s="22">
        <f t="shared" si="54"/>
        <v>2025</v>
      </c>
      <c r="B790" s="22">
        <f t="shared" si="55"/>
        <v>1</v>
      </c>
      <c r="C790" s="22">
        <f t="shared" si="56"/>
        <v>6</v>
      </c>
      <c r="D790" s="23" t="s">
        <v>1129</v>
      </c>
      <c r="E790" s="6" t="s">
        <v>1085</v>
      </c>
      <c r="F790" s="5" t="s">
        <v>369</v>
      </c>
      <c r="G790" s="24" t="str" cm="1">
        <f t="array" ref="G790">+IFERROR(_xlfn.XLOOKUP(Cesion_credito[[#This Row],[Distribuidor_CNE]]&amp;"_"&amp;Cesion_credito[[#This Row],[Bloque_Contrato_CNE]],Contrato[[#All],[Id]],Contrato[[#All],[Suministrador_CNE]],,0),"")</f>
        <v>Empresa Eléctrica Carén S.A.</v>
      </c>
      <c r="H790" s="24" t="str" cm="1">
        <f t="array" ref="H790">+IFERROR(_xlfn.XLOOKUP(Cesion_credito[[#This Row],[Distribuidor_CNE]]&amp;"_"&amp;Cesion_credito[[#This Row],[Bloque_Contrato_CNE]],Contrato[[#All],[Id]],Contrato[[#All],[SUMINISTRADOR_ACTUAL]],,0),"")</f>
        <v>CAREN</v>
      </c>
      <c r="I790" s="24" t="str" cm="1">
        <f t="array" ref="I790">+IFERROR(_xlfn.XLOOKUP(Cesion_credito[[#This Row],[Distribuidor_CNE]]&amp;"_"&amp;Cesion_credito[[#This Row],[Bloque_Contrato_CNE]],Contrato[[#All],[Id]],Contrato[[#All],[DISTRIBUIDOR_ACTUAL]],,0),"")</f>
        <v>COOPELAN</v>
      </c>
      <c r="J790" s="5" t="s">
        <v>1299</v>
      </c>
      <c r="K790" s="22" t="str" cm="1">
        <f t="array" ref="K79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0" s="8">
        <v>1</v>
      </c>
      <c r="N790" s="36">
        <f>+Cesion_credito[[#This Row],[Prorrata_Semestral (%)]]*SUMIFS(Contrato[Pago_Semestral_US$],Contrato[Distribuidor_CNE],Cesion_credito[[#This Row],[Distribuidor_CNE]],Contrato[Contrato],Cesion_credito[[#This Row],[Bloque_Contrato_CNE]])</f>
        <v>143.37</v>
      </c>
      <c r="O790" s="28">
        <f t="shared" si="57"/>
        <v>1</v>
      </c>
      <c r="P790" t="str" cm="1">
        <f t="array" ref="P790">+IFERROR(_xlfn.XLOOKUP(Cesion_credito[[#This Row],[SUMINISTRADOR_ACTUAL]]&amp;Cesion_credito[[#This Row],[Razón Social Beneficiario del Pago]],Tabla_Facturas[[#All],[ID]],Tabla_Facturas[[#All],[BANCO]],,0),"")</f>
        <v>Banco de Chile</v>
      </c>
      <c r="Q790" t="str" cm="1">
        <f t="array" ref="Q79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0" cm="1">
        <f t="array" ref="R790">+IFERROR(_xlfn.XLOOKUP(Cesion_credito[[#This Row],[SUMINISTRADOR_ACTUAL]]&amp;Cesion_credito[[#This Row],[Razón Social Beneficiario del Pago]],Tabla_Facturas[[#All],[ID]],Tabla_Facturas[[#All],[NUMERO_CUENTA]],,0),"")</f>
        <v>1410401068</v>
      </c>
      <c r="S7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22316</v>
      </c>
      <c r="T790" t="str">
        <f>+_xlfn.XLOOKUP(Cesion_credito[[#This Row],[DISTRIBUIDOR_ACTUAL]],Distribuidor[DISTRIBUIDOR_ACTUAL],Distribuidor[RAZON_SOCIAL_DISTRIBUIDOR_ACTUAL],,0)</f>
        <v>Cooperativa Eléctrica Los Angeles LTDA</v>
      </c>
      <c r="U790" t="str">
        <f>+_xlfn.XLOOKUP(Cesion_credito[[#This Row],[DISTRIBUIDOR_ACTUAL]],Distribuidor[DISTRIBUIDOR_ACTUAL],Distribuidor[RUT_DISTRIBUIDOR_ACTUAL],,0)</f>
        <v>81.585.900-6</v>
      </c>
    </row>
    <row r="791" spans="1:21" x14ac:dyDescent="0.25">
      <c r="A791" s="22">
        <f t="shared" si="54"/>
        <v>2025</v>
      </c>
      <c r="B791" s="22">
        <f t="shared" si="55"/>
        <v>1</v>
      </c>
      <c r="C791" s="22">
        <f t="shared" si="56"/>
        <v>6</v>
      </c>
      <c r="D791" s="23" t="s">
        <v>1129</v>
      </c>
      <c r="E791" s="6" t="s">
        <v>1085</v>
      </c>
      <c r="F791" s="5" t="s">
        <v>370</v>
      </c>
      <c r="G791" s="24" t="str" cm="1">
        <f t="array" ref="G791">+IFERROR(_xlfn.XLOOKUP(Cesion_credito[[#This Row],[Distribuidor_CNE]]&amp;"_"&amp;Cesion_credito[[#This Row],[Bloque_Contrato_CNE]],Contrato[[#All],[Id]],Contrato[[#All],[Suministrador_CNE]],,0),"")</f>
        <v>Empresa Eléctrica Carén S.A.</v>
      </c>
      <c r="H791" s="24" t="str" cm="1">
        <f t="array" ref="H791">+IFERROR(_xlfn.XLOOKUP(Cesion_credito[[#This Row],[Distribuidor_CNE]]&amp;"_"&amp;Cesion_credito[[#This Row],[Bloque_Contrato_CNE]],Contrato[[#All],[Id]],Contrato[[#All],[SUMINISTRADOR_ACTUAL]],,0),"")</f>
        <v>CAREN</v>
      </c>
      <c r="I791" s="24" t="str" cm="1">
        <f t="array" ref="I791">+IFERROR(_xlfn.XLOOKUP(Cesion_credito[[#This Row],[Distribuidor_CNE]]&amp;"_"&amp;Cesion_credito[[#This Row],[Bloque_Contrato_CNE]],Contrato[[#All],[Id]],Contrato[[#All],[DISTRIBUIDOR_ACTUAL]],,0),"")</f>
        <v>COOPELAN</v>
      </c>
      <c r="J791" s="5" t="s">
        <v>1299</v>
      </c>
      <c r="K791" s="22" t="str" cm="1">
        <f t="array" ref="K79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1" s="8">
        <v>1</v>
      </c>
      <c r="N791" s="36">
        <f>+Cesion_credito[[#This Row],[Prorrata_Semestral (%)]]*SUMIFS(Contrato[Pago_Semestral_US$],Contrato[Distribuidor_CNE],Cesion_credito[[#This Row],[Distribuidor_CNE]],Contrato[Contrato],Cesion_credito[[#This Row],[Bloque_Contrato_CNE]])</f>
        <v>147.499</v>
      </c>
      <c r="O791" s="28">
        <f t="shared" si="57"/>
        <v>1</v>
      </c>
      <c r="P791" t="str" cm="1">
        <f t="array" ref="P791">+IFERROR(_xlfn.XLOOKUP(Cesion_credito[[#This Row],[SUMINISTRADOR_ACTUAL]]&amp;Cesion_credito[[#This Row],[Razón Social Beneficiario del Pago]],Tabla_Facturas[[#All],[ID]],Tabla_Facturas[[#All],[BANCO]],,0),"")</f>
        <v>Banco de Chile</v>
      </c>
      <c r="Q791" t="str" cm="1">
        <f t="array" ref="Q79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1" cm="1">
        <f t="array" ref="R791">+IFERROR(_xlfn.XLOOKUP(Cesion_credito[[#This Row],[SUMINISTRADOR_ACTUAL]]&amp;Cesion_credito[[#This Row],[Razón Social Beneficiario del Pago]],Tabla_Facturas[[#All],[ID]],Tabla_Facturas[[#All],[NUMERO_CUENTA]],,0),"")</f>
        <v>1410401068</v>
      </c>
      <c r="S7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22958</v>
      </c>
      <c r="T791" t="str">
        <f>+_xlfn.XLOOKUP(Cesion_credito[[#This Row],[DISTRIBUIDOR_ACTUAL]],Distribuidor[DISTRIBUIDOR_ACTUAL],Distribuidor[RAZON_SOCIAL_DISTRIBUIDOR_ACTUAL],,0)</f>
        <v>Cooperativa Eléctrica Los Angeles LTDA</v>
      </c>
      <c r="U791" t="str">
        <f>+_xlfn.XLOOKUP(Cesion_credito[[#This Row],[DISTRIBUIDOR_ACTUAL]],Distribuidor[DISTRIBUIDOR_ACTUAL],Distribuidor[RUT_DISTRIBUIDOR_ACTUAL],,0)</f>
        <v>81.585.900-6</v>
      </c>
    </row>
    <row r="792" spans="1:21" x14ac:dyDescent="0.25">
      <c r="A792" s="22">
        <f t="shared" si="54"/>
        <v>2025</v>
      </c>
      <c r="B792" s="22">
        <f t="shared" si="55"/>
        <v>1</v>
      </c>
      <c r="C792" s="22">
        <f t="shared" si="56"/>
        <v>6</v>
      </c>
      <c r="D792" s="23" t="s">
        <v>1129</v>
      </c>
      <c r="E792" s="6" t="s">
        <v>1085</v>
      </c>
      <c r="F792" s="5" t="s">
        <v>371</v>
      </c>
      <c r="G792" s="24" t="str" cm="1">
        <f t="array" ref="G792">+IFERROR(_xlfn.XLOOKUP(Cesion_credito[[#This Row],[Distribuidor_CNE]]&amp;"_"&amp;Cesion_credito[[#This Row],[Bloque_Contrato_CNE]],Contrato[[#All],[Id]],Contrato[[#All],[Suministrador_CNE]],,0),"")</f>
        <v>Empresa Eléctrica Carén S.A.</v>
      </c>
      <c r="H792" s="24" t="str" cm="1">
        <f t="array" ref="H792">+IFERROR(_xlfn.XLOOKUP(Cesion_credito[[#This Row],[Distribuidor_CNE]]&amp;"_"&amp;Cesion_credito[[#This Row],[Bloque_Contrato_CNE]],Contrato[[#All],[Id]],Contrato[[#All],[SUMINISTRADOR_ACTUAL]],,0),"")</f>
        <v>CAREN</v>
      </c>
      <c r="I792" s="24" t="str" cm="1">
        <f t="array" ref="I792">+IFERROR(_xlfn.XLOOKUP(Cesion_credito[[#This Row],[Distribuidor_CNE]]&amp;"_"&amp;Cesion_credito[[#This Row],[Bloque_Contrato_CNE]],Contrato[[#All],[Id]],Contrato[[#All],[DISTRIBUIDOR_ACTUAL]],,0),"")</f>
        <v>COOPELAN</v>
      </c>
      <c r="J792" s="5" t="s">
        <v>1299</v>
      </c>
      <c r="K792" s="22" t="str" cm="1">
        <f t="array" ref="K79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2" s="8">
        <v>1</v>
      </c>
      <c r="N792" s="36">
        <f>+Cesion_credito[[#This Row],[Prorrata_Semestral (%)]]*SUMIFS(Contrato[Pago_Semestral_US$],Contrato[Distribuidor_CNE],Cesion_credito[[#This Row],[Distribuidor_CNE]],Contrato[Contrato],Cesion_credito[[#This Row],[Bloque_Contrato_CNE]])</f>
        <v>95.081000000000003</v>
      </c>
      <c r="O792" s="28">
        <f t="shared" si="57"/>
        <v>1</v>
      </c>
      <c r="P792" t="str" cm="1">
        <f t="array" ref="P792">+IFERROR(_xlfn.XLOOKUP(Cesion_credito[[#This Row],[SUMINISTRADOR_ACTUAL]]&amp;Cesion_credito[[#This Row],[Razón Social Beneficiario del Pago]],Tabla_Facturas[[#All],[ID]],Tabla_Facturas[[#All],[BANCO]],,0),"")</f>
        <v>Banco de Chile</v>
      </c>
      <c r="Q792" t="str" cm="1">
        <f t="array" ref="Q79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2" cm="1">
        <f t="array" ref="R792">+IFERROR(_xlfn.XLOOKUP(Cesion_credito[[#This Row],[SUMINISTRADOR_ACTUAL]]&amp;Cesion_credito[[#This Row],[Razón Social Beneficiario del Pago]],Tabla_Facturas[[#All],[ID]],Tabla_Facturas[[#All],[NUMERO_CUENTA]],,0),"")</f>
        <v>1410401068</v>
      </c>
      <c r="S7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14800</v>
      </c>
      <c r="T792" t="str">
        <f>+_xlfn.XLOOKUP(Cesion_credito[[#This Row],[DISTRIBUIDOR_ACTUAL]],Distribuidor[DISTRIBUIDOR_ACTUAL],Distribuidor[RAZON_SOCIAL_DISTRIBUIDOR_ACTUAL],,0)</f>
        <v>Cooperativa Eléctrica Los Angeles LTDA</v>
      </c>
      <c r="U792" t="str">
        <f>+_xlfn.XLOOKUP(Cesion_credito[[#This Row],[DISTRIBUIDOR_ACTUAL]],Distribuidor[DISTRIBUIDOR_ACTUAL],Distribuidor[RUT_DISTRIBUIDOR_ACTUAL],,0)</f>
        <v>81.585.900-6</v>
      </c>
    </row>
    <row r="793" spans="1:21" x14ac:dyDescent="0.25">
      <c r="A793" s="22">
        <f t="shared" si="54"/>
        <v>2025</v>
      </c>
      <c r="B793" s="22">
        <f t="shared" si="55"/>
        <v>1</v>
      </c>
      <c r="C793" s="22">
        <f t="shared" si="56"/>
        <v>6</v>
      </c>
      <c r="D793" s="23" t="s">
        <v>1129</v>
      </c>
      <c r="E793" s="6" t="s">
        <v>1085</v>
      </c>
      <c r="F793" s="5" t="s">
        <v>372</v>
      </c>
      <c r="G793" s="24" t="str" cm="1">
        <f t="array" ref="G793">+IFERROR(_xlfn.XLOOKUP(Cesion_credito[[#This Row],[Distribuidor_CNE]]&amp;"_"&amp;Cesion_credito[[#This Row],[Bloque_Contrato_CNE]],Contrato[[#All],[Id]],Contrato[[#All],[Suministrador_CNE]],,0),"")</f>
        <v>Empresa Eléctrica Carén S.A.</v>
      </c>
      <c r="H793" s="24" t="str" cm="1">
        <f t="array" ref="H793">+IFERROR(_xlfn.XLOOKUP(Cesion_credito[[#This Row],[Distribuidor_CNE]]&amp;"_"&amp;Cesion_credito[[#This Row],[Bloque_Contrato_CNE]],Contrato[[#All],[Id]],Contrato[[#All],[SUMINISTRADOR_ACTUAL]],,0),"")</f>
        <v>CAREN</v>
      </c>
      <c r="I793" s="24" t="str" cm="1">
        <f t="array" ref="I793">+IFERROR(_xlfn.XLOOKUP(Cesion_credito[[#This Row],[Distribuidor_CNE]]&amp;"_"&amp;Cesion_credito[[#This Row],[Bloque_Contrato_CNE]],Contrato[[#All],[Id]],Contrato[[#All],[DISTRIBUIDOR_ACTUAL]],,0),"")</f>
        <v>COOPELAN</v>
      </c>
      <c r="J793" s="5" t="s">
        <v>1299</v>
      </c>
      <c r="K793" s="22" t="str" cm="1">
        <f t="array" ref="K79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3" s="8">
        <v>1</v>
      </c>
      <c r="N793" s="36">
        <f>+Cesion_credito[[#This Row],[Prorrata_Semestral (%)]]*SUMIFS(Contrato[Pago_Semestral_US$],Contrato[Distribuidor_CNE],Cesion_credito[[#This Row],[Distribuidor_CNE]],Contrato[Contrato],Cesion_credito[[#This Row],[Bloque_Contrato_CNE]])</f>
        <v>668.01800000000003</v>
      </c>
      <c r="O793" s="28">
        <f t="shared" si="57"/>
        <v>1</v>
      </c>
      <c r="P793" t="str" cm="1">
        <f t="array" ref="P793">+IFERROR(_xlfn.XLOOKUP(Cesion_credito[[#This Row],[SUMINISTRADOR_ACTUAL]]&amp;Cesion_credito[[#This Row],[Razón Social Beneficiario del Pago]],Tabla_Facturas[[#All],[ID]],Tabla_Facturas[[#All],[BANCO]],,0),"")</f>
        <v>Banco de Chile</v>
      </c>
      <c r="Q793" t="str" cm="1">
        <f t="array" ref="Q79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3" cm="1">
        <f t="array" ref="R793">+IFERROR(_xlfn.XLOOKUP(Cesion_credito[[#This Row],[SUMINISTRADOR_ACTUAL]]&amp;Cesion_credito[[#This Row],[Razón Social Beneficiario del Pago]],Tabla_Facturas[[#All],[ID]],Tabla_Facturas[[#All],[NUMERO_CUENTA]],,0),"")</f>
        <v>1410401068</v>
      </c>
      <c r="S7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103978</v>
      </c>
      <c r="T793" t="str">
        <f>+_xlfn.XLOOKUP(Cesion_credito[[#This Row],[DISTRIBUIDOR_ACTUAL]],Distribuidor[DISTRIBUIDOR_ACTUAL],Distribuidor[RAZON_SOCIAL_DISTRIBUIDOR_ACTUAL],,0)</f>
        <v>Cooperativa Eléctrica Los Angeles LTDA</v>
      </c>
      <c r="U793" t="str">
        <f>+_xlfn.XLOOKUP(Cesion_credito[[#This Row],[DISTRIBUIDOR_ACTUAL]],Distribuidor[DISTRIBUIDOR_ACTUAL],Distribuidor[RUT_DISTRIBUIDOR_ACTUAL],,0)</f>
        <v>81.585.900-6</v>
      </c>
    </row>
    <row r="794" spans="1:21" x14ac:dyDescent="0.25">
      <c r="A794" s="22">
        <f t="shared" si="54"/>
        <v>2025</v>
      </c>
      <c r="B794" s="22">
        <f t="shared" si="55"/>
        <v>1</v>
      </c>
      <c r="C794" s="22">
        <f t="shared" si="56"/>
        <v>6</v>
      </c>
      <c r="D794" s="23" t="s">
        <v>1129</v>
      </c>
      <c r="E794" s="6" t="s">
        <v>1086</v>
      </c>
      <c r="F794" s="5" t="s">
        <v>405</v>
      </c>
      <c r="G794" s="24" t="str" cm="1">
        <f t="array" ref="G794">+IFERROR(_xlfn.XLOOKUP(Cesion_credito[[#This Row],[Distribuidor_CNE]]&amp;"_"&amp;Cesion_credito[[#This Row],[Bloque_Contrato_CNE]],Contrato[[#All],[Id]],Contrato[[#All],[Suministrador_CNE]],,0),"")</f>
        <v>Empresa Eléctrica Carén S.A.</v>
      </c>
      <c r="H794" s="24" t="str" cm="1">
        <f t="array" ref="H794">+IFERROR(_xlfn.XLOOKUP(Cesion_credito[[#This Row],[Distribuidor_CNE]]&amp;"_"&amp;Cesion_credito[[#This Row],[Bloque_Contrato_CNE]],Contrato[[#All],[Id]],Contrato[[#All],[SUMINISTRADOR_ACTUAL]],,0),"")</f>
        <v>CAREN</v>
      </c>
      <c r="I794" s="24" t="str" cm="1">
        <f t="array" ref="I794">+IFERROR(_xlfn.XLOOKUP(Cesion_credito[[#This Row],[Distribuidor_CNE]]&amp;"_"&amp;Cesion_credito[[#This Row],[Bloque_Contrato_CNE]],Contrato[[#All],[Id]],Contrato[[#All],[DISTRIBUIDOR_ACTUAL]],,0),"")</f>
        <v>COOPREL</v>
      </c>
      <c r="J794" s="5" t="s">
        <v>9</v>
      </c>
      <c r="K794" s="22" t="str" cm="1">
        <f t="array" ref="K794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4" s="8">
        <v>1</v>
      </c>
      <c r="N794" s="36">
        <f>+Cesion_credito[[#This Row],[Prorrata_Semestral (%)]]*SUMIFS(Contrato[Pago_Semestral_US$],Contrato[Distribuidor_CNE],Cesion_credito[[#This Row],[Distribuidor_CNE]],Contrato[Contrato],Cesion_credito[[#This Row],[Bloque_Contrato_CNE]])</f>
        <v>38.125999999999998</v>
      </c>
      <c r="O794" s="28">
        <f t="shared" si="57"/>
        <v>1</v>
      </c>
      <c r="P794" t="str" cm="1">
        <f t="array" ref="P794">+IFERROR(_xlfn.XLOOKUP(Cesion_credito[[#This Row],[SUMINISTRADOR_ACTUAL]]&amp;Cesion_credito[[#This Row],[Razón Social Beneficiario del Pago]],Tabla_Facturas[[#All],[ID]],Tabla_Facturas[[#All],[BANCO]],,0),"")</f>
        <v>Banco ITAU Chile</v>
      </c>
      <c r="Q794" t="str" cm="1">
        <f t="array" ref="Q79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4" cm="1">
        <f t="array" ref="R794">+IFERROR(_xlfn.XLOOKUP(Cesion_credito[[#This Row],[SUMINISTRADOR_ACTUAL]]&amp;Cesion_credito[[#This Row],[Razón Social Beneficiario del Pago]],Tabla_Facturas[[#All],[ID]],Tabla_Facturas[[#All],[NUMERO_CUENTA]],,0),"")</f>
        <v>206706707</v>
      </c>
      <c r="S7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5934</v>
      </c>
      <c r="T794" t="str">
        <f>+_xlfn.XLOOKUP(Cesion_credito[[#This Row],[DISTRIBUIDOR_ACTUAL]],Distribuidor[DISTRIBUIDOR_ACTUAL],Distribuidor[RAZON_SOCIAL_DISTRIBUIDOR_ACTUAL],,0)</f>
        <v>Cooperativa Rural Eléctrica Río Bueno Ltda.</v>
      </c>
      <c r="U794" t="str">
        <f>+_xlfn.XLOOKUP(Cesion_credito[[#This Row],[DISTRIBUIDOR_ACTUAL]],Distribuidor[DISTRIBUIDOR_ACTUAL],Distribuidor[RUT_DISTRIBUIDOR_ACTUAL],,0)</f>
        <v>81.388.600-6</v>
      </c>
    </row>
    <row r="795" spans="1:21" x14ac:dyDescent="0.25">
      <c r="A795" s="22">
        <f t="shared" si="54"/>
        <v>2025</v>
      </c>
      <c r="B795" s="22">
        <f t="shared" si="55"/>
        <v>1</v>
      </c>
      <c r="C795" s="22">
        <f t="shared" si="56"/>
        <v>6</v>
      </c>
      <c r="D795" s="23" t="s">
        <v>1129</v>
      </c>
      <c r="E795" s="6" t="s">
        <v>1086</v>
      </c>
      <c r="F795" s="5" t="s">
        <v>406</v>
      </c>
      <c r="G795" s="24" t="str" cm="1">
        <f t="array" ref="G795">+IFERROR(_xlfn.XLOOKUP(Cesion_credito[[#This Row],[Distribuidor_CNE]]&amp;"_"&amp;Cesion_credito[[#This Row],[Bloque_Contrato_CNE]],Contrato[[#All],[Id]],Contrato[[#All],[Suministrador_CNE]],,0),"")</f>
        <v>Empresa Eléctrica Carén S.A.</v>
      </c>
      <c r="H795" s="24" t="str" cm="1">
        <f t="array" ref="H795">+IFERROR(_xlfn.XLOOKUP(Cesion_credito[[#This Row],[Distribuidor_CNE]]&amp;"_"&amp;Cesion_credito[[#This Row],[Bloque_Contrato_CNE]],Contrato[[#All],[Id]],Contrato[[#All],[SUMINISTRADOR_ACTUAL]],,0),"")</f>
        <v>CAREN</v>
      </c>
      <c r="I795" s="24" t="str" cm="1">
        <f t="array" ref="I795">+IFERROR(_xlfn.XLOOKUP(Cesion_credito[[#This Row],[Distribuidor_CNE]]&amp;"_"&amp;Cesion_credito[[#This Row],[Bloque_Contrato_CNE]],Contrato[[#All],[Id]],Contrato[[#All],[DISTRIBUIDOR_ACTUAL]],,0),"")</f>
        <v>COOPREL</v>
      </c>
      <c r="J795" s="5" t="s">
        <v>9</v>
      </c>
      <c r="K795" s="22" t="str" cm="1">
        <f t="array" ref="K795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5" s="8">
        <v>1</v>
      </c>
      <c r="N795" s="36">
        <f>+Cesion_credito[[#This Row],[Prorrata_Semestral (%)]]*SUMIFS(Contrato[Pago_Semestral_US$],Contrato[Distribuidor_CNE],Cesion_credito[[#This Row],[Distribuidor_CNE]],Contrato[Contrato],Cesion_credito[[#This Row],[Bloque_Contrato_CNE]])</f>
        <v>35.613999999999997</v>
      </c>
      <c r="O795" s="28">
        <f t="shared" si="57"/>
        <v>1</v>
      </c>
      <c r="P795" t="str" cm="1">
        <f t="array" ref="P795">+IFERROR(_xlfn.XLOOKUP(Cesion_credito[[#This Row],[SUMINISTRADOR_ACTUAL]]&amp;Cesion_credito[[#This Row],[Razón Social Beneficiario del Pago]],Tabla_Facturas[[#All],[ID]],Tabla_Facturas[[#All],[BANCO]],,0),"")</f>
        <v>Banco ITAU Chile</v>
      </c>
      <c r="Q795" t="str" cm="1">
        <f t="array" ref="Q79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5" cm="1">
        <f t="array" ref="R795">+IFERROR(_xlfn.XLOOKUP(Cesion_credito[[#This Row],[SUMINISTRADOR_ACTUAL]]&amp;Cesion_credito[[#This Row],[Razón Social Beneficiario del Pago]],Tabla_Facturas[[#All],[ID]],Tabla_Facturas[[#All],[NUMERO_CUENTA]],,0),"")</f>
        <v>206706707</v>
      </c>
      <c r="S7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5543</v>
      </c>
      <c r="T795" t="str">
        <f>+_xlfn.XLOOKUP(Cesion_credito[[#This Row],[DISTRIBUIDOR_ACTUAL]],Distribuidor[DISTRIBUIDOR_ACTUAL],Distribuidor[RAZON_SOCIAL_DISTRIBUIDOR_ACTUAL],,0)</f>
        <v>Cooperativa Rural Eléctrica Río Bueno Ltda.</v>
      </c>
      <c r="U795" t="str">
        <f>+_xlfn.XLOOKUP(Cesion_credito[[#This Row],[DISTRIBUIDOR_ACTUAL]],Distribuidor[DISTRIBUIDOR_ACTUAL],Distribuidor[RUT_DISTRIBUIDOR_ACTUAL],,0)</f>
        <v>81.388.600-6</v>
      </c>
    </row>
    <row r="796" spans="1:21" x14ac:dyDescent="0.25">
      <c r="A796" s="22">
        <f t="shared" si="54"/>
        <v>2025</v>
      </c>
      <c r="B796" s="22">
        <f t="shared" si="55"/>
        <v>1</v>
      </c>
      <c r="C796" s="22">
        <f t="shared" si="56"/>
        <v>6</v>
      </c>
      <c r="D796" s="23" t="s">
        <v>1129</v>
      </c>
      <c r="E796" s="6" t="s">
        <v>1086</v>
      </c>
      <c r="F796" s="5" t="s">
        <v>407</v>
      </c>
      <c r="G796" s="24" t="str" cm="1">
        <f t="array" ref="G796">+IFERROR(_xlfn.XLOOKUP(Cesion_credito[[#This Row],[Distribuidor_CNE]]&amp;"_"&amp;Cesion_credito[[#This Row],[Bloque_Contrato_CNE]],Contrato[[#All],[Id]],Contrato[[#All],[Suministrador_CNE]],,0),"")</f>
        <v>Empresa Eléctrica Carén S.A.</v>
      </c>
      <c r="H796" s="24" t="str" cm="1">
        <f t="array" ref="H796">+IFERROR(_xlfn.XLOOKUP(Cesion_credito[[#This Row],[Distribuidor_CNE]]&amp;"_"&amp;Cesion_credito[[#This Row],[Bloque_Contrato_CNE]],Contrato[[#All],[Id]],Contrato[[#All],[SUMINISTRADOR_ACTUAL]],,0),"")</f>
        <v>CAREN</v>
      </c>
      <c r="I796" s="24" t="str" cm="1">
        <f t="array" ref="I796">+IFERROR(_xlfn.XLOOKUP(Cesion_credito[[#This Row],[Distribuidor_CNE]]&amp;"_"&amp;Cesion_credito[[#This Row],[Bloque_Contrato_CNE]],Contrato[[#All],[Id]],Contrato[[#All],[DISTRIBUIDOR_ACTUAL]],,0),"")</f>
        <v>COOPREL</v>
      </c>
      <c r="J796" s="5" t="s">
        <v>9</v>
      </c>
      <c r="K796" s="22" t="str" cm="1">
        <f t="array" ref="K796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6" s="8">
        <v>1</v>
      </c>
      <c r="N796" s="36">
        <f>+Cesion_credito[[#This Row],[Prorrata_Semestral (%)]]*SUMIFS(Contrato[Pago_Semestral_US$],Contrato[Distribuidor_CNE],Cesion_credito[[#This Row],[Distribuidor_CNE]],Contrato[Contrato],Cesion_credito[[#This Row],[Bloque_Contrato_CNE]])</f>
        <v>36.308999999999997</v>
      </c>
      <c r="O796" s="28">
        <f t="shared" si="57"/>
        <v>1</v>
      </c>
      <c r="P796" t="str" cm="1">
        <f t="array" ref="P796">+IFERROR(_xlfn.XLOOKUP(Cesion_credito[[#This Row],[SUMINISTRADOR_ACTUAL]]&amp;Cesion_credito[[#This Row],[Razón Social Beneficiario del Pago]],Tabla_Facturas[[#All],[ID]],Tabla_Facturas[[#All],[BANCO]],,0),"")</f>
        <v>Banco ITAU Chile</v>
      </c>
      <c r="Q796" t="str" cm="1">
        <f t="array" ref="Q79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6" cm="1">
        <f t="array" ref="R796">+IFERROR(_xlfn.XLOOKUP(Cesion_credito[[#This Row],[SUMINISTRADOR_ACTUAL]]&amp;Cesion_credito[[#This Row],[Razón Social Beneficiario del Pago]],Tabla_Facturas[[#All],[ID]],Tabla_Facturas[[#All],[NUMERO_CUENTA]],,0),"")</f>
        <v>206706707</v>
      </c>
      <c r="S7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5652</v>
      </c>
      <c r="T796" t="str">
        <f>+_xlfn.XLOOKUP(Cesion_credito[[#This Row],[DISTRIBUIDOR_ACTUAL]],Distribuidor[DISTRIBUIDOR_ACTUAL],Distribuidor[RAZON_SOCIAL_DISTRIBUIDOR_ACTUAL],,0)</f>
        <v>Cooperativa Rural Eléctrica Río Bueno Ltda.</v>
      </c>
      <c r="U796" t="str">
        <f>+_xlfn.XLOOKUP(Cesion_credito[[#This Row],[DISTRIBUIDOR_ACTUAL]],Distribuidor[DISTRIBUIDOR_ACTUAL],Distribuidor[RUT_DISTRIBUIDOR_ACTUAL],,0)</f>
        <v>81.388.600-6</v>
      </c>
    </row>
    <row r="797" spans="1:21" x14ac:dyDescent="0.25">
      <c r="A797" s="22">
        <f t="shared" si="54"/>
        <v>2025</v>
      </c>
      <c r="B797" s="22">
        <f t="shared" si="55"/>
        <v>1</v>
      </c>
      <c r="C797" s="22">
        <f t="shared" si="56"/>
        <v>6</v>
      </c>
      <c r="D797" s="23" t="s">
        <v>1129</v>
      </c>
      <c r="E797" s="6" t="s">
        <v>1086</v>
      </c>
      <c r="F797" s="5" t="s">
        <v>408</v>
      </c>
      <c r="G797" s="24" t="str" cm="1">
        <f t="array" ref="G797">+IFERROR(_xlfn.XLOOKUP(Cesion_credito[[#This Row],[Distribuidor_CNE]]&amp;"_"&amp;Cesion_credito[[#This Row],[Bloque_Contrato_CNE]],Contrato[[#All],[Id]],Contrato[[#All],[Suministrador_CNE]],,0),"")</f>
        <v>Empresa Eléctrica Carén S.A.</v>
      </c>
      <c r="H797" s="24" t="str" cm="1">
        <f t="array" ref="H797">+IFERROR(_xlfn.XLOOKUP(Cesion_credito[[#This Row],[Distribuidor_CNE]]&amp;"_"&amp;Cesion_credito[[#This Row],[Bloque_Contrato_CNE]],Contrato[[#All],[Id]],Contrato[[#All],[SUMINISTRADOR_ACTUAL]],,0),"")</f>
        <v>CAREN</v>
      </c>
      <c r="I797" s="24" t="str" cm="1">
        <f t="array" ref="I797">+IFERROR(_xlfn.XLOOKUP(Cesion_credito[[#This Row],[Distribuidor_CNE]]&amp;"_"&amp;Cesion_credito[[#This Row],[Bloque_Contrato_CNE]],Contrato[[#All],[Id]],Contrato[[#All],[DISTRIBUIDOR_ACTUAL]],,0),"")</f>
        <v>COOPREL</v>
      </c>
      <c r="J797" s="5" t="s">
        <v>9</v>
      </c>
      <c r="K797" s="22" t="str" cm="1">
        <f t="array" ref="K797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7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797" s="8">
        <v>1</v>
      </c>
      <c r="N797" s="36">
        <f>+Cesion_credito[[#This Row],[Prorrata_Semestral (%)]]*SUMIFS(Contrato[Pago_Semestral_US$],Contrato[Distribuidor_CNE],Cesion_credito[[#This Row],[Distribuidor_CNE]],Contrato[Contrato],Cesion_credito[[#This Row],[Bloque_Contrato_CNE]])</f>
        <v>184.74799999999999</v>
      </c>
      <c r="O797" s="28">
        <f t="shared" si="57"/>
        <v>1</v>
      </c>
      <c r="P797" t="str" cm="1">
        <f t="array" ref="P797">+IFERROR(_xlfn.XLOOKUP(Cesion_credito[[#This Row],[SUMINISTRADOR_ACTUAL]]&amp;Cesion_credito[[#This Row],[Razón Social Beneficiario del Pago]],Tabla_Facturas[[#All],[ID]],Tabla_Facturas[[#All],[BANCO]],,0),"")</f>
        <v>Banco ITAU Chile</v>
      </c>
      <c r="Q797" t="str" cm="1">
        <f t="array" ref="Q79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7" cm="1">
        <f t="array" ref="R797">+IFERROR(_xlfn.XLOOKUP(Cesion_credito[[#This Row],[SUMINISTRADOR_ACTUAL]]&amp;Cesion_credito[[#This Row],[Razón Social Beneficiario del Pago]],Tabla_Facturas[[#All],[ID]],Tabla_Facturas[[#All],[NUMERO_CUENTA]],,0),"")</f>
        <v>206706707</v>
      </c>
      <c r="S7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28756</v>
      </c>
      <c r="T797" t="str">
        <f>+_xlfn.XLOOKUP(Cesion_credito[[#This Row],[DISTRIBUIDOR_ACTUAL]],Distribuidor[DISTRIBUIDOR_ACTUAL],Distribuidor[RAZON_SOCIAL_DISTRIBUIDOR_ACTUAL],,0)</f>
        <v>Cooperativa Rural Eléctrica Río Bueno Ltda.</v>
      </c>
      <c r="U797" t="str">
        <f>+_xlfn.XLOOKUP(Cesion_credito[[#This Row],[DISTRIBUIDOR_ACTUAL]],Distribuidor[DISTRIBUIDOR_ACTUAL],Distribuidor[RUT_DISTRIBUIDOR_ACTUAL],,0)</f>
        <v>81.388.600-6</v>
      </c>
    </row>
    <row r="798" spans="1:21" x14ac:dyDescent="0.25">
      <c r="A798" s="22">
        <f t="shared" si="54"/>
        <v>2025</v>
      </c>
      <c r="B798" s="22">
        <f t="shared" si="55"/>
        <v>1</v>
      </c>
      <c r="C798" s="22">
        <f t="shared" si="56"/>
        <v>6</v>
      </c>
      <c r="D798" s="23" t="s">
        <v>1129</v>
      </c>
      <c r="E798" s="6" t="s">
        <v>1087</v>
      </c>
      <c r="F798" s="5" t="s">
        <v>440</v>
      </c>
      <c r="G798" s="24" t="str" cm="1">
        <f t="array" ref="G798">+IFERROR(_xlfn.XLOOKUP(Cesion_credito[[#This Row],[Distribuidor_CNE]]&amp;"_"&amp;Cesion_credito[[#This Row],[Bloque_Contrato_CNE]],Contrato[[#All],[Id]],Contrato[[#All],[Suministrador_CNE]],,0),"")</f>
        <v>Empresa Eléctrica Carén S.A.</v>
      </c>
      <c r="H798" s="24" t="str" cm="1">
        <f t="array" ref="H798">+IFERROR(_xlfn.XLOOKUP(Cesion_credito[[#This Row],[Distribuidor_CNE]]&amp;"_"&amp;Cesion_credito[[#This Row],[Bloque_Contrato_CNE]],Contrato[[#All],[Id]],Contrato[[#All],[SUMINISTRADOR_ACTUAL]],,0),"")</f>
        <v>CAREN</v>
      </c>
      <c r="I798" s="24" t="str" cm="1">
        <f t="array" ref="I798">+IFERROR(_xlfn.XLOOKUP(Cesion_credito[[#This Row],[Distribuidor_CNE]]&amp;"_"&amp;Cesion_credito[[#This Row],[Bloque_Contrato_CNE]],Contrato[[#All],[Id]],Contrato[[#All],[DISTRIBUIDOR_ACTUAL]],,0),"")</f>
        <v>COPELEC</v>
      </c>
      <c r="J798" s="5" t="s">
        <v>1299</v>
      </c>
      <c r="K798" s="22" t="str" cm="1">
        <f t="array" ref="K79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8" s="8">
        <v>1</v>
      </c>
      <c r="N798" s="36">
        <f>+Cesion_credito[[#This Row],[Prorrata_Semestral (%)]]*SUMIFS(Contrato[Pago_Semestral_US$],Contrato[Distribuidor_CNE],Cesion_credito[[#This Row],[Distribuidor_CNE]],Contrato[Contrato],Cesion_credito[[#This Row],[Bloque_Contrato_CNE]])</f>
        <v>384.83499999999998</v>
      </c>
      <c r="O798" s="28">
        <f t="shared" si="57"/>
        <v>1</v>
      </c>
      <c r="P798" t="str" cm="1">
        <f t="array" ref="P798">+IFERROR(_xlfn.XLOOKUP(Cesion_credito[[#This Row],[SUMINISTRADOR_ACTUAL]]&amp;Cesion_credito[[#This Row],[Razón Social Beneficiario del Pago]],Tabla_Facturas[[#All],[ID]],Tabla_Facturas[[#All],[BANCO]],,0),"")</f>
        <v>Banco de Chile</v>
      </c>
      <c r="Q798" t="str" cm="1">
        <f t="array" ref="Q79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8" cm="1">
        <f t="array" ref="R798">+IFERROR(_xlfn.XLOOKUP(Cesion_credito[[#This Row],[SUMINISTRADOR_ACTUAL]]&amp;Cesion_credito[[#This Row],[Razón Social Beneficiario del Pago]],Tabla_Facturas[[#All],[ID]],Tabla_Facturas[[#All],[NUMERO_CUENTA]],,0),"")</f>
        <v>1410401068</v>
      </c>
      <c r="S7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59900</v>
      </c>
      <c r="T798" t="str">
        <f>+_xlfn.XLOOKUP(Cesion_credito[[#This Row],[DISTRIBUIDOR_ACTUAL]],Distribuidor[DISTRIBUIDOR_ACTUAL],Distribuidor[RAZON_SOCIAL_DISTRIBUIDOR_ACTUAL],,0)</f>
        <v>Cooperativa de Consumo de Energía Eléctrica Chillán Ltda.</v>
      </c>
      <c r="U798" t="str">
        <f>+_xlfn.XLOOKUP(Cesion_credito[[#This Row],[DISTRIBUIDOR_ACTUAL]],Distribuidor[DISTRIBUIDOR_ACTUAL],Distribuidor[RUT_DISTRIBUIDOR_ACTUAL],,0)</f>
        <v>80.237.700-2</v>
      </c>
    </row>
    <row r="799" spans="1:21" x14ac:dyDescent="0.25">
      <c r="A799" s="22">
        <f t="shared" si="54"/>
        <v>2025</v>
      </c>
      <c r="B799" s="22">
        <f t="shared" si="55"/>
        <v>1</v>
      </c>
      <c r="C799" s="22">
        <f t="shared" si="56"/>
        <v>6</v>
      </c>
      <c r="D799" s="23" t="s">
        <v>1129</v>
      </c>
      <c r="E799" s="6" t="s">
        <v>1087</v>
      </c>
      <c r="F799" s="5" t="s">
        <v>441</v>
      </c>
      <c r="G799" s="24" t="str" cm="1">
        <f t="array" ref="G799">+IFERROR(_xlfn.XLOOKUP(Cesion_credito[[#This Row],[Distribuidor_CNE]]&amp;"_"&amp;Cesion_credito[[#This Row],[Bloque_Contrato_CNE]],Contrato[[#All],[Id]],Contrato[[#All],[Suministrador_CNE]],,0),"")</f>
        <v>Empresa Eléctrica Carén S.A.</v>
      </c>
      <c r="H799" s="24" t="str" cm="1">
        <f t="array" ref="H799">+IFERROR(_xlfn.XLOOKUP(Cesion_credito[[#This Row],[Distribuidor_CNE]]&amp;"_"&amp;Cesion_credito[[#This Row],[Bloque_Contrato_CNE]],Contrato[[#All],[Id]],Contrato[[#All],[SUMINISTRADOR_ACTUAL]],,0),"")</f>
        <v>CAREN</v>
      </c>
      <c r="I799" s="24" t="str" cm="1">
        <f t="array" ref="I799">+IFERROR(_xlfn.XLOOKUP(Cesion_credito[[#This Row],[Distribuidor_CNE]]&amp;"_"&amp;Cesion_credito[[#This Row],[Bloque_Contrato_CNE]],Contrato[[#All],[Id]],Contrato[[#All],[DISTRIBUIDOR_ACTUAL]],,0),"")</f>
        <v>COPELEC</v>
      </c>
      <c r="J799" s="5" t="s">
        <v>1299</v>
      </c>
      <c r="K799" s="22" t="str" cm="1">
        <f t="array" ref="K79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7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799" s="8">
        <v>1</v>
      </c>
      <c r="N799" s="36">
        <f>+Cesion_credito[[#This Row],[Prorrata_Semestral (%)]]*SUMIFS(Contrato[Pago_Semestral_US$],Contrato[Distribuidor_CNE],Cesion_credito[[#This Row],[Distribuidor_CNE]],Contrato[Contrato],Cesion_credito[[#This Row],[Bloque_Contrato_CNE]])</f>
        <v>335.61</v>
      </c>
      <c r="O799" s="28">
        <f t="shared" si="57"/>
        <v>1</v>
      </c>
      <c r="P799" t="str" cm="1">
        <f t="array" ref="P799">+IFERROR(_xlfn.XLOOKUP(Cesion_credito[[#This Row],[SUMINISTRADOR_ACTUAL]]&amp;Cesion_credito[[#This Row],[Razón Social Beneficiario del Pago]],Tabla_Facturas[[#All],[ID]],Tabla_Facturas[[#All],[BANCO]],,0),"")</f>
        <v>Banco de Chile</v>
      </c>
      <c r="Q799" t="str" cm="1">
        <f t="array" ref="Q79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799" cm="1">
        <f t="array" ref="R799">+IFERROR(_xlfn.XLOOKUP(Cesion_credito[[#This Row],[SUMINISTRADOR_ACTUAL]]&amp;Cesion_credito[[#This Row],[Razón Social Beneficiario del Pago]],Tabla_Facturas[[#All],[ID]],Tabla_Facturas[[#All],[NUMERO_CUENTA]],,0),"")</f>
        <v>1410401068</v>
      </c>
      <c r="S7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52238</v>
      </c>
      <c r="T799" t="str">
        <f>+_xlfn.XLOOKUP(Cesion_credito[[#This Row],[DISTRIBUIDOR_ACTUAL]],Distribuidor[DISTRIBUIDOR_ACTUAL],Distribuidor[RAZON_SOCIAL_DISTRIBUIDOR_ACTUAL],,0)</f>
        <v>Cooperativa de Consumo de Energía Eléctrica Chillán Ltda.</v>
      </c>
      <c r="U799" t="str">
        <f>+_xlfn.XLOOKUP(Cesion_credito[[#This Row],[DISTRIBUIDOR_ACTUAL]],Distribuidor[DISTRIBUIDOR_ACTUAL],Distribuidor[RUT_DISTRIBUIDOR_ACTUAL],,0)</f>
        <v>80.237.700-2</v>
      </c>
    </row>
    <row r="800" spans="1:21" x14ac:dyDescent="0.25">
      <c r="A800" s="22">
        <f t="shared" si="54"/>
        <v>2025</v>
      </c>
      <c r="B800" s="22">
        <f t="shared" si="55"/>
        <v>1</v>
      </c>
      <c r="C800" s="22">
        <f t="shared" si="56"/>
        <v>6</v>
      </c>
      <c r="D800" s="23" t="s">
        <v>1129</v>
      </c>
      <c r="E800" s="6" t="s">
        <v>1087</v>
      </c>
      <c r="F800" s="5" t="s">
        <v>442</v>
      </c>
      <c r="G800" s="24" t="str" cm="1">
        <f t="array" ref="G800">+IFERROR(_xlfn.XLOOKUP(Cesion_credito[[#This Row],[Distribuidor_CNE]]&amp;"_"&amp;Cesion_credito[[#This Row],[Bloque_Contrato_CNE]],Contrato[[#All],[Id]],Contrato[[#All],[Suministrador_CNE]],,0),"")</f>
        <v>Empresa Eléctrica Carén S.A.</v>
      </c>
      <c r="H800" s="24" t="str" cm="1">
        <f t="array" ref="H800">+IFERROR(_xlfn.XLOOKUP(Cesion_credito[[#This Row],[Distribuidor_CNE]]&amp;"_"&amp;Cesion_credito[[#This Row],[Bloque_Contrato_CNE]],Contrato[[#All],[Id]],Contrato[[#All],[SUMINISTRADOR_ACTUAL]],,0),"")</f>
        <v>CAREN</v>
      </c>
      <c r="I800" s="24" t="str" cm="1">
        <f t="array" ref="I800">+IFERROR(_xlfn.XLOOKUP(Cesion_credito[[#This Row],[Distribuidor_CNE]]&amp;"_"&amp;Cesion_credito[[#This Row],[Bloque_Contrato_CNE]],Contrato[[#All],[Id]],Contrato[[#All],[DISTRIBUIDOR_ACTUAL]],,0),"")</f>
        <v>COPELEC</v>
      </c>
      <c r="J800" s="5" t="s">
        <v>1299</v>
      </c>
      <c r="K800" s="22" t="str" cm="1">
        <f t="array" ref="K80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0" s="8">
        <v>1</v>
      </c>
      <c r="N800" s="36">
        <f>+Cesion_credito[[#This Row],[Prorrata_Semestral (%)]]*SUMIFS(Contrato[Pago_Semestral_US$],Contrato[Distribuidor_CNE],Cesion_credito[[#This Row],[Distribuidor_CNE]],Contrato[Contrato],Cesion_credito[[#This Row],[Bloque_Contrato_CNE]])</f>
        <v>259.30500000000001</v>
      </c>
      <c r="O800" s="28">
        <f t="shared" si="57"/>
        <v>1</v>
      </c>
      <c r="P800" t="str" cm="1">
        <f t="array" ref="P800">+IFERROR(_xlfn.XLOOKUP(Cesion_credito[[#This Row],[SUMINISTRADOR_ACTUAL]]&amp;Cesion_credito[[#This Row],[Razón Social Beneficiario del Pago]],Tabla_Facturas[[#All],[ID]],Tabla_Facturas[[#All],[BANCO]],,0),"")</f>
        <v>Banco de Chile</v>
      </c>
      <c r="Q800" t="str" cm="1">
        <f t="array" ref="Q80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0" cm="1">
        <f t="array" ref="R800">+IFERROR(_xlfn.XLOOKUP(Cesion_credito[[#This Row],[SUMINISTRADOR_ACTUAL]]&amp;Cesion_credito[[#This Row],[Razón Social Beneficiario del Pago]],Tabla_Facturas[[#All],[ID]],Tabla_Facturas[[#All],[NUMERO_CUENTA]],,0),"")</f>
        <v>1410401068</v>
      </c>
      <c r="S8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40361</v>
      </c>
      <c r="T800" t="str">
        <f>+_xlfn.XLOOKUP(Cesion_credito[[#This Row],[DISTRIBUIDOR_ACTUAL]],Distribuidor[DISTRIBUIDOR_ACTUAL],Distribuidor[RAZON_SOCIAL_DISTRIBUIDOR_ACTUAL],,0)</f>
        <v>Cooperativa de Consumo de Energía Eléctrica Chillán Ltda.</v>
      </c>
      <c r="U800" t="str">
        <f>+_xlfn.XLOOKUP(Cesion_credito[[#This Row],[DISTRIBUIDOR_ACTUAL]],Distribuidor[DISTRIBUIDOR_ACTUAL],Distribuidor[RUT_DISTRIBUIDOR_ACTUAL],,0)</f>
        <v>80.237.700-2</v>
      </c>
    </row>
    <row r="801" spans="1:21" x14ac:dyDescent="0.25">
      <c r="A801" s="22">
        <f t="shared" si="54"/>
        <v>2025</v>
      </c>
      <c r="B801" s="22">
        <f t="shared" si="55"/>
        <v>1</v>
      </c>
      <c r="C801" s="22">
        <f t="shared" si="56"/>
        <v>6</v>
      </c>
      <c r="D801" s="23" t="s">
        <v>1129</v>
      </c>
      <c r="E801" s="6" t="s">
        <v>1087</v>
      </c>
      <c r="F801" s="5" t="s">
        <v>443</v>
      </c>
      <c r="G801" s="24" t="str" cm="1">
        <f t="array" ref="G801">+IFERROR(_xlfn.XLOOKUP(Cesion_credito[[#This Row],[Distribuidor_CNE]]&amp;"_"&amp;Cesion_credito[[#This Row],[Bloque_Contrato_CNE]],Contrato[[#All],[Id]],Contrato[[#All],[Suministrador_CNE]],,0),"")</f>
        <v>Empresa Eléctrica Carén S.A.</v>
      </c>
      <c r="H801" s="24" t="str" cm="1">
        <f t="array" ref="H801">+IFERROR(_xlfn.XLOOKUP(Cesion_credito[[#This Row],[Distribuidor_CNE]]&amp;"_"&amp;Cesion_credito[[#This Row],[Bloque_Contrato_CNE]],Contrato[[#All],[Id]],Contrato[[#All],[SUMINISTRADOR_ACTUAL]],,0),"")</f>
        <v>CAREN</v>
      </c>
      <c r="I801" s="24" t="str" cm="1">
        <f t="array" ref="I801">+IFERROR(_xlfn.XLOOKUP(Cesion_credito[[#This Row],[Distribuidor_CNE]]&amp;"_"&amp;Cesion_credito[[#This Row],[Bloque_Contrato_CNE]],Contrato[[#All],[Id]],Contrato[[#All],[DISTRIBUIDOR_ACTUAL]],,0),"")</f>
        <v>COPELEC</v>
      </c>
      <c r="J801" s="5" t="s">
        <v>1299</v>
      </c>
      <c r="K801" s="22" t="str" cm="1">
        <f t="array" ref="K80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1" s="8">
        <v>1</v>
      </c>
      <c r="N801" s="36">
        <f>+Cesion_credito[[#This Row],[Prorrata_Semestral (%)]]*SUMIFS(Contrato[Pago_Semestral_US$],Contrato[Distribuidor_CNE],Cesion_credito[[#This Row],[Distribuidor_CNE]],Contrato[Contrato],Cesion_credito[[#This Row],[Bloque_Contrato_CNE]])</f>
        <v>1866.0050000000001</v>
      </c>
      <c r="O801" s="28">
        <f t="shared" si="57"/>
        <v>1</v>
      </c>
      <c r="P801" t="str" cm="1">
        <f t="array" ref="P801">+IFERROR(_xlfn.XLOOKUP(Cesion_credito[[#This Row],[SUMINISTRADOR_ACTUAL]]&amp;Cesion_credito[[#This Row],[Razón Social Beneficiario del Pago]],Tabla_Facturas[[#All],[ID]],Tabla_Facturas[[#All],[BANCO]],,0),"")</f>
        <v>Banco de Chile</v>
      </c>
      <c r="Q801" t="str" cm="1">
        <f t="array" ref="Q80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1" cm="1">
        <f t="array" ref="R801">+IFERROR(_xlfn.XLOOKUP(Cesion_credito[[#This Row],[SUMINISTRADOR_ACTUAL]]&amp;Cesion_credito[[#This Row],[Razón Social Beneficiario del Pago]],Tabla_Facturas[[#All],[ID]],Tabla_Facturas[[#All],[NUMERO_CUENTA]],,0),"")</f>
        <v>1410401068</v>
      </c>
      <c r="S8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290447</v>
      </c>
      <c r="T801" t="str">
        <f>+_xlfn.XLOOKUP(Cesion_credito[[#This Row],[DISTRIBUIDOR_ACTUAL]],Distribuidor[DISTRIBUIDOR_ACTUAL],Distribuidor[RAZON_SOCIAL_DISTRIBUIDOR_ACTUAL],,0)</f>
        <v>Cooperativa de Consumo de Energía Eléctrica Chillán Ltda.</v>
      </c>
      <c r="U801" t="str">
        <f>+_xlfn.XLOOKUP(Cesion_credito[[#This Row],[DISTRIBUIDOR_ACTUAL]],Distribuidor[DISTRIBUIDOR_ACTUAL],Distribuidor[RUT_DISTRIBUIDOR_ACTUAL],,0)</f>
        <v>80.237.700-2</v>
      </c>
    </row>
    <row r="802" spans="1:21" x14ac:dyDescent="0.25">
      <c r="A802" s="22">
        <f t="shared" si="54"/>
        <v>2025</v>
      </c>
      <c r="B802" s="22">
        <f t="shared" si="55"/>
        <v>1</v>
      </c>
      <c r="C802" s="22">
        <f t="shared" si="56"/>
        <v>6</v>
      </c>
      <c r="D802" s="23" t="s">
        <v>1129</v>
      </c>
      <c r="E802" s="6" t="s">
        <v>1088</v>
      </c>
      <c r="F802" s="5" t="s">
        <v>478</v>
      </c>
      <c r="G802" s="24" t="str" cm="1">
        <f t="array" ref="G802">+IFERROR(_xlfn.XLOOKUP(Cesion_credito[[#This Row],[Distribuidor_CNE]]&amp;"_"&amp;Cesion_credito[[#This Row],[Bloque_Contrato_CNE]],Contrato[[#All],[Id]],Contrato[[#All],[Suministrador_CNE]],,0),"")</f>
        <v>Empresa Eléctrica Carén S.A.</v>
      </c>
      <c r="H802" s="24" t="str" cm="1">
        <f t="array" ref="H802">+IFERROR(_xlfn.XLOOKUP(Cesion_credito[[#This Row],[Distribuidor_CNE]]&amp;"_"&amp;Cesion_credito[[#This Row],[Bloque_Contrato_CNE]],Contrato[[#All],[Id]],Contrato[[#All],[SUMINISTRADOR_ACTUAL]],,0),"")</f>
        <v>CAREN</v>
      </c>
      <c r="I802" s="24" t="str" cm="1">
        <f t="array" ref="I802">+IFERROR(_xlfn.XLOOKUP(Cesion_credito[[#This Row],[Distribuidor_CNE]]&amp;"_"&amp;Cesion_credito[[#This Row],[Bloque_Contrato_CNE]],Contrato[[#All],[Id]],Contrato[[#All],[DISTRIBUIDOR_ACTUAL]],,0),"")</f>
        <v>CRELL</v>
      </c>
      <c r="J802" s="5" t="s">
        <v>1299</v>
      </c>
      <c r="K802" s="22" t="str" cm="1">
        <f t="array" ref="K80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2" s="8">
        <v>1</v>
      </c>
      <c r="N802" s="36">
        <f>+Cesion_credito[[#This Row],[Prorrata_Semestral (%)]]*SUMIFS(Contrato[Pago_Semestral_US$],Contrato[Distribuidor_CNE],Cesion_credito[[#This Row],[Distribuidor_CNE]],Contrato[Contrato],Cesion_credito[[#This Row],[Bloque_Contrato_CNE]])</f>
        <v>102.758</v>
      </c>
      <c r="O802" s="28">
        <f t="shared" si="57"/>
        <v>1</v>
      </c>
      <c r="P802" t="str" cm="1">
        <f t="array" ref="P802">+IFERROR(_xlfn.XLOOKUP(Cesion_credito[[#This Row],[SUMINISTRADOR_ACTUAL]]&amp;Cesion_credito[[#This Row],[Razón Social Beneficiario del Pago]],Tabla_Facturas[[#All],[ID]],Tabla_Facturas[[#All],[BANCO]],,0),"")</f>
        <v>Banco de Chile</v>
      </c>
      <c r="Q802" t="str" cm="1">
        <f t="array" ref="Q80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2" cm="1">
        <f t="array" ref="R802">+IFERROR(_xlfn.XLOOKUP(Cesion_credito[[#This Row],[SUMINISTRADOR_ACTUAL]]&amp;Cesion_credito[[#This Row],[Razón Social Beneficiario del Pago]],Tabla_Facturas[[#All],[ID]],Tabla_Facturas[[#All],[NUMERO_CUENTA]],,0),"")</f>
        <v>1410401068</v>
      </c>
      <c r="S8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15994</v>
      </c>
      <c r="T802" t="str">
        <f>+_xlfn.XLOOKUP(Cesion_credito[[#This Row],[DISTRIBUIDOR_ACTUAL]],Distribuidor[DISTRIBUIDOR_ACTUAL],Distribuidor[RAZON_SOCIAL_DISTRIBUIDOR_ACTUAL],,0)</f>
        <v>Cooperativa Regional Eléctrica Llanquihue Ltda</v>
      </c>
      <c r="U802" t="str">
        <f>+_xlfn.XLOOKUP(Cesion_credito[[#This Row],[DISTRIBUIDOR_ACTUAL]],Distribuidor[DISTRIBUIDOR_ACTUAL],Distribuidor[RUT_DISTRIBUIDOR_ACTUAL],,0)</f>
        <v>81.106.900-0</v>
      </c>
    </row>
    <row r="803" spans="1:21" x14ac:dyDescent="0.25">
      <c r="A803" s="22">
        <f t="shared" si="54"/>
        <v>2025</v>
      </c>
      <c r="B803" s="22">
        <f t="shared" si="55"/>
        <v>1</v>
      </c>
      <c r="C803" s="22">
        <f t="shared" si="56"/>
        <v>6</v>
      </c>
      <c r="D803" s="23" t="s">
        <v>1129</v>
      </c>
      <c r="E803" s="6" t="s">
        <v>1088</v>
      </c>
      <c r="F803" s="5" t="s">
        <v>479</v>
      </c>
      <c r="G803" s="24" t="str" cm="1">
        <f t="array" ref="G803">+IFERROR(_xlfn.XLOOKUP(Cesion_credito[[#This Row],[Distribuidor_CNE]]&amp;"_"&amp;Cesion_credito[[#This Row],[Bloque_Contrato_CNE]],Contrato[[#All],[Id]],Contrato[[#All],[Suministrador_CNE]],,0),"")</f>
        <v>Empresa Eléctrica Carén S.A.</v>
      </c>
      <c r="H803" s="24" t="str" cm="1">
        <f t="array" ref="H803">+IFERROR(_xlfn.XLOOKUP(Cesion_credito[[#This Row],[Distribuidor_CNE]]&amp;"_"&amp;Cesion_credito[[#This Row],[Bloque_Contrato_CNE]],Contrato[[#All],[Id]],Contrato[[#All],[SUMINISTRADOR_ACTUAL]],,0),"")</f>
        <v>CAREN</v>
      </c>
      <c r="I803" s="24" t="str" cm="1">
        <f t="array" ref="I803">+IFERROR(_xlfn.XLOOKUP(Cesion_credito[[#This Row],[Distribuidor_CNE]]&amp;"_"&amp;Cesion_credito[[#This Row],[Bloque_Contrato_CNE]],Contrato[[#All],[Id]],Contrato[[#All],[DISTRIBUIDOR_ACTUAL]],,0),"")</f>
        <v>CRELL</v>
      </c>
      <c r="J803" s="5" t="s">
        <v>1299</v>
      </c>
      <c r="K803" s="22" t="str" cm="1">
        <f t="array" ref="K80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3" s="8">
        <v>1</v>
      </c>
      <c r="N803" s="36">
        <f>+Cesion_credito[[#This Row],[Prorrata_Semestral (%)]]*SUMIFS(Contrato[Pago_Semestral_US$],Contrato[Distribuidor_CNE],Cesion_credito[[#This Row],[Distribuidor_CNE]],Contrato[Contrato],Cesion_credito[[#This Row],[Bloque_Contrato_CNE]])</f>
        <v>87.352000000000004</v>
      </c>
      <c r="O803" s="28">
        <f t="shared" si="57"/>
        <v>1</v>
      </c>
      <c r="P803" t="str" cm="1">
        <f t="array" ref="P803">+IFERROR(_xlfn.XLOOKUP(Cesion_credito[[#This Row],[SUMINISTRADOR_ACTUAL]]&amp;Cesion_credito[[#This Row],[Razón Social Beneficiario del Pago]],Tabla_Facturas[[#All],[ID]],Tabla_Facturas[[#All],[BANCO]],,0),"")</f>
        <v>Banco de Chile</v>
      </c>
      <c r="Q803" t="str" cm="1">
        <f t="array" ref="Q80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3" cm="1">
        <f t="array" ref="R803">+IFERROR(_xlfn.XLOOKUP(Cesion_credito[[#This Row],[SUMINISTRADOR_ACTUAL]]&amp;Cesion_credito[[#This Row],[Razón Social Beneficiario del Pago]],Tabla_Facturas[[#All],[ID]],Tabla_Facturas[[#All],[NUMERO_CUENTA]],,0),"")</f>
        <v>1410401068</v>
      </c>
      <c r="S8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13596</v>
      </c>
      <c r="T803" t="str">
        <f>+_xlfn.XLOOKUP(Cesion_credito[[#This Row],[DISTRIBUIDOR_ACTUAL]],Distribuidor[DISTRIBUIDOR_ACTUAL],Distribuidor[RAZON_SOCIAL_DISTRIBUIDOR_ACTUAL],,0)</f>
        <v>Cooperativa Regional Eléctrica Llanquihue Ltda</v>
      </c>
      <c r="U803" t="str">
        <f>+_xlfn.XLOOKUP(Cesion_credito[[#This Row],[DISTRIBUIDOR_ACTUAL]],Distribuidor[DISTRIBUIDOR_ACTUAL],Distribuidor[RUT_DISTRIBUIDOR_ACTUAL],,0)</f>
        <v>81.106.900-0</v>
      </c>
    </row>
    <row r="804" spans="1:21" x14ac:dyDescent="0.25">
      <c r="A804" s="22">
        <f t="shared" si="54"/>
        <v>2025</v>
      </c>
      <c r="B804" s="22">
        <f t="shared" si="55"/>
        <v>1</v>
      </c>
      <c r="C804" s="22">
        <f t="shared" si="56"/>
        <v>6</v>
      </c>
      <c r="D804" s="23" t="s">
        <v>1129</v>
      </c>
      <c r="E804" s="6" t="s">
        <v>1088</v>
      </c>
      <c r="F804" s="5" t="s">
        <v>480</v>
      </c>
      <c r="G804" s="24" t="str" cm="1">
        <f t="array" ref="G804">+IFERROR(_xlfn.XLOOKUP(Cesion_credito[[#This Row],[Distribuidor_CNE]]&amp;"_"&amp;Cesion_credito[[#This Row],[Bloque_Contrato_CNE]],Contrato[[#All],[Id]],Contrato[[#All],[Suministrador_CNE]],,0),"")</f>
        <v>Empresa Eléctrica Carén S.A.</v>
      </c>
      <c r="H804" s="24" t="str" cm="1">
        <f t="array" ref="H804">+IFERROR(_xlfn.XLOOKUP(Cesion_credito[[#This Row],[Distribuidor_CNE]]&amp;"_"&amp;Cesion_credito[[#This Row],[Bloque_Contrato_CNE]],Contrato[[#All],[Id]],Contrato[[#All],[SUMINISTRADOR_ACTUAL]],,0),"")</f>
        <v>CAREN</v>
      </c>
      <c r="I804" s="24" t="str" cm="1">
        <f t="array" ref="I804">+IFERROR(_xlfn.XLOOKUP(Cesion_credito[[#This Row],[Distribuidor_CNE]]&amp;"_"&amp;Cesion_credito[[#This Row],[Bloque_Contrato_CNE]],Contrato[[#All],[Id]],Contrato[[#All],[DISTRIBUIDOR_ACTUAL]],,0),"")</f>
        <v>CRELL</v>
      </c>
      <c r="J804" s="5" t="s">
        <v>1299</v>
      </c>
      <c r="K804" s="22" t="str" cm="1">
        <f t="array" ref="K80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4" s="8">
        <v>1</v>
      </c>
      <c r="N804" s="36">
        <f>+Cesion_credito[[#This Row],[Prorrata_Semestral (%)]]*SUMIFS(Contrato[Pago_Semestral_US$],Contrato[Distribuidor_CNE],Cesion_credito[[#This Row],[Distribuidor_CNE]],Contrato[Contrato],Cesion_credito[[#This Row],[Bloque_Contrato_CNE]])</f>
        <v>106.467</v>
      </c>
      <c r="O804" s="28">
        <f t="shared" si="57"/>
        <v>1</v>
      </c>
      <c r="P804" t="str" cm="1">
        <f t="array" ref="P804">+IFERROR(_xlfn.XLOOKUP(Cesion_credito[[#This Row],[SUMINISTRADOR_ACTUAL]]&amp;Cesion_credito[[#This Row],[Razón Social Beneficiario del Pago]],Tabla_Facturas[[#All],[ID]],Tabla_Facturas[[#All],[BANCO]],,0),"")</f>
        <v>Banco de Chile</v>
      </c>
      <c r="Q804" t="str" cm="1">
        <f t="array" ref="Q80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4" cm="1">
        <f t="array" ref="R804">+IFERROR(_xlfn.XLOOKUP(Cesion_credito[[#This Row],[SUMINISTRADOR_ACTUAL]]&amp;Cesion_credito[[#This Row],[Razón Social Beneficiario del Pago]],Tabla_Facturas[[#All],[ID]],Tabla_Facturas[[#All],[NUMERO_CUENTA]],,0),"")</f>
        <v>1410401068</v>
      </c>
      <c r="S8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16572</v>
      </c>
      <c r="T804" t="str">
        <f>+_xlfn.XLOOKUP(Cesion_credito[[#This Row],[DISTRIBUIDOR_ACTUAL]],Distribuidor[DISTRIBUIDOR_ACTUAL],Distribuidor[RAZON_SOCIAL_DISTRIBUIDOR_ACTUAL],,0)</f>
        <v>Cooperativa Regional Eléctrica Llanquihue Ltda</v>
      </c>
      <c r="U804" t="str">
        <f>+_xlfn.XLOOKUP(Cesion_credito[[#This Row],[DISTRIBUIDOR_ACTUAL]],Distribuidor[DISTRIBUIDOR_ACTUAL],Distribuidor[RUT_DISTRIBUIDOR_ACTUAL],,0)</f>
        <v>81.106.900-0</v>
      </c>
    </row>
    <row r="805" spans="1:21" x14ac:dyDescent="0.25">
      <c r="A805" s="22">
        <f t="shared" si="54"/>
        <v>2025</v>
      </c>
      <c r="B805" s="22">
        <f t="shared" si="55"/>
        <v>1</v>
      </c>
      <c r="C805" s="22">
        <f t="shared" si="56"/>
        <v>6</v>
      </c>
      <c r="D805" s="23" t="s">
        <v>1129</v>
      </c>
      <c r="E805" s="6" t="s">
        <v>1088</v>
      </c>
      <c r="F805" s="5" t="s">
        <v>481</v>
      </c>
      <c r="G805" s="24" t="str" cm="1">
        <f t="array" ref="G805">+IFERROR(_xlfn.XLOOKUP(Cesion_credito[[#This Row],[Distribuidor_CNE]]&amp;"_"&amp;Cesion_credito[[#This Row],[Bloque_Contrato_CNE]],Contrato[[#All],[Id]],Contrato[[#All],[Suministrador_CNE]],,0),"")</f>
        <v>Empresa Eléctrica Carén S.A.</v>
      </c>
      <c r="H805" s="24" t="str" cm="1">
        <f t="array" ref="H805">+IFERROR(_xlfn.XLOOKUP(Cesion_credito[[#This Row],[Distribuidor_CNE]]&amp;"_"&amp;Cesion_credito[[#This Row],[Bloque_Contrato_CNE]],Contrato[[#All],[Id]],Contrato[[#All],[SUMINISTRADOR_ACTUAL]],,0),"")</f>
        <v>CAREN</v>
      </c>
      <c r="I805" s="24" t="str" cm="1">
        <f t="array" ref="I805">+IFERROR(_xlfn.XLOOKUP(Cesion_credito[[#This Row],[Distribuidor_CNE]]&amp;"_"&amp;Cesion_credito[[#This Row],[Bloque_Contrato_CNE]],Contrato[[#All],[Id]],Contrato[[#All],[DISTRIBUIDOR_ACTUAL]],,0),"")</f>
        <v>CRELL</v>
      </c>
      <c r="J805" s="5" t="s">
        <v>1299</v>
      </c>
      <c r="K805" s="22" t="str" cm="1">
        <f t="array" ref="K80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5" s="8">
        <v>1</v>
      </c>
      <c r="N805" s="36">
        <f>+Cesion_credito[[#This Row],[Prorrata_Semestral (%)]]*SUMIFS(Contrato[Pago_Semestral_US$],Contrato[Distribuidor_CNE],Cesion_credito[[#This Row],[Distribuidor_CNE]],Contrato[Contrato],Cesion_credito[[#This Row],[Bloque_Contrato_CNE]])</f>
        <v>649.6</v>
      </c>
      <c r="O805" s="28">
        <f t="shared" si="57"/>
        <v>1</v>
      </c>
      <c r="P805" t="str" cm="1">
        <f t="array" ref="P805">+IFERROR(_xlfn.XLOOKUP(Cesion_credito[[#This Row],[SUMINISTRADOR_ACTUAL]]&amp;Cesion_credito[[#This Row],[Razón Social Beneficiario del Pago]],Tabla_Facturas[[#All],[ID]],Tabla_Facturas[[#All],[BANCO]],,0),"")</f>
        <v>Banco de Chile</v>
      </c>
      <c r="Q805" t="str" cm="1">
        <f t="array" ref="Q80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5" cm="1">
        <f t="array" ref="R805">+IFERROR(_xlfn.XLOOKUP(Cesion_credito[[#This Row],[SUMINISTRADOR_ACTUAL]]&amp;Cesion_credito[[#This Row],[Razón Social Beneficiario del Pago]],Tabla_Facturas[[#All],[ID]],Tabla_Facturas[[#All],[NUMERO_CUENTA]],,0),"")</f>
        <v>1410401068</v>
      </c>
      <c r="S8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101111</v>
      </c>
      <c r="T805" t="str">
        <f>+_xlfn.XLOOKUP(Cesion_credito[[#This Row],[DISTRIBUIDOR_ACTUAL]],Distribuidor[DISTRIBUIDOR_ACTUAL],Distribuidor[RAZON_SOCIAL_DISTRIBUIDOR_ACTUAL],,0)</f>
        <v>Cooperativa Regional Eléctrica Llanquihue Ltda</v>
      </c>
      <c r="U805" t="str">
        <f>+_xlfn.XLOOKUP(Cesion_credito[[#This Row],[DISTRIBUIDOR_ACTUAL]],Distribuidor[DISTRIBUIDOR_ACTUAL],Distribuidor[RUT_DISTRIBUIDOR_ACTUAL],,0)</f>
        <v>81.106.900-0</v>
      </c>
    </row>
    <row r="806" spans="1:21" x14ac:dyDescent="0.25">
      <c r="A806" s="22">
        <f t="shared" si="54"/>
        <v>2025</v>
      </c>
      <c r="B806" s="22">
        <f t="shared" si="55"/>
        <v>1</v>
      </c>
      <c r="C806" s="22">
        <f t="shared" si="56"/>
        <v>6</v>
      </c>
      <c r="D806" s="23" t="s">
        <v>1129</v>
      </c>
      <c r="E806" s="6" t="s">
        <v>1089</v>
      </c>
      <c r="F806" s="5" t="s">
        <v>507</v>
      </c>
      <c r="G806" s="24" t="str" cm="1">
        <f t="array" ref="G806">+IFERROR(_xlfn.XLOOKUP(Cesion_credito[[#This Row],[Distribuidor_CNE]]&amp;"_"&amp;Cesion_credito[[#This Row],[Bloque_Contrato_CNE]],Contrato[[#All],[Id]],Contrato[[#All],[Suministrador_CNE]],,0),"")</f>
        <v>Empresa Eléctrica Carén S.A.</v>
      </c>
      <c r="H806" s="24" t="str" cm="1">
        <f t="array" ref="H806">+IFERROR(_xlfn.XLOOKUP(Cesion_credito[[#This Row],[Distribuidor_CNE]]&amp;"_"&amp;Cesion_credito[[#This Row],[Bloque_Contrato_CNE]],Contrato[[#All],[Id]],Contrato[[#All],[SUMINISTRADOR_ACTUAL]],,0),"")</f>
        <v>CAREN</v>
      </c>
      <c r="I806" s="24" t="str" cm="1">
        <f t="array" ref="I806">+IFERROR(_xlfn.XLOOKUP(Cesion_credito[[#This Row],[Distribuidor_CNE]]&amp;"_"&amp;Cesion_credito[[#This Row],[Bloque_Contrato_CNE]],Contrato[[#All],[Id]],Contrato[[#All],[DISTRIBUIDOR_ACTUAL]],,0),"")</f>
        <v>EDECSA</v>
      </c>
      <c r="J806" s="5" t="s">
        <v>1299</v>
      </c>
      <c r="K806" s="22" t="str" cm="1">
        <f t="array" ref="K80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6" s="8">
        <v>1</v>
      </c>
      <c r="N806" s="36">
        <f>+Cesion_credito[[#This Row],[Prorrata_Semestral (%)]]*SUMIFS(Contrato[Pago_Semestral_US$],Contrato[Distribuidor_CNE],Cesion_credito[[#This Row],[Distribuidor_CNE]],Contrato[Contrato],Cesion_credito[[#This Row],[Bloque_Contrato_CNE]])</f>
        <v>27.526</v>
      </c>
      <c r="O806" s="28">
        <f t="shared" si="57"/>
        <v>1</v>
      </c>
      <c r="P806" t="str" cm="1">
        <f t="array" ref="P806">+IFERROR(_xlfn.XLOOKUP(Cesion_credito[[#This Row],[SUMINISTRADOR_ACTUAL]]&amp;Cesion_credito[[#This Row],[Razón Social Beneficiario del Pago]],Tabla_Facturas[[#All],[ID]],Tabla_Facturas[[#All],[BANCO]],,0),"")</f>
        <v>Banco de Chile</v>
      </c>
      <c r="Q806" t="str" cm="1">
        <f t="array" ref="Q80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6" cm="1">
        <f t="array" ref="R806">+IFERROR(_xlfn.XLOOKUP(Cesion_credito[[#This Row],[SUMINISTRADOR_ACTUAL]]&amp;Cesion_credito[[#This Row],[Razón Social Beneficiario del Pago]],Tabla_Facturas[[#All],[ID]],Tabla_Facturas[[#All],[NUMERO_CUENTA]],,0),"")</f>
        <v>1410401068</v>
      </c>
      <c r="S8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4284</v>
      </c>
      <c r="T806" t="str">
        <f>+_xlfn.XLOOKUP(Cesion_credito[[#This Row],[DISTRIBUIDOR_ACTUAL]],Distribuidor[DISTRIBUIDOR_ACTUAL],Distribuidor[RAZON_SOCIAL_DISTRIBUIDOR_ACTUAL],,0)</f>
        <v>Energía de Casablanca S.A.</v>
      </c>
      <c r="U806" t="str">
        <f>+_xlfn.XLOOKUP(Cesion_credito[[#This Row],[DISTRIBUIDOR_ACTUAL]],Distribuidor[DISTRIBUIDOR_ACTUAL],Distribuidor[RUT_DISTRIBUIDOR_ACTUAL],,0)</f>
        <v>96.766.110-4</v>
      </c>
    </row>
    <row r="807" spans="1:21" x14ac:dyDescent="0.25">
      <c r="A807" s="22">
        <f t="shared" si="54"/>
        <v>2025</v>
      </c>
      <c r="B807" s="22">
        <f t="shared" si="55"/>
        <v>1</v>
      </c>
      <c r="C807" s="22">
        <f t="shared" si="56"/>
        <v>6</v>
      </c>
      <c r="D807" s="23" t="s">
        <v>1129</v>
      </c>
      <c r="E807" s="6" t="s">
        <v>1089</v>
      </c>
      <c r="F807" s="5" t="s">
        <v>508</v>
      </c>
      <c r="G807" s="24" t="str" cm="1">
        <f t="array" ref="G807">+IFERROR(_xlfn.XLOOKUP(Cesion_credito[[#This Row],[Distribuidor_CNE]]&amp;"_"&amp;Cesion_credito[[#This Row],[Bloque_Contrato_CNE]],Contrato[[#All],[Id]],Contrato[[#All],[Suministrador_CNE]],,0),"")</f>
        <v>Empresa Eléctrica Carén S.A.</v>
      </c>
      <c r="H807" s="24" t="str" cm="1">
        <f t="array" ref="H807">+IFERROR(_xlfn.XLOOKUP(Cesion_credito[[#This Row],[Distribuidor_CNE]]&amp;"_"&amp;Cesion_credito[[#This Row],[Bloque_Contrato_CNE]],Contrato[[#All],[Id]],Contrato[[#All],[SUMINISTRADOR_ACTUAL]],,0),"")</f>
        <v>CAREN</v>
      </c>
      <c r="I807" s="24" t="str" cm="1">
        <f t="array" ref="I807">+IFERROR(_xlfn.XLOOKUP(Cesion_credito[[#This Row],[Distribuidor_CNE]]&amp;"_"&amp;Cesion_credito[[#This Row],[Bloque_Contrato_CNE]],Contrato[[#All],[Id]],Contrato[[#All],[DISTRIBUIDOR_ACTUAL]],,0),"")</f>
        <v>EDECSA</v>
      </c>
      <c r="J807" s="5" t="s">
        <v>1299</v>
      </c>
      <c r="K807" s="22" t="str" cm="1">
        <f t="array" ref="K80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7" s="8">
        <v>1</v>
      </c>
      <c r="N807" s="36">
        <f>+Cesion_credito[[#This Row],[Prorrata_Semestral (%)]]*SUMIFS(Contrato[Pago_Semestral_US$],Contrato[Distribuidor_CNE],Cesion_credito[[#This Row],[Distribuidor_CNE]],Contrato[Contrato],Cesion_credito[[#This Row],[Bloque_Contrato_CNE]])</f>
        <v>21.667999999999999</v>
      </c>
      <c r="O807" s="28">
        <f t="shared" si="57"/>
        <v>1</v>
      </c>
      <c r="P807" t="str" cm="1">
        <f t="array" ref="P807">+IFERROR(_xlfn.XLOOKUP(Cesion_credito[[#This Row],[SUMINISTRADOR_ACTUAL]]&amp;Cesion_credito[[#This Row],[Razón Social Beneficiario del Pago]],Tabla_Facturas[[#All],[ID]],Tabla_Facturas[[#All],[BANCO]],,0),"")</f>
        <v>Banco de Chile</v>
      </c>
      <c r="Q807" t="str" cm="1">
        <f t="array" ref="Q80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7" cm="1">
        <f t="array" ref="R807">+IFERROR(_xlfn.XLOOKUP(Cesion_credito[[#This Row],[SUMINISTRADOR_ACTUAL]]&amp;Cesion_credito[[#This Row],[Razón Social Beneficiario del Pago]],Tabla_Facturas[[#All],[ID]],Tabla_Facturas[[#All],[NUMERO_CUENTA]],,0),"")</f>
        <v>1410401068</v>
      </c>
      <c r="S8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3373</v>
      </c>
      <c r="T807" t="str">
        <f>+_xlfn.XLOOKUP(Cesion_credito[[#This Row],[DISTRIBUIDOR_ACTUAL]],Distribuidor[DISTRIBUIDOR_ACTUAL],Distribuidor[RAZON_SOCIAL_DISTRIBUIDOR_ACTUAL],,0)</f>
        <v>Energía de Casablanca S.A.</v>
      </c>
      <c r="U807" t="str">
        <f>+_xlfn.XLOOKUP(Cesion_credito[[#This Row],[DISTRIBUIDOR_ACTUAL]],Distribuidor[DISTRIBUIDOR_ACTUAL],Distribuidor[RUT_DISTRIBUIDOR_ACTUAL],,0)</f>
        <v>96.766.110-4</v>
      </c>
    </row>
    <row r="808" spans="1:21" x14ac:dyDescent="0.25">
      <c r="A808" s="22">
        <f t="shared" si="54"/>
        <v>2025</v>
      </c>
      <c r="B808" s="22">
        <f t="shared" si="55"/>
        <v>1</v>
      </c>
      <c r="C808" s="22">
        <f t="shared" si="56"/>
        <v>6</v>
      </c>
      <c r="D808" s="23" t="s">
        <v>1129</v>
      </c>
      <c r="E808" s="6" t="s">
        <v>1089</v>
      </c>
      <c r="F808" s="5" t="s">
        <v>509</v>
      </c>
      <c r="G808" s="24" t="str" cm="1">
        <f t="array" ref="G808">+IFERROR(_xlfn.XLOOKUP(Cesion_credito[[#This Row],[Distribuidor_CNE]]&amp;"_"&amp;Cesion_credito[[#This Row],[Bloque_Contrato_CNE]],Contrato[[#All],[Id]],Contrato[[#All],[Suministrador_CNE]],,0),"")</f>
        <v>Empresa Eléctrica Carén S.A.</v>
      </c>
      <c r="H808" s="24" t="str" cm="1">
        <f t="array" ref="H808">+IFERROR(_xlfn.XLOOKUP(Cesion_credito[[#This Row],[Distribuidor_CNE]]&amp;"_"&amp;Cesion_credito[[#This Row],[Bloque_Contrato_CNE]],Contrato[[#All],[Id]],Contrato[[#All],[SUMINISTRADOR_ACTUAL]],,0),"")</f>
        <v>CAREN</v>
      </c>
      <c r="I808" s="24" t="str" cm="1">
        <f t="array" ref="I808">+IFERROR(_xlfn.XLOOKUP(Cesion_credito[[#This Row],[Distribuidor_CNE]]&amp;"_"&amp;Cesion_credito[[#This Row],[Bloque_Contrato_CNE]],Contrato[[#All],[Id]],Contrato[[#All],[DISTRIBUIDOR_ACTUAL]],,0),"")</f>
        <v>EDECSA</v>
      </c>
      <c r="J808" s="5" t="s">
        <v>1299</v>
      </c>
      <c r="K808" s="22" t="str" cm="1">
        <f t="array" ref="K80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8" s="8">
        <v>1</v>
      </c>
      <c r="N808" s="36">
        <f>+Cesion_credito[[#This Row],[Prorrata_Semestral (%)]]*SUMIFS(Contrato[Pago_Semestral_US$],Contrato[Distribuidor_CNE],Cesion_credito[[#This Row],[Distribuidor_CNE]],Contrato[Contrato],Cesion_credito[[#This Row],[Bloque_Contrato_CNE]])</f>
        <v>10.782</v>
      </c>
      <c r="O808" s="28">
        <f t="shared" si="57"/>
        <v>1</v>
      </c>
      <c r="P808" t="str" cm="1">
        <f t="array" ref="P808">+IFERROR(_xlfn.XLOOKUP(Cesion_credito[[#This Row],[SUMINISTRADOR_ACTUAL]]&amp;Cesion_credito[[#This Row],[Razón Social Beneficiario del Pago]],Tabla_Facturas[[#All],[ID]],Tabla_Facturas[[#All],[BANCO]],,0),"")</f>
        <v>Banco de Chile</v>
      </c>
      <c r="Q808" t="str" cm="1">
        <f t="array" ref="Q80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8" cm="1">
        <f t="array" ref="R808">+IFERROR(_xlfn.XLOOKUP(Cesion_credito[[#This Row],[SUMINISTRADOR_ACTUAL]]&amp;Cesion_credito[[#This Row],[Razón Social Beneficiario del Pago]],Tabla_Facturas[[#All],[ID]],Tabla_Facturas[[#All],[NUMERO_CUENTA]],,0),"")</f>
        <v>1410401068</v>
      </c>
      <c r="S8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1678</v>
      </c>
      <c r="T808" t="str">
        <f>+_xlfn.XLOOKUP(Cesion_credito[[#This Row],[DISTRIBUIDOR_ACTUAL]],Distribuidor[DISTRIBUIDOR_ACTUAL],Distribuidor[RAZON_SOCIAL_DISTRIBUIDOR_ACTUAL],,0)</f>
        <v>Energía de Casablanca S.A.</v>
      </c>
      <c r="U808" t="str">
        <f>+_xlfn.XLOOKUP(Cesion_credito[[#This Row],[DISTRIBUIDOR_ACTUAL]],Distribuidor[DISTRIBUIDOR_ACTUAL],Distribuidor[RUT_DISTRIBUIDOR_ACTUAL],,0)</f>
        <v>96.766.110-4</v>
      </c>
    </row>
    <row r="809" spans="1:21" x14ac:dyDescent="0.25">
      <c r="A809" s="22">
        <f t="shared" ref="A809:A840" si="58">+$B$3</f>
        <v>2025</v>
      </c>
      <c r="B809" s="22">
        <f t="shared" ref="B809:B840" si="59">+$B$4</f>
        <v>1</v>
      </c>
      <c r="C809" s="22">
        <f t="shared" ref="C809:C840" si="60">+$B$5</f>
        <v>6</v>
      </c>
      <c r="D809" s="23" t="s">
        <v>1129</v>
      </c>
      <c r="E809" s="6" t="s">
        <v>1089</v>
      </c>
      <c r="F809" s="5" t="s">
        <v>510</v>
      </c>
      <c r="G809" s="24" t="str" cm="1">
        <f t="array" ref="G809">+IFERROR(_xlfn.XLOOKUP(Cesion_credito[[#This Row],[Distribuidor_CNE]]&amp;"_"&amp;Cesion_credito[[#This Row],[Bloque_Contrato_CNE]],Contrato[[#All],[Id]],Contrato[[#All],[Suministrador_CNE]],,0),"")</f>
        <v>Empresa Eléctrica Carén S.A.</v>
      </c>
      <c r="H809" s="24" t="str" cm="1">
        <f t="array" ref="H809">+IFERROR(_xlfn.XLOOKUP(Cesion_credito[[#This Row],[Distribuidor_CNE]]&amp;"_"&amp;Cesion_credito[[#This Row],[Bloque_Contrato_CNE]],Contrato[[#All],[Id]],Contrato[[#All],[SUMINISTRADOR_ACTUAL]],,0),"")</f>
        <v>CAREN</v>
      </c>
      <c r="I809" s="24" t="str" cm="1">
        <f t="array" ref="I809">+IFERROR(_xlfn.XLOOKUP(Cesion_credito[[#This Row],[Distribuidor_CNE]]&amp;"_"&amp;Cesion_credito[[#This Row],[Bloque_Contrato_CNE]],Contrato[[#All],[Id]],Contrato[[#All],[DISTRIBUIDOR_ACTUAL]],,0),"")</f>
        <v>EDECSA</v>
      </c>
      <c r="J809" s="5" t="s">
        <v>1299</v>
      </c>
      <c r="K809" s="22" t="str" cm="1">
        <f t="array" ref="K80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09" s="8">
        <v>1</v>
      </c>
      <c r="N809" s="36">
        <f>+Cesion_credito[[#This Row],[Prorrata_Semestral (%)]]*SUMIFS(Contrato[Pago_Semestral_US$],Contrato[Distribuidor_CNE],Cesion_credito[[#This Row],[Distribuidor_CNE]],Contrato[Contrato],Cesion_credito[[#This Row],[Bloque_Contrato_CNE]])</f>
        <v>122.56</v>
      </c>
      <c r="O809" s="28">
        <f t="shared" ref="O809:O840" si="61">+SUMIFS(M:M,E:E,E809,F:F,F809)</f>
        <v>1</v>
      </c>
      <c r="P809" t="str" cm="1">
        <f t="array" ref="P809">+IFERROR(_xlfn.XLOOKUP(Cesion_credito[[#This Row],[SUMINISTRADOR_ACTUAL]]&amp;Cesion_credito[[#This Row],[Razón Social Beneficiario del Pago]],Tabla_Facturas[[#All],[ID]],Tabla_Facturas[[#All],[BANCO]],,0),"")</f>
        <v>Banco de Chile</v>
      </c>
      <c r="Q809" t="str" cm="1">
        <f t="array" ref="Q80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09" cm="1">
        <f t="array" ref="R809">+IFERROR(_xlfn.XLOOKUP(Cesion_credito[[#This Row],[SUMINISTRADOR_ACTUAL]]&amp;Cesion_credito[[#This Row],[Razón Social Beneficiario del Pago]],Tabla_Facturas[[#All],[ID]],Tabla_Facturas[[#All],[NUMERO_CUENTA]],,0),"")</f>
        <v>1410401068</v>
      </c>
      <c r="S8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19077</v>
      </c>
      <c r="T809" t="str">
        <f>+_xlfn.XLOOKUP(Cesion_credito[[#This Row],[DISTRIBUIDOR_ACTUAL]],Distribuidor[DISTRIBUIDOR_ACTUAL],Distribuidor[RAZON_SOCIAL_DISTRIBUIDOR_ACTUAL],,0)</f>
        <v>Energía de Casablanca S.A.</v>
      </c>
      <c r="U809" t="str">
        <f>+_xlfn.XLOOKUP(Cesion_credito[[#This Row],[DISTRIBUIDOR_ACTUAL]],Distribuidor[DISTRIBUIDOR_ACTUAL],Distribuidor[RUT_DISTRIBUIDOR_ACTUAL],,0)</f>
        <v>96.766.110-4</v>
      </c>
    </row>
    <row r="810" spans="1:21" x14ac:dyDescent="0.25">
      <c r="A810" s="22">
        <f t="shared" si="58"/>
        <v>2025</v>
      </c>
      <c r="B810" s="22">
        <f t="shared" si="59"/>
        <v>1</v>
      </c>
      <c r="C810" s="22">
        <f t="shared" si="60"/>
        <v>6</v>
      </c>
      <c r="D810" s="23" t="s">
        <v>1129</v>
      </c>
      <c r="E810" s="6" t="s">
        <v>1090</v>
      </c>
      <c r="F810" s="5" t="s">
        <v>547</v>
      </c>
      <c r="G810" s="24" t="str" cm="1">
        <f t="array" ref="G810">+IFERROR(_xlfn.XLOOKUP(Cesion_credito[[#This Row],[Distribuidor_CNE]]&amp;"_"&amp;Cesion_credito[[#This Row],[Bloque_Contrato_CNE]],Contrato[[#All],[Id]],Contrato[[#All],[Suministrador_CNE]],,0),"")</f>
        <v>Empresa Eléctrica Carén S.A.</v>
      </c>
      <c r="H810" s="24" t="str" cm="1">
        <f t="array" ref="H810">+IFERROR(_xlfn.XLOOKUP(Cesion_credito[[#This Row],[Distribuidor_CNE]]&amp;"_"&amp;Cesion_credito[[#This Row],[Bloque_Contrato_CNE]],Contrato[[#All],[Id]],Contrato[[#All],[SUMINISTRADOR_ACTUAL]],,0),"")</f>
        <v>CAREN</v>
      </c>
      <c r="I810" s="24" t="str" cm="1">
        <f t="array" ref="I810">+IFERROR(_xlfn.XLOOKUP(Cesion_credito[[#This Row],[Distribuidor_CNE]]&amp;"_"&amp;Cesion_credito[[#This Row],[Bloque_Contrato_CNE]],Contrato[[#All],[Id]],Contrato[[#All],[DISTRIBUIDOR_ACTUAL]],,0),"")</f>
        <v>EEC</v>
      </c>
      <c r="J810" s="5" t="s">
        <v>1299</v>
      </c>
      <c r="K810" s="22" t="str" cm="1">
        <f t="array" ref="K81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0" s="8">
        <v>1</v>
      </c>
      <c r="N81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0" s="28">
        <f t="shared" si="61"/>
        <v>1</v>
      </c>
      <c r="P810" t="str" cm="1">
        <f t="array" ref="P810">+IFERROR(_xlfn.XLOOKUP(Cesion_credito[[#This Row],[SUMINISTRADOR_ACTUAL]]&amp;Cesion_credito[[#This Row],[Razón Social Beneficiario del Pago]],Tabla_Facturas[[#All],[ID]],Tabla_Facturas[[#All],[BANCO]],,0),"")</f>
        <v>Banco de Chile</v>
      </c>
      <c r="Q810" t="str" cm="1">
        <f t="array" ref="Q81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0" cm="1">
        <f t="array" ref="R810">+IFERROR(_xlfn.XLOOKUP(Cesion_credito[[#This Row],[SUMINISTRADOR_ACTUAL]]&amp;Cesion_credito[[#This Row],[Razón Social Beneficiario del Pago]],Tabla_Facturas[[#All],[ID]],Tabla_Facturas[[#All],[NUMERO_CUENTA]],,0),"")</f>
        <v>1410401068</v>
      </c>
      <c r="S8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0" t="str">
        <f>+_xlfn.XLOOKUP(Cesion_credito[[#This Row],[DISTRIBUIDOR_ACTUAL]],Distribuidor[DISTRIBUIDOR_ACTUAL],Distribuidor[RAZON_SOCIAL_DISTRIBUIDOR_ACTUAL],,0)</f>
        <v>Empresa Eléctrica de Colina Ltda.</v>
      </c>
      <c r="U810" t="str">
        <f>+_xlfn.XLOOKUP(Cesion_credito[[#This Row],[DISTRIBUIDOR_ACTUAL]],Distribuidor[DISTRIBUIDOR_ACTUAL],Distribuidor[RUT_DISTRIBUIDOR_ACTUAL],,0)</f>
        <v>96.783.910-8</v>
      </c>
    </row>
    <row r="811" spans="1:21" x14ac:dyDescent="0.25">
      <c r="A811" s="22">
        <f t="shared" si="58"/>
        <v>2025</v>
      </c>
      <c r="B811" s="22">
        <f t="shared" si="59"/>
        <v>1</v>
      </c>
      <c r="C811" s="22">
        <f t="shared" si="60"/>
        <v>6</v>
      </c>
      <c r="D811" s="23" t="s">
        <v>1129</v>
      </c>
      <c r="E811" s="6" t="s">
        <v>1090</v>
      </c>
      <c r="F811" s="5" t="s">
        <v>548</v>
      </c>
      <c r="G811" s="24" t="str" cm="1">
        <f t="array" ref="G811">+IFERROR(_xlfn.XLOOKUP(Cesion_credito[[#This Row],[Distribuidor_CNE]]&amp;"_"&amp;Cesion_credito[[#This Row],[Bloque_Contrato_CNE]],Contrato[[#All],[Id]],Contrato[[#All],[Suministrador_CNE]],,0),"")</f>
        <v>Empresa Eléctrica Carén S.A.</v>
      </c>
      <c r="H811" s="24" t="str" cm="1">
        <f t="array" ref="H811">+IFERROR(_xlfn.XLOOKUP(Cesion_credito[[#This Row],[Distribuidor_CNE]]&amp;"_"&amp;Cesion_credito[[#This Row],[Bloque_Contrato_CNE]],Contrato[[#All],[Id]],Contrato[[#All],[SUMINISTRADOR_ACTUAL]],,0),"")</f>
        <v>CAREN</v>
      </c>
      <c r="I811" s="24" t="str" cm="1">
        <f t="array" ref="I811">+IFERROR(_xlfn.XLOOKUP(Cesion_credito[[#This Row],[Distribuidor_CNE]]&amp;"_"&amp;Cesion_credito[[#This Row],[Bloque_Contrato_CNE]],Contrato[[#All],[Id]],Contrato[[#All],[DISTRIBUIDOR_ACTUAL]],,0),"")</f>
        <v>EEC</v>
      </c>
      <c r="J811" s="5" t="s">
        <v>1299</v>
      </c>
      <c r="K811" s="22" t="str" cm="1">
        <f t="array" ref="K81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1" s="8">
        <v>1</v>
      </c>
      <c r="N81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1" s="28">
        <f t="shared" si="61"/>
        <v>1</v>
      </c>
      <c r="P811" t="str" cm="1">
        <f t="array" ref="P811">+IFERROR(_xlfn.XLOOKUP(Cesion_credito[[#This Row],[SUMINISTRADOR_ACTUAL]]&amp;Cesion_credito[[#This Row],[Razón Social Beneficiario del Pago]],Tabla_Facturas[[#All],[ID]],Tabla_Facturas[[#All],[BANCO]],,0),"")</f>
        <v>Banco de Chile</v>
      </c>
      <c r="Q811" t="str" cm="1">
        <f t="array" ref="Q81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1" cm="1">
        <f t="array" ref="R811">+IFERROR(_xlfn.XLOOKUP(Cesion_credito[[#This Row],[SUMINISTRADOR_ACTUAL]]&amp;Cesion_credito[[#This Row],[Razón Social Beneficiario del Pago]],Tabla_Facturas[[#All],[ID]],Tabla_Facturas[[#All],[NUMERO_CUENTA]],,0),"")</f>
        <v>1410401068</v>
      </c>
      <c r="S8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1" t="str">
        <f>+_xlfn.XLOOKUP(Cesion_credito[[#This Row],[DISTRIBUIDOR_ACTUAL]],Distribuidor[DISTRIBUIDOR_ACTUAL],Distribuidor[RAZON_SOCIAL_DISTRIBUIDOR_ACTUAL],,0)</f>
        <v>Empresa Eléctrica de Colina Ltda.</v>
      </c>
      <c r="U811" t="str">
        <f>+_xlfn.XLOOKUP(Cesion_credito[[#This Row],[DISTRIBUIDOR_ACTUAL]],Distribuidor[DISTRIBUIDOR_ACTUAL],Distribuidor[RUT_DISTRIBUIDOR_ACTUAL],,0)</f>
        <v>96.783.910-8</v>
      </c>
    </row>
    <row r="812" spans="1:21" x14ac:dyDescent="0.25">
      <c r="A812" s="22">
        <f t="shared" si="58"/>
        <v>2025</v>
      </c>
      <c r="B812" s="22">
        <f t="shared" si="59"/>
        <v>1</v>
      </c>
      <c r="C812" s="22">
        <f t="shared" si="60"/>
        <v>6</v>
      </c>
      <c r="D812" s="23" t="s">
        <v>1129</v>
      </c>
      <c r="E812" s="6" t="s">
        <v>1090</v>
      </c>
      <c r="F812" s="5" t="s">
        <v>549</v>
      </c>
      <c r="G812" s="24" t="str" cm="1">
        <f t="array" ref="G812">+IFERROR(_xlfn.XLOOKUP(Cesion_credito[[#This Row],[Distribuidor_CNE]]&amp;"_"&amp;Cesion_credito[[#This Row],[Bloque_Contrato_CNE]],Contrato[[#All],[Id]],Contrato[[#All],[Suministrador_CNE]],,0),"")</f>
        <v>Empresa Eléctrica Carén S.A.</v>
      </c>
      <c r="H812" s="24" t="str" cm="1">
        <f t="array" ref="H812">+IFERROR(_xlfn.XLOOKUP(Cesion_credito[[#This Row],[Distribuidor_CNE]]&amp;"_"&amp;Cesion_credito[[#This Row],[Bloque_Contrato_CNE]],Contrato[[#All],[Id]],Contrato[[#All],[SUMINISTRADOR_ACTUAL]],,0),"")</f>
        <v>CAREN</v>
      </c>
      <c r="I812" s="24" t="str" cm="1">
        <f t="array" ref="I812">+IFERROR(_xlfn.XLOOKUP(Cesion_credito[[#This Row],[Distribuidor_CNE]]&amp;"_"&amp;Cesion_credito[[#This Row],[Bloque_Contrato_CNE]],Contrato[[#All],[Id]],Contrato[[#All],[DISTRIBUIDOR_ACTUAL]],,0),"")</f>
        <v>EEC</v>
      </c>
      <c r="J812" s="5" t="s">
        <v>1299</v>
      </c>
      <c r="K812" s="22" t="str" cm="1">
        <f t="array" ref="K81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2" s="8">
        <v>1</v>
      </c>
      <c r="N81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2" s="28">
        <f t="shared" si="61"/>
        <v>1</v>
      </c>
      <c r="P812" t="str" cm="1">
        <f t="array" ref="P812">+IFERROR(_xlfn.XLOOKUP(Cesion_credito[[#This Row],[SUMINISTRADOR_ACTUAL]]&amp;Cesion_credito[[#This Row],[Razón Social Beneficiario del Pago]],Tabla_Facturas[[#All],[ID]],Tabla_Facturas[[#All],[BANCO]],,0),"")</f>
        <v>Banco de Chile</v>
      </c>
      <c r="Q812" t="str" cm="1">
        <f t="array" ref="Q81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2" cm="1">
        <f t="array" ref="R812">+IFERROR(_xlfn.XLOOKUP(Cesion_credito[[#This Row],[SUMINISTRADOR_ACTUAL]]&amp;Cesion_credito[[#This Row],[Razón Social Beneficiario del Pago]],Tabla_Facturas[[#All],[ID]],Tabla_Facturas[[#All],[NUMERO_CUENTA]],,0),"")</f>
        <v>1410401068</v>
      </c>
      <c r="S8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2" t="str">
        <f>+_xlfn.XLOOKUP(Cesion_credito[[#This Row],[DISTRIBUIDOR_ACTUAL]],Distribuidor[DISTRIBUIDOR_ACTUAL],Distribuidor[RAZON_SOCIAL_DISTRIBUIDOR_ACTUAL],,0)</f>
        <v>Empresa Eléctrica de Colina Ltda.</v>
      </c>
      <c r="U812" t="str">
        <f>+_xlfn.XLOOKUP(Cesion_credito[[#This Row],[DISTRIBUIDOR_ACTUAL]],Distribuidor[DISTRIBUIDOR_ACTUAL],Distribuidor[RUT_DISTRIBUIDOR_ACTUAL],,0)</f>
        <v>96.783.910-8</v>
      </c>
    </row>
    <row r="813" spans="1:21" x14ac:dyDescent="0.25">
      <c r="A813" s="22">
        <f t="shared" si="58"/>
        <v>2025</v>
      </c>
      <c r="B813" s="22">
        <f t="shared" si="59"/>
        <v>1</v>
      </c>
      <c r="C813" s="22">
        <f t="shared" si="60"/>
        <v>6</v>
      </c>
      <c r="D813" s="23" t="s">
        <v>1129</v>
      </c>
      <c r="E813" s="6" t="s">
        <v>1090</v>
      </c>
      <c r="F813" s="5" t="s">
        <v>550</v>
      </c>
      <c r="G813" s="24" t="str" cm="1">
        <f t="array" ref="G813">+IFERROR(_xlfn.XLOOKUP(Cesion_credito[[#This Row],[Distribuidor_CNE]]&amp;"_"&amp;Cesion_credito[[#This Row],[Bloque_Contrato_CNE]],Contrato[[#All],[Id]],Contrato[[#All],[Suministrador_CNE]],,0),"")</f>
        <v>Empresa Eléctrica Carén S.A.</v>
      </c>
      <c r="H813" s="24" t="str" cm="1">
        <f t="array" ref="H813">+IFERROR(_xlfn.XLOOKUP(Cesion_credito[[#This Row],[Distribuidor_CNE]]&amp;"_"&amp;Cesion_credito[[#This Row],[Bloque_Contrato_CNE]],Contrato[[#All],[Id]],Contrato[[#All],[SUMINISTRADOR_ACTUAL]],,0),"")</f>
        <v>CAREN</v>
      </c>
      <c r="I813" s="24" t="str" cm="1">
        <f t="array" ref="I813">+IFERROR(_xlfn.XLOOKUP(Cesion_credito[[#This Row],[Distribuidor_CNE]]&amp;"_"&amp;Cesion_credito[[#This Row],[Bloque_Contrato_CNE]],Contrato[[#All],[Id]],Contrato[[#All],[DISTRIBUIDOR_ACTUAL]],,0),"")</f>
        <v>EEC</v>
      </c>
      <c r="J813" s="5" t="s">
        <v>1299</v>
      </c>
      <c r="K813" s="22" t="str" cm="1">
        <f t="array" ref="K81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3" s="8">
        <v>1</v>
      </c>
      <c r="N81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3" s="28">
        <f t="shared" si="61"/>
        <v>1</v>
      </c>
      <c r="P813" t="str" cm="1">
        <f t="array" ref="P813">+IFERROR(_xlfn.XLOOKUP(Cesion_credito[[#This Row],[SUMINISTRADOR_ACTUAL]]&amp;Cesion_credito[[#This Row],[Razón Social Beneficiario del Pago]],Tabla_Facturas[[#All],[ID]],Tabla_Facturas[[#All],[BANCO]],,0),"")</f>
        <v>Banco de Chile</v>
      </c>
      <c r="Q813" t="str" cm="1">
        <f t="array" ref="Q81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3" cm="1">
        <f t="array" ref="R813">+IFERROR(_xlfn.XLOOKUP(Cesion_credito[[#This Row],[SUMINISTRADOR_ACTUAL]]&amp;Cesion_credito[[#This Row],[Razón Social Beneficiario del Pago]],Tabla_Facturas[[#All],[ID]],Tabla_Facturas[[#All],[NUMERO_CUENTA]],,0),"")</f>
        <v>1410401068</v>
      </c>
      <c r="S8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3" t="str">
        <f>+_xlfn.XLOOKUP(Cesion_credito[[#This Row],[DISTRIBUIDOR_ACTUAL]],Distribuidor[DISTRIBUIDOR_ACTUAL],Distribuidor[RAZON_SOCIAL_DISTRIBUIDOR_ACTUAL],,0)</f>
        <v>Empresa Eléctrica de Colina Ltda.</v>
      </c>
      <c r="U813" t="str">
        <f>+_xlfn.XLOOKUP(Cesion_credito[[#This Row],[DISTRIBUIDOR_ACTUAL]],Distribuidor[DISTRIBUIDOR_ACTUAL],Distribuidor[RUT_DISTRIBUIDOR_ACTUAL],,0)</f>
        <v>96.783.910-8</v>
      </c>
    </row>
    <row r="814" spans="1:21" x14ac:dyDescent="0.25">
      <c r="A814" s="22">
        <f t="shared" si="58"/>
        <v>2025</v>
      </c>
      <c r="B814" s="22">
        <f t="shared" si="59"/>
        <v>1</v>
      </c>
      <c r="C814" s="22">
        <f t="shared" si="60"/>
        <v>6</v>
      </c>
      <c r="D814" s="23" t="s">
        <v>1129</v>
      </c>
      <c r="E814" s="6" t="s">
        <v>32</v>
      </c>
      <c r="F814" s="5" t="s">
        <v>591</v>
      </c>
      <c r="G814" s="24" t="str" cm="1">
        <f t="array" ref="G814">+IFERROR(_xlfn.XLOOKUP(Cesion_credito[[#This Row],[Distribuidor_CNE]]&amp;"_"&amp;Cesion_credito[[#This Row],[Bloque_Contrato_CNE]],Contrato[[#All],[Id]],Contrato[[#All],[Suministrador_CNE]],,0),"")</f>
        <v>Empresa Eléctrica Carén S.A.</v>
      </c>
      <c r="H814" s="24" t="str" cm="1">
        <f t="array" ref="H814">+IFERROR(_xlfn.XLOOKUP(Cesion_credito[[#This Row],[Distribuidor_CNE]]&amp;"_"&amp;Cesion_credito[[#This Row],[Bloque_Contrato_CNE]],Contrato[[#All],[Id]],Contrato[[#All],[SUMINISTRADOR_ACTUAL]],,0),"")</f>
        <v>CAREN</v>
      </c>
      <c r="I814" s="24" t="str" cm="1">
        <f t="array" ref="I814">+IFERROR(_xlfn.XLOOKUP(Cesion_credito[[#This Row],[Distribuidor_CNE]]&amp;"_"&amp;Cesion_credito[[#This Row],[Bloque_Contrato_CNE]],Contrato[[#All],[Id]],Contrato[[#All],[DISTRIBUIDOR_ACTUAL]],,0),"")</f>
        <v>EEPA</v>
      </c>
      <c r="J814" s="5" t="s">
        <v>1299</v>
      </c>
      <c r="K814" s="22" t="str" cm="1">
        <f t="array" ref="K81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4" s="8">
        <v>1</v>
      </c>
      <c r="N81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4" s="28">
        <f t="shared" si="61"/>
        <v>1</v>
      </c>
      <c r="P814" t="str" cm="1">
        <f t="array" ref="P814">+IFERROR(_xlfn.XLOOKUP(Cesion_credito[[#This Row],[SUMINISTRADOR_ACTUAL]]&amp;Cesion_credito[[#This Row],[Razón Social Beneficiario del Pago]],Tabla_Facturas[[#All],[ID]],Tabla_Facturas[[#All],[BANCO]],,0),"")</f>
        <v>Banco de Chile</v>
      </c>
      <c r="Q814" t="str" cm="1">
        <f t="array" ref="Q81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4" cm="1">
        <f t="array" ref="R814">+IFERROR(_xlfn.XLOOKUP(Cesion_credito[[#This Row],[SUMINISTRADOR_ACTUAL]]&amp;Cesion_credito[[#This Row],[Razón Social Beneficiario del Pago]],Tabla_Facturas[[#All],[ID]],Tabla_Facturas[[#All],[NUMERO_CUENTA]],,0),"")</f>
        <v>1410401068</v>
      </c>
      <c r="S8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4" t="str">
        <f>+_xlfn.XLOOKUP(Cesion_credito[[#This Row],[DISTRIBUIDOR_ACTUAL]],Distribuidor[DISTRIBUIDOR_ACTUAL],Distribuidor[RAZON_SOCIAL_DISTRIBUIDOR_ACTUAL],,0)</f>
        <v>Empresa Eléctrica Puente Alto S.A.</v>
      </c>
      <c r="U814" t="str">
        <f>+_xlfn.XLOOKUP(Cesion_credito[[#This Row],[DISTRIBUIDOR_ACTUAL]],Distribuidor[DISTRIBUIDOR_ACTUAL],Distribuidor[RUT_DISTRIBUIDOR_ACTUAL],,0)</f>
        <v>80.313.300-k</v>
      </c>
    </row>
    <row r="815" spans="1:21" x14ac:dyDescent="0.25">
      <c r="A815" s="22">
        <f t="shared" si="58"/>
        <v>2025</v>
      </c>
      <c r="B815" s="22">
        <f t="shared" si="59"/>
        <v>1</v>
      </c>
      <c r="C815" s="22">
        <f t="shared" si="60"/>
        <v>6</v>
      </c>
      <c r="D815" s="23" t="s">
        <v>1129</v>
      </c>
      <c r="E815" s="6" t="s">
        <v>32</v>
      </c>
      <c r="F815" s="5" t="s">
        <v>592</v>
      </c>
      <c r="G815" s="24" t="str" cm="1">
        <f t="array" ref="G815">+IFERROR(_xlfn.XLOOKUP(Cesion_credito[[#This Row],[Distribuidor_CNE]]&amp;"_"&amp;Cesion_credito[[#This Row],[Bloque_Contrato_CNE]],Contrato[[#All],[Id]],Contrato[[#All],[Suministrador_CNE]],,0),"")</f>
        <v>Empresa Eléctrica Carén S.A.</v>
      </c>
      <c r="H815" s="24" t="str" cm="1">
        <f t="array" ref="H815">+IFERROR(_xlfn.XLOOKUP(Cesion_credito[[#This Row],[Distribuidor_CNE]]&amp;"_"&amp;Cesion_credito[[#This Row],[Bloque_Contrato_CNE]],Contrato[[#All],[Id]],Contrato[[#All],[SUMINISTRADOR_ACTUAL]],,0),"")</f>
        <v>CAREN</v>
      </c>
      <c r="I815" s="24" t="str" cm="1">
        <f t="array" ref="I815">+IFERROR(_xlfn.XLOOKUP(Cesion_credito[[#This Row],[Distribuidor_CNE]]&amp;"_"&amp;Cesion_credito[[#This Row],[Bloque_Contrato_CNE]],Contrato[[#All],[Id]],Contrato[[#All],[DISTRIBUIDOR_ACTUAL]],,0),"")</f>
        <v>EEPA</v>
      </c>
      <c r="J815" s="5" t="s">
        <v>1299</v>
      </c>
      <c r="K815" s="22" t="str" cm="1">
        <f t="array" ref="K81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5" s="8">
        <v>1</v>
      </c>
      <c r="N81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5" s="28">
        <f t="shared" si="61"/>
        <v>1</v>
      </c>
      <c r="P815" t="str" cm="1">
        <f t="array" ref="P815">+IFERROR(_xlfn.XLOOKUP(Cesion_credito[[#This Row],[SUMINISTRADOR_ACTUAL]]&amp;Cesion_credito[[#This Row],[Razón Social Beneficiario del Pago]],Tabla_Facturas[[#All],[ID]],Tabla_Facturas[[#All],[BANCO]],,0),"")</f>
        <v>Banco de Chile</v>
      </c>
      <c r="Q815" t="str" cm="1">
        <f t="array" ref="Q81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5" cm="1">
        <f t="array" ref="R815">+IFERROR(_xlfn.XLOOKUP(Cesion_credito[[#This Row],[SUMINISTRADOR_ACTUAL]]&amp;Cesion_credito[[#This Row],[Razón Social Beneficiario del Pago]],Tabla_Facturas[[#All],[ID]],Tabla_Facturas[[#All],[NUMERO_CUENTA]],,0),"")</f>
        <v>1410401068</v>
      </c>
      <c r="S8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5" t="str">
        <f>+_xlfn.XLOOKUP(Cesion_credito[[#This Row],[DISTRIBUIDOR_ACTUAL]],Distribuidor[DISTRIBUIDOR_ACTUAL],Distribuidor[RAZON_SOCIAL_DISTRIBUIDOR_ACTUAL],,0)</f>
        <v>Empresa Eléctrica Puente Alto S.A.</v>
      </c>
      <c r="U815" t="str">
        <f>+_xlfn.XLOOKUP(Cesion_credito[[#This Row],[DISTRIBUIDOR_ACTUAL]],Distribuidor[DISTRIBUIDOR_ACTUAL],Distribuidor[RUT_DISTRIBUIDOR_ACTUAL],,0)</f>
        <v>80.313.300-k</v>
      </c>
    </row>
    <row r="816" spans="1:21" x14ac:dyDescent="0.25">
      <c r="A816" s="22">
        <f t="shared" si="58"/>
        <v>2025</v>
      </c>
      <c r="B816" s="22">
        <f t="shared" si="59"/>
        <v>1</v>
      </c>
      <c r="C816" s="22">
        <f t="shared" si="60"/>
        <v>6</v>
      </c>
      <c r="D816" s="23" t="s">
        <v>1129</v>
      </c>
      <c r="E816" s="6" t="s">
        <v>32</v>
      </c>
      <c r="F816" s="5" t="s">
        <v>593</v>
      </c>
      <c r="G816" s="24" t="str" cm="1">
        <f t="array" ref="G816">+IFERROR(_xlfn.XLOOKUP(Cesion_credito[[#This Row],[Distribuidor_CNE]]&amp;"_"&amp;Cesion_credito[[#This Row],[Bloque_Contrato_CNE]],Contrato[[#All],[Id]],Contrato[[#All],[Suministrador_CNE]],,0),"")</f>
        <v>Empresa Eléctrica Carén S.A.</v>
      </c>
      <c r="H816" s="24" t="str" cm="1">
        <f t="array" ref="H816">+IFERROR(_xlfn.XLOOKUP(Cesion_credito[[#This Row],[Distribuidor_CNE]]&amp;"_"&amp;Cesion_credito[[#This Row],[Bloque_Contrato_CNE]],Contrato[[#All],[Id]],Contrato[[#All],[SUMINISTRADOR_ACTUAL]],,0),"")</f>
        <v>CAREN</v>
      </c>
      <c r="I816" s="24" t="str" cm="1">
        <f t="array" ref="I816">+IFERROR(_xlfn.XLOOKUP(Cesion_credito[[#This Row],[Distribuidor_CNE]]&amp;"_"&amp;Cesion_credito[[#This Row],[Bloque_Contrato_CNE]],Contrato[[#All],[Id]],Contrato[[#All],[DISTRIBUIDOR_ACTUAL]],,0),"")</f>
        <v>EEPA</v>
      </c>
      <c r="J816" s="5" t="s">
        <v>1299</v>
      </c>
      <c r="K816" s="22" t="str" cm="1">
        <f t="array" ref="K81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6" s="8">
        <v>1</v>
      </c>
      <c r="N81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6" s="28">
        <f t="shared" si="61"/>
        <v>1</v>
      </c>
      <c r="P816" t="str" cm="1">
        <f t="array" ref="P816">+IFERROR(_xlfn.XLOOKUP(Cesion_credito[[#This Row],[SUMINISTRADOR_ACTUAL]]&amp;Cesion_credito[[#This Row],[Razón Social Beneficiario del Pago]],Tabla_Facturas[[#All],[ID]],Tabla_Facturas[[#All],[BANCO]],,0),"")</f>
        <v>Banco de Chile</v>
      </c>
      <c r="Q816" t="str" cm="1">
        <f t="array" ref="Q81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6" cm="1">
        <f t="array" ref="R816">+IFERROR(_xlfn.XLOOKUP(Cesion_credito[[#This Row],[SUMINISTRADOR_ACTUAL]]&amp;Cesion_credito[[#This Row],[Razón Social Beneficiario del Pago]],Tabla_Facturas[[#All],[ID]],Tabla_Facturas[[#All],[NUMERO_CUENTA]],,0),"")</f>
        <v>1410401068</v>
      </c>
      <c r="S8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6" t="str">
        <f>+_xlfn.XLOOKUP(Cesion_credito[[#This Row],[DISTRIBUIDOR_ACTUAL]],Distribuidor[DISTRIBUIDOR_ACTUAL],Distribuidor[RAZON_SOCIAL_DISTRIBUIDOR_ACTUAL],,0)</f>
        <v>Empresa Eléctrica Puente Alto S.A.</v>
      </c>
      <c r="U816" t="str">
        <f>+_xlfn.XLOOKUP(Cesion_credito[[#This Row],[DISTRIBUIDOR_ACTUAL]],Distribuidor[DISTRIBUIDOR_ACTUAL],Distribuidor[RUT_DISTRIBUIDOR_ACTUAL],,0)</f>
        <v>80.313.300-k</v>
      </c>
    </row>
    <row r="817" spans="1:21" x14ac:dyDescent="0.25">
      <c r="A817" s="22">
        <f t="shared" si="58"/>
        <v>2025</v>
      </c>
      <c r="B817" s="22">
        <f t="shared" si="59"/>
        <v>1</v>
      </c>
      <c r="C817" s="22">
        <f t="shared" si="60"/>
        <v>6</v>
      </c>
      <c r="D817" s="23" t="s">
        <v>1129</v>
      </c>
      <c r="E817" s="6" t="s">
        <v>32</v>
      </c>
      <c r="F817" s="5" t="s">
        <v>594</v>
      </c>
      <c r="G817" s="24" t="str" cm="1">
        <f t="array" ref="G817">+IFERROR(_xlfn.XLOOKUP(Cesion_credito[[#This Row],[Distribuidor_CNE]]&amp;"_"&amp;Cesion_credito[[#This Row],[Bloque_Contrato_CNE]],Contrato[[#All],[Id]],Contrato[[#All],[Suministrador_CNE]],,0),"")</f>
        <v>Empresa Eléctrica Carén S.A.</v>
      </c>
      <c r="H817" s="24" t="str" cm="1">
        <f t="array" ref="H817">+IFERROR(_xlfn.XLOOKUP(Cesion_credito[[#This Row],[Distribuidor_CNE]]&amp;"_"&amp;Cesion_credito[[#This Row],[Bloque_Contrato_CNE]],Contrato[[#All],[Id]],Contrato[[#All],[SUMINISTRADOR_ACTUAL]],,0),"")</f>
        <v>CAREN</v>
      </c>
      <c r="I817" s="24" t="str" cm="1">
        <f t="array" ref="I817">+IFERROR(_xlfn.XLOOKUP(Cesion_credito[[#This Row],[Distribuidor_CNE]]&amp;"_"&amp;Cesion_credito[[#This Row],[Bloque_Contrato_CNE]],Contrato[[#All],[Id]],Contrato[[#All],[DISTRIBUIDOR_ACTUAL]],,0),"")</f>
        <v>EEPA</v>
      </c>
      <c r="J817" s="5" t="s">
        <v>1299</v>
      </c>
      <c r="K817" s="22" t="str" cm="1">
        <f t="array" ref="K81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7" s="8">
        <v>1</v>
      </c>
      <c r="N81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17" s="28">
        <f t="shared" si="61"/>
        <v>1</v>
      </c>
      <c r="P817" t="str" cm="1">
        <f t="array" ref="P817">+IFERROR(_xlfn.XLOOKUP(Cesion_credito[[#This Row],[SUMINISTRADOR_ACTUAL]]&amp;Cesion_credito[[#This Row],[Razón Social Beneficiario del Pago]],Tabla_Facturas[[#All],[ID]],Tabla_Facturas[[#All],[BANCO]],,0),"")</f>
        <v>Banco de Chile</v>
      </c>
      <c r="Q817" t="str" cm="1">
        <f t="array" ref="Q81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7" cm="1">
        <f t="array" ref="R817">+IFERROR(_xlfn.XLOOKUP(Cesion_credito[[#This Row],[SUMINISTRADOR_ACTUAL]]&amp;Cesion_credito[[#This Row],[Razón Social Beneficiario del Pago]],Tabla_Facturas[[#All],[ID]],Tabla_Facturas[[#All],[NUMERO_CUENTA]],,0),"")</f>
        <v>1410401068</v>
      </c>
      <c r="S8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17" t="str">
        <f>+_xlfn.XLOOKUP(Cesion_credito[[#This Row],[DISTRIBUIDOR_ACTUAL]],Distribuidor[DISTRIBUIDOR_ACTUAL],Distribuidor[RAZON_SOCIAL_DISTRIBUIDOR_ACTUAL],,0)</f>
        <v>Empresa Eléctrica Puente Alto S.A.</v>
      </c>
      <c r="U817" t="str">
        <f>+_xlfn.XLOOKUP(Cesion_credito[[#This Row],[DISTRIBUIDOR_ACTUAL]],Distribuidor[DISTRIBUIDOR_ACTUAL],Distribuidor[RUT_DISTRIBUIDOR_ACTUAL],,0)</f>
        <v>80.313.300-k</v>
      </c>
    </row>
    <row r="818" spans="1:21" x14ac:dyDescent="0.25">
      <c r="A818" s="22">
        <f t="shared" si="58"/>
        <v>2025</v>
      </c>
      <c r="B818" s="22">
        <f t="shared" si="59"/>
        <v>1</v>
      </c>
      <c r="C818" s="22">
        <f t="shared" si="60"/>
        <v>6</v>
      </c>
      <c r="D818" s="23" t="s">
        <v>1129</v>
      </c>
      <c r="E818" s="6" t="s">
        <v>1092</v>
      </c>
      <c r="F818" s="5" t="s">
        <v>637</v>
      </c>
      <c r="G818" s="24" t="str" cm="1">
        <f t="array" ref="G818">+IFERROR(_xlfn.XLOOKUP(Cesion_credito[[#This Row],[Distribuidor_CNE]]&amp;"_"&amp;Cesion_credito[[#This Row],[Bloque_Contrato_CNE]],Contrato[[#All],[Id]],Contrato[[#All],[Suministrador_CNE]],,0),"")</f>
        <v>Empresa Eléctrica Carén S.A.</v>
      </c>
      <c r="H818" s="24" t="str" cm="1">
        <f t="array" ref="H818">+IFERROR(_xlfn.XLOOKUP(Cesion_credito[[#This Row],[Distribuidor_CNE]]&amp;"_"&amp;Cesion_credito[[#This Row],[Bloque_Contrato_CNE]],Contrato[[#All],[Id]],Contrato[[#All],[SUMINISTRADOR_ACTUAL]],,0),"")</f>
        <v>CAREN</v>
      </c>
      <c r="I818" s="24" t="str" cm="1">
        <f t="array" ref="I818">+IFERROR(_xlfn.XLOOKUP(Cesion_credito[[#This Row],[Distribuidor_CNE]]&amp;"_"&amp;Cesion_credito[[#This Row],[Bloque_Contrato_CNE]],Contrato[[#All],[Id]],Contrato[[#All],[DISTRIBUIDOR_ACTUAL]],,0),"")</f>
        <v>CGE</v>
      </c>
      <c r="J818" s="5" t="s">
        <v>1299</v>
      </c>
      <c r="K818" s="22" t="str" cm="1">
        <f t="array" ref="K81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8" s="8">
        <v>1</v>
      </c>
      <c r="N818" s="36">
        <f>+Cesion_credito[[#This Row],[Prorrata_Semestral (%)]]*SUMIFS(Contrato[Pago_Semestral_US$],Contrato[Distribuidor_CNE],Cesion_credito[[#This Row],[Distribuidor_CNE]],Contrato[Contrato],Cesion_credito[[#This Row],[Bloque_Contrato_CNE]])</f>
        <v>30.866</v>
      </c>
      <c r="O818" s="28">
        <f t="shared" si="61"/>
        <v>1</v>
      </c>
      <c r="P818" t="str" cm="1">
        <f t="array" ref="P818">+IFERROR(_xlfn.XLOOKUP(Cesion_credito[[#This Row],[SUMINISTRADOR_ACTUAL]]&amp;Cesion_credito[[#This Row],[Razón Social Beneficiario del Pago]],Tabla_Facturas[[#All],[ID]],Tabla_Facturas[[#All],[BANCO]],,0),"")</f>
        <v>Banco de Chile</v>
      </c>
      <c r="Q818" t="str" cm="1">
        <f t="array" ref="Q81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8" cm="1">
        <f t="array" ref="R818">+IFERROR(_xlfn.XLOOKUP(Cesion_credito[[#This Row],[SUMINISTRADOR_ACTUAL]]&amp;Cesion_credito[[#This Row],[Razón Social Beneficiario del Pago]],Tabla_Facturas[[#All],[ID]],Tabla_Facturas[[#All],[NUMERO_CUENTA]],,0),"")</f>
        <v>1410401068</v>
      </c>
      <c r="S8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4804</v>
      </c>
      <c r="T818" t="str">
        <f>+_xlfn.XLOOKUP(Cesion_credito[[#This Row],[DISTRIBUIDOR_ACTUAL]],Distribuidor[DISTRIBUIDOR_ACTUAL],Distribuidor[RAZON_SOCIAL_DISTRIBUIDOR_ACTUAL],,0)</f>
        <v>Compañía General de Electricidad S.A.</v>
      </c>
      <c r="U818" t="str">
        <f>+_xlfn.XLOOKUP(Cesion_credito[[#This Row],[DISTRIBUIDOR_ACTUAL]],Distribuidor[DISTRIBUIDOR_ACTUAL],Distribuidor[RUT_DISTRIBUIDOR_ACTUAL],,0)</f>
        <v>76.411.321-7</v>
      </c>
    </row>
    <row r="819" spans="1:21" x14ac:dyDescent="0.25">
      <c r="A819" s="22">
        <f t="shared" si="58"/>
        <v>2025</v>
      </c>
      <c r="B819" s="22">
        <f t="shared" si="59"/>
        <v>1</v>
      </c>
      <c r="C819" s="22">
        <f t="shared" si="60"/>
        <v>6</v>
      </c>
      <c r="D819" s="23" t="s">
        <v>1129</v>
      </c>
      <c r="E819" s="6" t="s">
        <v>1092</v>
      </c>
      <c r="F819" s="5" t="s">
        <v>638</v>
      </c>
      <c r="G819" s="24" t="str" cm="1">
        <f t="array" ref="G819">+IFERROR(_xlfn.XLOOKUP(Cesion_credito[[#This Row],[Distribuidor_CNE]]&amp;"_"&amp;Cesion_credito[[#This Row],[Bloque_Contrato_CNE]],Contrato[[#All],[Id]],Contrato[[#All],[Suministrador_CNE]],,0),"")</f>
        <v>Empresa Eléctrica Carén S.A.</v>
      </c>
      <c r="H819" s="24" t="str" cm="1">
        <f t="array" ref="H819">+IFERROR(_xlfn.XLOOKUP(Cesion_credito[[#This Row],[Distribuidor_CNE]]&amp;"_"&amp;Cesion_credito[[#This Row],[Bloque_Contrato_CNE]],Contrato[[#All],[Id]],Contrato[[#All],[SUMINISTRADOR_ACTUAL]],,0),"")</f>
        <v>CAREN</v>
      </c>
      <c r="I819" s="24" t="str" cm="1">
        <f t="array" ref="I819">+IFERROR(_xlfn.XLOOKUP(Cesion_credito[[#This Row],[Distribuidor_CNE]]&amp;"_"&amp;Cesion_credito[[#This Row],[Bloque_Contrato_CNE]],Contrato[[#All],[Id]],Contrato[[#All],[DISTRIBUIDOR_ACTUAL]],,0),"")</f>
        <v>CGE</v>
      </c>
      <c r="J819" s="5" t="s">
        <v>1299</v>
      </c>
      <c r="K819" s="22" t="str" cm="1">
        <f t="array" ref="K81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19" s="8">
        <v>1</v>
      </c>
      <c r="N819" s="36">
        <f>+Cesion_credito[[#This Row],[Prorrata_Semestral (%)]]*SUMIFS(Contrato[Pago_Semestral_US$],Contrato[Distribuidor_CNE],Cesion_credito[[#This Row],[Distribuidor_CNE]],Contrato[Contrato],Cesion_credito[[#This Row],[Bloque_Contrato_CNE]])</f>
        <v>7.1680000000000001</v>
      </c>
      <c r="O819" s="28">
        <f t="shared" si="61"/>
        <v>1</v>
      </c>
      <c r="P819" t="str" cm="1">
        <f t="array" ref="P819">+IFERROR(_xlfn.XLOOKUP(Cesion_credito[[#This Row],[SUMINISTRADOR_ACTUAL]]&amp;Cesion_credito[[#This Row],[Razón Social Beneficiario del Pago]],Tabla_Facturas[[#All],[ID]],Tabla_Facturas[[#All],[BANCO]],,0),"")</f>
        <v>Banco de Chile</v>
      </c>
      <c r="Q819" t="str" cm="1">
        <f t="array" ref="Q81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19" cm="1">
        <f t="array" ref="R819">+IFERROR(_xlfn.XLOOKUP(Cesion_credito[[#This Row],[SUMINISTRADOR_ACTUAL]]&amp;Cesion_credito[[#This Row],[Razón Social Beneficiario del Pago]],Tabla_Facturas[[#All],[ID]],Tabla_Facturas[[#All],[NUMERO_CUENTA]],,0),"")</f>
        <v>1410401068</v>
      </c>
      <c r="S8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1116</v>
      </c>
      <c r="T819" t="str">
        <f>+_xlfn.XLOOKUP(Cesion_credito[[#This Row],[DISTRIBUIDOR_ACTUAL]],Distribuidor[DISTRIBUIDOR_ACTUAL],Distribuidor[RAZON_SOCIAL_DISTRIBUIDOR_ACTUAL],,0)</f>
        <v>Compañía General de Electricidad S.A.</v>
      </c>
      <c r="U819" t="str">
        <f>+_xlfn.XLOOKUP(Cesion_credito[[#This Row],[DISTRIBUIDOR_ACTUAL]],Distribuidor[DISTRIBUIDOR_ACTUAL],Distribuidor[RUT_DISTRIBUIDOR_ACTUAL],,0)</f>
        <v>76.411.321-7</v>
      </c>
    </row>
    <row r="820" spans="1:21" x14ac:dyDescent="0.25">
      <c r="A820" s="22">
        <f t="shared" si="58"/>
        <v>2025</v>
      </c>
      <c r="B820" s="22">
        <f t="shared" si="59"/>
        <v>1</v>
      </c>
      <c r="C820" s="22">
        <f t="shared" si="60"/>
        <v>6</v>
      </c>
      <c r="D820" s="23" t="s">
        <v>1129</v>
      </c>
      <c r="E820" s="6" t="s">
        <v>1092</v>
      </c>
      <c r="F820" s="5" t="s">
        <v>639</v>
      </c>
      <c r="G820" s="24" t="str" cm="1">
        <f t="array" ref="G820">+IFERROR(_xlfn.XLOOKUP(Cesion_credito[[#This Row],[Distribuidor_CNE]]&amp;"_"&amp;Cesion_credito[[#This Row],[Bloque_Contrato_CNE]],Contrato[[#All],[Id]],Contrato[[#All],[Suministrador_CNE]],,0),"")</f>
        <v>Empresa Eléctrica Carén S.A.</v>
      </c>
      <c r="H820" s="24" t="str" cm="1">
        <f t="array" ref="H820">+IFERROR(_xlfn.XLOOKUP(Cesion_credito[[#This Row],[Distribuidor_CNE]]&amp;"_"&amp;Cesion_credito[[#This Row],[Bloque_Contrato_CNE]],Contrato[[#All],[Id]],Contrato[[#All],[SUMINISTRADOR_ACTUAL]],,0),"")</f>
        <v>CAREN</v>
      </c>
      <c r="I820" s="24" t="str" cm="1">
        <f t="array" ref="I820">+IFERROR(_xlfn.XLOOKUP(Cesion_credito[[#This Row],[Distribuidor_CNE]]&amp;"_"&amp;Cesion_credito[[#This Row],[Bloque_Contrato_CNE]],Contrato[[#All],[Id]],Contrato[[#All],[DISTRIBUIDOR_ACTUAL]],,0),"")</f>
        <v>CGE</v>
      </c>
      <c r="J820" s="5" t="s">
        <v>1299</v>
      </c>
      <c r="K820" s="22" t="str" cm="1">
        <f t="array" ref="K82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0" s="8">
        <v>1</v>
      </c>
      <c r="N820" s="36">
        <f>+Cesion_credito[[#This Row],[Prorrata_Semestral (%)]]*SUMIFS(Contrato[Pago_Semestral_US$],Contrato[Distribuidor_CNE],Cesion_credito[[#This Row],[Distribuidor_CNE]],Contrato[Contrato],Cesion_credito[[#This Row],[Bloque_Contrato_CNE]])</f>
        <v>19.649000000000001</v>
      </c>
      <c r="O820" s="28">
        <f t="shared" si="61"/>
        <v>1</v>
      </c>
      <c r="P820" t="str" cm="1">
        <f t="array" ref="P820">+IFERROR(_xlfn.XLOOKUP(Cesion_credito[[#This Row],[SUMINISTRADOR_ACTUAL]]&amp;Cesion_credito[[#This Row],[Razón Social Beneficiario del Pago]],Tabla_Facturas[[#All],[ID]],Tabla_Facturas[[#All],[BANCO]],,0),"")</f>
        <v>Banco de Chile</v>
      </c>
      <c r="Q820" t="str" cm="1">
        <f t="array" ref="Q82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0" cm="1">
        <f t="array" ref="R820">+IFERROR(_xlfn.XLOOKUP(Cesion_credito[[#This Row],[SUMINISTRADOR_ACTUAL]]&amp;Cesion_credito[[#This Row],[Razón Social Beneficiario del Pago]],Tabla_Facturas[[#All],[ID]],Tabla_Facturas[[#All],[NUMERO_CUENTA]],,0),"")</f>
        <v>1410401068</v>
      </c>
      <c r="S8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3058</v>
      </c>
      <c r="T820" t="str">
        <f>+_xlfn.XLOOKUP(Cesion_credito[[#This Row],[DISTRIBUIDOR_ACTUAL]],Distribuidor[DISTRIBUIDOR_ACTUAL],Distribuidor[RAZON_SOCIAL_DISTRIBUIDOR_ACTUAL],,0)</f>
        <v>Compañía General de Electricidad S.A.</v>
      </c>
      <c r="U820" t="str">
        <f>+_xlfn.XLOOKUP(Cesion_credito[[#This Row],[DISTRIBUIDOR_ACTUAL]],Distribuidor[DISTRIBUIDOR_ACTUAL],Distribuidor[RUT_DISTRIBUIDOR_ACTUAL],,0)</f>
        <v>76.411.321-7</v>
      </c>
    </row>
    <row r="821" spans="1:21" x14ac:dyDescent="0.25">
      <c r="A821" s="22">
        <f t="shared" si="58"/>
        <v>2025</v>
      </c>
      <c r="B821" s="22">
        <f t="shared" si="59"/>
        <v>1</v>
      </c>
      <c r="C821" s="22">
        <f t="shared" si="60"/>
        <v>6</v>
      </c>
      <c r="D821" s="23" t="s">
        <v>1129</v>
      </c>
      <c r="E821" s="6" t="s">
        <v>1092</v>
      </c>
      <c r="F821" s="5" t="s">
        <v>640</v>
      </c>
      <c r="G821" s="24" t="str" cm="1">
        <f t="array" ref="G821">+IFERROR(_xlfn.XLOOKUP(Cesion_credito[[#This Row],[Distribuidor_CNE]]&amp;"_"&amp;Cesion_credito[[#This Row],[Bloque_Contrato_CNE]],Contrato[[#All],[Id]],Contrato[[#All],[Suministrador_CNE]],,0),"")</f>
        <v>Empresa Eléctrica Carén S.A.</v>
      </c>
      <c r="H821" s="24" t="str" cm="1">
        <f t="array" ref="H821">+IFERROR(_xlfn.XLOOKUP(Cesion_credito[[#This Row],[Distribuidor_CNE]]&amp;"_"&amp;Cesion_credito[[#This Row],[Bloque_Contrato_CNE]],Contrato[[#All],[Id]],Contrato[[#All],[SUMINISTRADOR_ACTUAL]],,0),"")</f>
        <v>CAREN</v>
      </c>
      <c r="I821" s="24" t="str" cm="1">
        <f t="array" ref="I821">+IFERROR(_xlfn.XLOOKUP(Cesion_credito[[#This Row],[Distribuidor_CNE]]&amp;"_"&amp;Cesion_credito[[#This Row],[Bloque_Contrato_CNE]],Contrato[[#All],[Id]],Contrato[[#All],[DISTRIBUIDOR_ACTUAL]],,0),"")</f>
        <v>CGE</v>
      </c>
      <c r="J821" s="5" t="s">
        <v>1299</v>
      </c>
      <c r="K821" s="22" t="str" cm="1">
        <f t="array" ref="K82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1" s="8">
        <v>1</v>
      </c>
      <c r="N821" s="36">
        <f>+Cesion_credito[[#This Row],[Prorrata_Semestral (%)]]*SUMIFS(Contrato[Pago_Semestral_US$],Contrato[Distribuidor_CNE],Cesion_credito[[#This Row],[Distribuidor_CNE]],Contrato[Contrato],Cesion_credito[[#This Row],[Bloque_Contrato_CNE]])</f>
        <v>88.105000000000004</v>
      </c>
      <c r="O821" s="28">
        <f t="shared" si="61"/>
        <v>1</v>
      </c>
      <c r="P821" t="str" cm="1">
        <f t="array" ref="P821">+IFERROR(_xlfn.XLOOKUP(Cesion_credito[[#This Row],[SUMINISTRADOR_ACTUAL]]&amp;Cesion_credito[[#This Row],[Razón Social Beneficiario del Pago]],Tabla_Facturas[[#All],[ID]],Tabla_Facturas[[#All],[BANCO]],,0),"")</f>
        <v>Banco de Chile</v>
      </c>
      <c r="Q821" t="str" cm="1">
        <f t="array" ref="Q82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1" cm="1">
        <f t="array" ref="R821">+IFERROR(_xlfn.XLOOKUP(Cesion_credito[[#This Row],[SUMINISTRADOR_ACTUAL]]&amp;Cesion_credito[[#This Row],[Razón Social Beneficiario del Pago]],Tabla_Facturas[[#All],[ID]],Tabla_Facturas[[#All],[NUMERO_CUENTA]],,0),"")</f>
        <v>1410401068</v>
      </c>
      <c r="S8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13714</v>
      </c>
      <c r="T821" t="str">
        <f>+_xlfn.XLOOKUP(Cesion_credito[[#This Row],[DISTRIBUIDOR_ACTUAL]],Distribuidor[DISTRIBUIDOR_ACTUAL],Distribuidor[RAZON_SOCIAL_DISTRIBUIDOR_ACTUAL],,0)</f>
        <v>Compañía General de Electricidad S.A.</v>
      </c>
      <c r="U821" t="str">
        <f>+_xlfn.XLOOKUP(Cesion_credito[[#This Row],[DISTRIBUIDOR_ACTUAL]],Distribuidor[DISTRIBUIDOR_ACTUAL],Distribuidor[RUT_DISTRIBUIDOR_ACTUAL],,0)</f>
        <v>76.411.321-7</v>
      </c>
    </row>
    <row r="822" spans="1:21" x14ac:dyDescent="0.25">
      <c r="A822" s="22">
        <f t="shared" si="58"/>
        <v>2025</v>
      </c>
      <c r="B822" s="22">
        <f t="shared" si="59"/>
        <v>1</v>
      </c>
      <c r="C822" s="22">
        <f t="shared" si="60"/>
        <v>6</v>
      </c>
      <c r="D822" s="23" t="s">
        <v>1129</v>
      </c>
      <c r="E822" s="6" t="s">
        <v>1095</v>
      </c>
      <c r="F822" s="5" t="s">
        <v>696</v>
      </c>
      <c r="G822" s="24" t="str" cm="1">
        <f t="array" ref="G822">+IFERROR(_xlfn.XLOOKUP(Cesion_credito[[#This Row],[Distribuidor_CNE]]&amp;"_"&amp;Cesion_credito[[#This Row],[Bloque_Contrato_CNE]],Contrato[[#All],[Id]],Contrato[[#All],[Suministrador_CNE]],,0),"")</f>
        <v>Empresa Eléctrica Carén S.A.</v>
      </c>
      <c r="H822" s="24" t="str" cm="1">
        <f t="array" ref="H822">+IFERROR(_xlfn.XLOOKUP(Cesion_credito[[#This Row],[Distribuidor_CNE]]&amp;"_"&amp;Cesion_credito[[#This Row],[Bloque_Contrato_CNE]],Contrato[[#All],[Id]],Contrato[[#All],[SUMINISTRADOR_ACTUAL]],,0),"")</f>
        <v>CAREN</v>
      </c>
      <c r="I822" s="24" t="str" cm="1">
        <f t="array" ref="I822">+IFERROR(_xlfn.XLOOKUP(Cesion_credito[[#This Row],[Distribuidor_CNE]]&amp;"_"&amp;Cesion_credito[[#This Row],[Bloque_Contrato_CNE]],Contrato[[#All],[Id]],Contrato[[#All],[DISTRIBUIDOR_ACTUAL]],,0),"")</f>
        <v>CGE</v>
      </c>
      <c r="J822" s="5" t="s">
        <v>1299</v>
      </c>
      <c r="K822" s="22" t="str" cm="1">
        <f t="array" ref="K82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2" s="8">
        <v>1</v>
      </c>
      <c r="N822" s="36">
        <f>+Cesion_credito[[#This Row],[Prorrata_Semestral (%)]]*SUMIFS(Contrato[Pago_Semestral_US$],Contrato[Distribuidor_CNE],Cesion_credito[[#This Row],[Distribuidor_CNE]],Contrato[Contrato],Cesion_credito[[#This Row],[Bloque_Contrato_CNE]])</f>
        <v>834.01099999999997</v>
      </c>
      <c r="O822" s="28">
        <f t="shared" si="61"/>
        <v>1</v>
      </c>
      <c r="P822" t="str" cm="1">
        <f t="array" ref="P822">+IFERROR(_xlfn.XLOOKUP(Cesion_credito[[#This Row],[SUMINISTRADOR_ACTUAL]]&amp;Cesion_credito[[#This Row],[Razón Social Beneficiario del Pago]],Tabla_Facturas[[#All],[ID]],Tabla_Facturas[[#All],[BANCO]],,0),"")</f>
        <v>Banco de Chile</v>
      </c>
      <c r="Q822" t="str" cm="1">
        <f t="array" ref="Q82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2" cm="1">
        <f t="array" ref="R822">+IFERROR(_xlfn.XLOOKUP(Cesion_credito[[#This Row],[SUMINISTRADOR_ACTUAL]]&amp;Cesion_credito[[#This Row],[Razón Social Beneficiario del Pago]],Tabla_Facturas[[#All],[ID]],Tabla_Facturas[[#All],[NUMERO_CUENTA]],,0),"")</f>
        <v>1410401068</v>
      </c>
      <c r="S8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129815</v>
      </c>
      <c r="T822" t="str">
        <f>+_xlfn.XLOOKUP(Cesion_credito[[#This Row],[DISTRIBUIDOR_ACTUAL]],Distribuidor[DISTRIBUIDOR_ACTUAL],Distribuidor[RAZON_SOCIAL_DISTRIBUIDOR_ACTUAL],,0)</f>
        <v>Compañía General de Electricidad S.A.</v>
      </c>
      <c r="U822" t="str">
        <f>+_xlfn.XLOOKUP(Cesion_credito[[#This Row],[DISTRIBUIDOR_ACTUAL]],Distribuidor[DISTRIBUIDOR_ACTUAL],Distribuidor[RUT_DISTRIBUIDOR_ACTUAL],,0)</f>
        <v>76.411.321-7</v>
      </c>
    </row>
    <row r="823" spans="1:21" x14ac:dyDescent="0.25">
      <c r="A823" s="22">
        <f t="shared" si="58"/>
        <v>2025</v>
      </c>
      <c r="B823" s="22">
        <f t="shared" si="59"/>
        <v>1</v>
      </c>
      <c r="C823" s="22">
        <f t="shared" si="60"/>
        <v>6</v>
      </c>
      <c r="D823" s="23" t="s">
        <v>1129</v>
      </c>
      <c r="E823" s="6" t="s">
        <v>1095</v>
      </c>
      <c r="F823" s="5" t="s">
        <v>697</v>
      </c>
      <c r="G823" s="24" t="str" cm="1">
        <f t="array" ref="G823">+IFERROR(_xlfn.XLOOKUP(Cesion_credito[[#This Row],[Distribuidor_CNE]]&amp;"_"&amp;Cesion_credito[[#This Row],[Bloque_Contrato_CNE]],Contrato[[#All],[Id]],Contrato[[#All],[Suministrador_CNE]],,0),"")</f>
        <v>Empresa Eléctrica Carén S.A.</v>
      </c>
      <c r="H823" s="24" t="str" cm="1">
        <f t="array" ref="H823">+IFERROR(_xlfn.XLOOKUP(Cesion_credito[[#This Row],[Distribuidor_CNE]]&amp;"_"&amp;Cesion_credito[[#This Row],[Bloque_Contrato_CNE]],Contrato[[#All],[Id]],Contrato[[#All],[SUMINISTRADOR_ACTUAL]],,0),"")</f>
        <v>CAREN</v>
      </c>
      <c r="I823" s="24" t="str" cm="1">
        <f t="array" ref="I823">+IFERROR(_xlfn.XLOOKUP(Cesion_credito[[#This Row],[Distribuidor_CNE]]&amp;"_"&amp;Cesion_credito[[#This Row],[Bloque_Contrato_CNE]],Contrato[[#All],[Id]],Contrato[[#All],[DISTRIBUIDOR_ACTUAL]],,0),"")</f>
        <v>CGE</v>
      </c>
      <c r="J823" s="5" t="s">
        <v>1299</v>
      </c>
      <c r="K823" s="22" t="str" cm="1">
        <f t="array" ref="K82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3" s="8">
        <v>1</v>
      </c>
      <c r="N823" s="36">
        <f>+Cesion_credito[[#This Row],[Prorrata_Semestral (%)]]*SUMIFS(Contrato[Pago_Semestral_US$],Contrato[Distribuidor_CNE],Cesion_credito[[#This Row],[Distribuidor_CNE]],Contrato[Contrato],Cesion_credito[[#This Row],[Bloque_Contrato_CNE]])</f>
        <v>505.13499999999999</v>
      </c>
      <c r="O823" s="28">
        <f t="shared" si="61"/>
        <v>1</v>
      </c>
      <c r="P823" t="str" cm="1">
        <f t="array" ref="P823">+IFERROR(_xlfn.XLOOKUP(Cesion_credito[[#This Row],[SUMINISTRADOR_ACTUAL]]&amp;Cesion_credito[[#This Row],[Razón Social Beneficiario del Pago]],Tabla_Facturas[[#All],[ID]],Tabla_Facturas[[#All],[BANCO]],,0),"")</f>
        <v>Banco de Chile</v>
      </c>
      <c r="Q823" t="str" cm="1">
        <f t="array" ref="Q82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3" cm="1">
        <f t="array" ref="R823">+IFERROR(_xlfn.XLOOKUP(Cesion_credito[[#This Row],[SUMINISTRADOR_ACTUAL]]&amp;Cesion_credito[[#This Row],[Razón Social Beneficiario del Pago]],Tabla_Facturas[[#All],[ID]],Tabla_Facturas[[#All],[NUMERO_CUENTA]],,0),"")</f>
        <v>1410401068</v>
      </c>
      <c r="S8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78625</v>
      </c>
      <c r="T823" t="str">
        <f>+_xlfn.XLOOKUP(Cesion_credito[[#This Row],[DISTRIBUIDOR_ACTUAL]],Distribuidor[DISTRIBUIDOR_ACTUAL],Distribuidor[RAZON_SOCIAL_DISTRIBUIDOR_ACTUAL],,0)</f>
        <v>Compañía General de Electricidad S.A.</v>
      </c>
      <c r="U823" t="str">
        <f>+_xlfn.XLOOKUP(Cesion_credito[[#This Row],[DISTRIBUIDOR_ACTUAL]],Distribuidor[DISTRIBUIDOR_ACTUAL],Distribuidor[RUT_DISTRIBUIDOR_ACTUAL],,0)</f>
        <v>76.411.321-7</v>
      </c>
    </row>
    <row r="824" spans="1:21" x14ac:dyDescent="0.25">
      <c r="A824" s="22">
        <f t="shared" si="58"/>
        <v>2025</v>
      </c>
      <c r="B824" s="22">
        <f t="shared" si="59"/>
        <v>1</v>
      </c>
      <c r="C824" s="22">
        <f t="shared" si="60"/>
        <v>6</v>
      </c>
      <c r="D824" s="23" t="s">
        <v>1129</v>
      </c>
      <c r="E824" s="6" t="s">
        <v>1095</v>
      </c>
      <c r="F824" s="5" t="s">
        <v>698</v>
      </c>
      <c r="G824" s="24" t="str" cm="1">
        <f t="array" ref="G824">+IFERROR(_xlfn.XLOOKUP(Cesion_credito[[#This Row],[Distribuidor_CNE]]&amp;"_"&amp;Cesion_credito[[#This Row],[Bloque_Contrato_CNE]],Contrato[[#All],[Id]],Contrato[[#All],[Suministrador_CNE]],,0),"")</f>
        <v>Empresa Eléctrica Carén S.A.</v>
      </c>
      <c r="H824" s="24" t="str" cm="1">
        <f t="array" ref="H824">+IFERROR(_xlfn.XLOOKUP(Cesion_credito[[#This Row],[Distribuidor_CNE]]&amp;"_"&amp;Cesion_credito[[#This Row],[Bloque_Contrato_CNE]],Contrato[[#All],[Id]],Contrato[[#All],[SUMINISTRADOR_ACTUAL]],,0),"")</f>
        <v>CAREN</v>
      </c>
      <c r="I824" s="24" t="str" cm="1">
        <f t="array" ref="I824">+IFERROR(_xlfn.XLOOKUP(Cesion_credito[[#This Row],[Distribuidor_CNE]]&amp;"_"&amp;Cesion_credito[[#This Row],[Bloque_Contrato_CNE]],Contrato[[#All],[Id]],Contrato[[#All],[DISTRIBUIDOR_ACTUAL]],,0),"")</f>
        <v>CGE</v>
      </c>
      <c r="J824" s="5" t="s">
        <v>1299</v>
      </c>
      <c r="K824" s="22" t="str" cm="1">
        <f t="array" ref="K82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4" s="8">
        <v>1</v>
      </c>
      <c r="N824" s="36">
        <f>+Cesion_credito[[#This Row],[Prorrata_Semestral (%)]]*SUMIFS(Contrato[Pago_Semestral_US$],Contrato[Distribuidor_CNE],Cesion_credito[[#This Row],[Distribuidor_CNE]],Contrato[Contrato],Cesion_credito[[#This Row],[Bloque_Contrato_CNE]])</f>
        <v>471.76400000000001</v>
      </c>
      <c r="O824" s="28">
        <f t="shared" si="61"/>
        <v>1</v>
      </c>
      <c r="P824" t="str" cm="1">
        <f t="array" ref="P824">+IFERROR(_xlfn.XLOOKUP(Cesion_credito[[#This Row],[SUMINISTRADOR_ACTUAL]]&amp;Cesion_credito[[#This Row],[Razón Social Beneficiario del Pago]],Tabla_Facturas[[#All],[ID]],Tabla_Facturas[[#All],[BANCO]],,0),"")</f>
        <v>Banco de Chile</v>
      </c>
      <c r="Q824" t="str" cm="1">
        <f t="array" ref="Q82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4" cm="1">
        <f t="array" ref="R824">+IFERROR(_xlfn.XLOOKUP(Cesion_credito[[#This Row],[SUMINISTRADOR_ACTUAL]]&amp;Cesion_credito[[#This Row],[Razón Social Beneficiario del Pago]],Tabla_Facturas[[#All],[ID]],Tabla_Facturas[[#All],[NUMERO_CUENTA]],,0),"")</f>
        <v>1410401068</v>
      </c>
      <c r="S8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73431</v>
      </c>
      <c r="T824" t="str">
        <f>+_xlfn.XLOOKUP(Cesion_credito[[#This Row],[DISTRIBUIDOR_ACTUAL]],Distribuidor[DISTRIBUIDOR_ACTUAL],Distribuidor[RAZON_SOCIAL_DISTRIBUIDOR_ACTUAL],,0)</f>
        <v>Compañía General de Electricidad S.A.</v>
      </c>
      <c r="U824" t="str">
        <f>+_xlfn.XLOOKUP(Cesion_credito[[#This Row],[DISTRIBUIDOR_ACTUAL]],Distribuidor[DISTRIBUIDOR_ACTUAL],Distribuidor[RUT_DISTRIBUIDOR_ACTUAL],,0)</f>
        <v>76.411.321-7</v>
      </c>
    </row>
    <row r="825" spans="1:21" x14ac:dyDescent="0.25">
      <c r="A825" s="22">
        <f t="shared" si="58"/>
        <v>2025</v>
      </c>
      <c r="B825" s="22">
        <f t="shared" si="59"/>
        <v>1</v>
      </c>
      <c r="C825" s="22">
        <f t="shared" si="60"/>
        <v>6</v>
      </c>
      <c r="D825" s="23" t="s">
        <v>1129</v>
      </c>
      <c r="E825" s="6" t="s">
        <v>1095</v>
      </c>
      <c r="F825" s="5" t="s">
        <v>699</v>
      </c>
      <c r="G825" s="24" t="str" cm="1">
        <f t="array" ref="G825">+IFERROR(_xlfn.XLOOKUP(Cesion_credito[[#This Row],[Distribuidor_CNE]]&amp;"_"&amp;Cesion_credito[[#This Row],[Bloque_Contrato_CNE]],Contrato[[#All],[Id]],Contrato[[#All],[Suministrador_CNE]],,0),"")</f>
        <v>Empresa Eléctrica Carén S.A.</v>
      </c>
      <c r="H825" s="24" t="str" cm="1">
        <f t="array" ref="H825">+IFERROR(_xlfn.XLOOKUP(Cesion_credito[[#This Row],[Distribuidor_CNE]]&amp;"_"&amp;Cesion_credito[[#This Row],[Bloque_Contrato_CNE]],Contrato[[#All],[Id]],Contrato[[#All],[SUMINISTRADOR_ACTUAL]],,0),"")</f>
        <v>CAREN</v>
      </c>
      <c r="I825" s="24" t="str" cm="1">
        <f t="array" ref="I825">+IFERROR(_xlfn.XLOOKUP(Cesion_credito[[#This Row],[Distribuidor_CNE]]&amp;"_"&amp;Cesion_credito[[#This Row],[Bloque_Contrato_CNE]],Contrato[[#All],[Id]],Contrato[[#All],[DISTRIBUIDOR_ACTUAL]],,0),"")</f>
        <v>CGE</v>
      </c>
      <c r="J825" s="5" t="s">
        <v>1299</v>
      </c>
      <c r="K825" s="22" t="str" cm="1">
        <f t="array" ref="K82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5" s="8">
        <v>1</v>
      </c>
      <c r="N825" s="36">
        <f>+Cesion_credito[[#This Row],[Prorrata_Semestral (%)]]*SUMIFS(Contrato[Pago_Semestral_US$],Contrato[Distribuidor_CNE],Cesion_credito[[#This Row],[Distribuidor_CNE]],Contrato[Contrato],Cesion_credito[[#This Row],[Bloque_Contrato_CNE]])</f>
        <v>3058.08</v>
      </c>
      <c r="O825" s="28">
        <f t="shared" si="61"/>
        <v>1</v>
      </c>
      <c r="P825" t="str" cm="1">
        <f t="array" ref="P825">+IFERROR(_xlfn.XLOOKUP(Cesion_credito[[#This Row],[SUMINISTRADOR_ACTUAL]]&amp;Cesion_credito[[#This Row],[Razón Social Beneficiario del Pago]],Tabla_Facturas[[#All],[ID]],Tabla_Facturas[[#All],[BANCO]],,0),"")</f>
        <v>Banco de Chile</v>
      </c>
      <c r="Q825" t="str" cm="1">
        <f t="array" ref="Q82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5" cm="1">
        <f t="array" ref="R825">+IFERROR(_xlfn.XLOOKUP(Cesion_credito[[#This Row],[SUMINISTRADOR_ACTUAL]]&amp;Cesion_credito[[#This Row],[Razón Social Beneficiario del Pago]],Tabla_Facturas[[#All],[ID]],Tabla_Facturas[[#All],[NUMERO_CUENTA]],,0),"")</f>
        <v>1410401068</v>
      </c>
      <c r="S8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475995</v>
      </c>
      <c r="T825" t="str">
        <f>+_xlfn.XLOOKUP(Cesion_credito[[#This Row],[DISTRIBUIDOR_ACTUAL]],Distribuidor[DISTRIBUIDOR_ACTUAL],Distribuidor[RAZON_SOCIAL_DISTRIBUIDOR_ACTUAL],,0)</f>
        <v>Compañía General de Electricidad S.A.</v>
      </c>
      <c r="U825" t="str">
        <f>+_xlfn.XLOOKUP(Cesion_credito[[#This Row],[DISTRIBUIDOR_ACTUAL]],Distribuidor[DISTRIBUIDOR_ACTUAL],Distribuidor[RUT_DISTRIBUIDOR_ACTUAL],,0)</f>
        <v>76.411.321-7</v>
      </c>
    </row>
    <row r="826" spans="1:21" x14ac:dyDescent="0.25">
      <c r="A826" s="22">
        <f t="shared" si="58"/>
        <v>2025</v>
      </c>
      <c r="B826" s="22">
        <f t="shared" si="59"/>
        <v>1</v>
      </c>
      <c r="C826" s="22">
        <f t="shared" si="60"/>
        <v>6</v>
      </c>
      <c r="D826" s="23" t="s">
        <v>1129</v>
      </c>
      <c r="E826" s="6" t="s">
        <v>1096</v>
      </c>
      <c r="F826" s="5" t="s">
        <v>725</v>
      </c>
      <c r="G826" s="24" t="str" cm="1">
        <f t="array" ref="G826">+IFERROR(_xlfn.XLOOKUP(Cesion_credito[[#This Row],[Distribuidor_CNE]]&amp;"_"&amp;Cesion_credito[[#This Row],[Bloque_Contrato_CNE]],Contrato[[#All],[Id]],Contrato[[#All],[Suministrador_CNE]],,0),"")</f>
        <v>Empresa Eléctrica Carén S.A.</v>
      </c>
      <c r="H826" s="24" t="str" cm="1">
        <f t="array" ref="H826">+IFERROR(_xlfn.XLOOKUP(Cesion_credito[[#This Row],[Distribuidor_CNE]]&amp;"_"&amp;Cesion_credito[[#This Row],[Bloque_Contrato_CNE]],Contrato[[#All],[Id]],Contrato[[#All],[SUMINISTRADOR_ACTUAL]],,0),"")</f>
        <v>CAREN</v>
      </c>
      <c r="I826" s="24" t="str" cm="1">
        <f t="array" ref="I826">+IFERROR(_xlfn.XLOOKUP(Cesion_credito[[#This Row],[Distribuidor_CNE]]&amp;"_"&amp;Cesion_credito[[#This Row],[Bloque_Contrato_CNE]],Contrato[[#All],[Id]],Contrato[[#All],[DISTRIBUIDOR_ACTUAL]],,0),"")</f>
        <v>EMELCA</v>
      </c>
      <c r="J826" s="5" t="s">
        <v>1299</v>
      </c>
      <c r="K826" s="22" t="str" cm="1">
        <f t="array" ref="K8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6" s="8">
        <v>1</v>
      </c>
      <c r="N82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6" s="28">
        <f t="shared" si="61"/>
        <v>1</v>
      </c>
      <c r="P826" t="str" cm="1">
        <f t="array" ref="P826">+IFERROR(_xlfn.XLOOKUP(Cesion_credito[[#This Row],[SUMINISTRADOR_ACTUAL]]&amp;Cesion_credito[[#This Row],[Razón Social Beneficiario del Pago]],Tabla_Facturas[[#All],[ID]],Tabla_Facturas[[#All],[BANCO]],,0),"")</f>
        <v>Banco de Chile</v>
      </c>
      <c r="Q826" t="str" cm="1">
        <f t="array" ref="Q82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6" cm="1">
        <f t="array" ref="R826">+IFERROR(_xlfn.XLOOKUP(Cesion_credito[[#This Row],[SUMINISTRADOR_ACTUAL]]&amp;Cesion_credito[[#This Row],[Razón Social Beneficiario del Pago]],Tabla_Facturas[[#All],[ID]],Tabla_Facturas[[#All],[NUMERO_CUENTA]],,0),"")</f>
        <v>1410401068</v>
      </c>
      <c r="S8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6" t="str">
        <f>+_xlfn.XLOOKUP(Cesion_credito[[#This Row],[DISTRIBUIDOR_ACTUAL]],Distribuidor[DISTRIBUIDOR_ACTUAL],Distribuidor[RAZON_SOCIAL_DISTRIBUIDOR_ACTUAL],,0)</f>
        <v>Empresa Eléctrica de Casablanca S.A.</v>
      </c>
      <c r="U826" t="str">
        <f>+_xlfn.XLOOKUP(Cesion_credito[[#This Row],[DISTRIBUIDOR_ACTUAL]],Distribuidor[DISTRIBUIDOR_ACTUAL],Distribuidor[RUT_DISTRIBUIDOR_ACTUAL],,0)</f>
        <v>81.577.400-0</v>
      </c>
    </row>
    <row r="827" spans="1:21" x14ac:dyDescent="0.25">
      <c r="A827" s="22">
        <f t="shared" si="58"/>
        <v>2025</v>
      </c>
      <c r="B827" s="22">
        <f t="shared" si="59"/>
        <v>1</v>
      </c>
      <c r="C827" s="22">
        <f t="shared" si="60"/>
        <v>6</v>
      </c>
      <c r="D827" s="23" t="s">
        <v>1129</v>
      </c>
      <c r="E827" s="6" t="s">
        <v>1096</v>
      </c>
      <c r="F827" s="5" t="s">
        <v>726</v>
      </c>
      <c r="G827" s="24" t="str" cm="1">
        <f t="array" ref="G827">+IFERROR(_xlfn.XLOOKUP(Cesion_credito[[#This Row],[Distribuidor_CNE]]&amp;"_"&amp;Cesion_credito[[#This Row],[Bloque_Contrato_CNE]],Contrato[[#All],[Id]],Contrato[[#All],[Suministrador_CNE]],,0),"")</f>
        <v>Empresa Eléctrica Carén S.A.</v>
      </c>
      <c r="H827" s="24" t="str" cm="1">
        <f t="array" ref="H827">+IFERROR(_xlfn.XLOOKUP(Cesion_credito[[#This Row],[Distribuidor_CNE]]&amp;"_"&amp;Cesion_credito[[#This Row],[Bloque_Contrato_CNE]],Contrato[[#All],[Id]],Contrato[[#All],[SUMINISTRADOR_ACTUAL]],,0),"")</f>
        <v>CAREN</v>
      </c>
      <c r="I827" s="24" t="str" cm="1">
        <f t="array" ref="I827">+IFERROR(_xlfn.XLOOKUP(Cesion_credito[[#This Row],[Distribuidor_CNE]]&amp;"_"&amp;Cesion_credito[[#This Row],[Bloque_Contrato_CNE]],Contrato[[#All],[Id]],Contrato[[#All],[DISTRIBUIDOR_ACTUAL]],,0),"")</f>
        <v>EMELCA</v>
      </c>
      <c r="J827" s="5" t="s">
        <v>1299</v>
      </c>
      <c r="K827" s="22" t="str" cm="1">
        <f t="array" ref="K82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7" s="8">
        <v>1</v>
      </c>
      <c r="N82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7" s="28">
        <f t="shared" si="61"/>
        <v>1</v>
      </c>
      <c r="P827" t="str" cm="1">
        <f t="array" ref="P827">+IFERROR(_xlfn.XLOOKUP(Cesion_credito[[#This Row],[SUMINISTRADOR_ACTUAL]]&amp;Cesion_credito[[#This Row],[Razón Social Beneficiario del Pago]],Tabla_Facturas[[#All],[ID]],Tabla_Facturas[[#All],[BANCO]],,0),"")</f>
        <v>Banco de Chile</v>
      </c>
      <c r="Q827" t="str" cm="1">
        <f t="array" ref="Q82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7" cm="1">
        <f t="array" ref="R827">+IFERROR(_xlfn.XLOOKUP(Cesion_credito[[#This Row],[SUMINISTRADOR_ACTUAL]]&amp;Cesion_credito[[#This Row],[Razón Social Beneficiario del Pago]],Tabla_Facturas[[#All],[ID]],Tabla_Facturas[[#All],[NUMERO_CUENTA]],,0),"")</f>
        <v>1410401068</v>
      </c>
      <c r="S8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7" t="str">
        <f>+_xlfn.XLOOKUP(Cesion_credito[[#This Row],[DISTRIBUIDOR_ACTUAL]],Distribuidor[DISTRIBUIDOR_ACTUAL],Distribuidor[RAZON_SOCIAL_DISTRIBUIDOR_ACTUAL],,0)</f>
        <v>Empresa Eléctrica de Casablanca S.A.</v>
      </c>
      <c r="U827" t="str">
        <f>+_xlfn.XLOOKUP(Cesion_credito[[#This Row],[DISTRIBUIDOR_ACTUAL]],Distribuidor[DISTRIBUIDOR_ACTUAL],Distribuidor[RUT_DISTRIBUIDOR_ACTUAL],,0)</f>
        <v>81.577.400-0</v>
      </c>
    </row>
    <row r="828" spans="1:21" x14ac:dyDescent="0.25">
      <c r="A828" s="22">
        <f t="shared" si="58"/>
        <v>2025</v>
      </c>
      <c r="B828" s="22">
        <f t="shared" si="59"/>
        <v>1</v>
      </c>
      <c r="C828" s="22">
        <f t="shared" si="60"/>
        <v>6</v>
      </c>
      <c r="D828" s="23" t="s">
        <v>1129</v>
      </c>
      <c r="E828" s="6" t="s">
        <v>1096</v>
      </c>
      <c r="F828" s="5" t="s">
        <v>727</v>
      </c>
      <c r="G828" s="24" t="str" cm="1">
        <f t="array" ref="G828">+IFERROR(_xlfn.XLOOKUP(Cesion_credito[[#This Row],[Distribuidor_CNE]]&amp;"_"&amp;Cesion_credito[[#This Row],[Bloque_Contrato_CNE]],Contrato[[#All],[Id]],Contrato[[#All],[Suministrador_CNE]],,0),"")</f>
        <v>Empresa Eléctrica Carén S.A.</v>
      </c>
      <c r="H828" s="24" t="str" cm="1">
        <f t="array" ref="H828">+IFERROR(_xlfn.XLOOKUP(Cesion_credito[[#This Row],[Distribuidor_CNE]]&amp;"_"&amp;Cesion_credito[[#This Row],[Bloque_Contrato_CNE]],Contrato[[#All],[Id]],Contrato[[#All],[SUMINISTRADOR_ACTUAL]],,0),"")</f>
        <v>CAREN</v>
      </c>
      <c r="I828" s="24" t="str" cm="1">
        <f t="array" ref="I828">+IFERROR(_xlfn.XLOOKUP(Cesion_credito[[#This Row],[Distribuidor_CNE]]&amp;"_"&amp;Cesion_credito[[#This Row],[Bloque_Contrato_CNE]],Contrato[[#All],[Id]],Contrato[[#All],[DISTRIBUIDOR_ACTUAL]],,0),"")</f>
        <v>EMELCA</v>
      </c>
      <c r="J828" s="5" t="s">
        <v>1299</v>
      </c>
      <c r="K828" s="22" t="str" cm="1">
        <f t="array" ref="K8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8" s="8">
        <v>1</v>
      </c>
      <c r="N82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8" s="28">
        <f t="shared" si="61"/>
        <v>1</v>
      </c>
      <c r="P828" t="str" cm="1">
        <f t="array" ref="P828">+IFERROR(_xlfn.XLOOKUP(Cesion_credito[[#This Row],[SUMINISTRADOR_ACTUAL]]&amp;Cesion_credito[[#This Row],[Razón Social Beneficiario del Pago]],Tabla_Facturas[[#All],[ID]],Tabla_Facturas[[#All],[BANCO]],,0),"")</f>
        <v>Banco de Chile</v>
      </c>
      <c r="Q828" t="str" cm="1">
        <f t="array" ref="Q82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8" cm="1">
        <f t="array" ref="R828">+IFERROR(_xlfn.XLOOKUP(Cesion_credito[[#This Row],[SUMINISTRADOR_ACTUAL]]&amp;Cesion_credito[[#This Row],[Razón Social Beneficiario del Pago]],Tabla_Facturas[[#All],[ID]],Tabla_Facturas[[#All],[NUMERO_CUENTA]],,0),"")</f>
        <v>1410401068</v>
      </c>
      <c r="S8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8" t="str">
        <f>+_xlfn.XLOOKUP(Cesion_credito[[#This Row],[DISTRIBUIDOR_ACTUAL]],Distribuidor[DISTRIBUIDOR_ACTUAL],Distribuidor[RAZON_SOCIAL_DISTRIBUIDOR_ACTUAL],,0)</f>
        <v>Empresa Eléctrica de Casablanca S.A.</v>
      </c>
      <c r="U828" t="str">
        <f>+_xlfn.XLOOKUP(Cesion_credito[[#This Row],[DISTRIBUIDOR_ACTUAL]],Distribuidor[DISTRIBUIDOR_ACTUAL],Distribuidor[RUT_DISTRIBUIDOR_ACTUAL],,0)</f>
        <v>81.577.400-0</v>
      </c>
    </row>
    <row r="829" spans="1:21" x14ac:dyDescent="0.25">
      <c r="A829" s="22">
        <f t="shared" si="58"/>
        <v>2025</v>
      </c>
      <c r="B829" s="22">
        <f t="shared" si="59"/>
        <v>1</v>
      </c>
      <c r="C829" s="22">
        <f t="shared" si="60"/>
        <v>6</v>
      </c>
      <c r="D829" s="23" t="s">
        <v>1129</v>
      </c>
      <c r="E829" s="6" t="s">
        <v>1096</v>
      </c>
      <c r="F829" s="5" t="s">
        <v>728</v>
      </c>
      <c r="G829" s="24" t="str" cm="1">
        <f t="array" ref="G829">+IFERROR(_xlfn.XLOOKUP(Cesion_credito[[#This Row],[Distribuidor_CNE]]&amp;"_"&amp;Cesion_credito[[#This Row],[Bloque_Contrato_CNE]],Contrato[[#All],[Id]],Contrato[[#All],[Suministrador_CNE]],,0),"")</f>
        <v>Empresa Eléctrica Carén S.A.</v>
      </c>
      <c r="H829" s="24" t="str" cm="1">
        <f t="array" ref="H829">+IFERROR(_xlfn.XLOOKUP(Cesion_credito[[#This Row],[Distribuidor_CNE]]&amp;"_"&amp;Cesion_credito[[#This Row],[Bloque_Contrato_CNE]],Contrato[[#All],[Id]],Contrato[[#All],[SUMINISTRADOR_ACTUAL]],,0),"")</f>
        <v>CAREN</v>
      </c>
      <c r="I829" s="24" t="str" cm="1">
        <f t="array" ref="I829">+IFERROR(_xlfn.XLOOKUP(Cesion_credito[[#This Row],[Distribuidor_CNE]]&amp;"_"&amp;Cesion_credito[[#This Row],[Bloque_Contrato_CNE]],Contrato[[#All],[Id]],Contrato[[#All],[DISTRIBUIDOR_ACTUAL]],,0),"")</f>
        <v>EMELCA</v>
      </c>
      <c r="J829" s="5" t="s">
        <v>1299</v>
      </c>
      <c r="K829" s="22" t="str" cm="1">
        <f t="array" ref="K8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29" s="8">
        <v>1</v>
      </c>
      <c r="N82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29" s="28">
        <f t="shared" si="61"/>
        <v>1</v>
      </c>
      <c r="P829" t="str" cm="1">
        <f t="array" ref="P829">+IFERROR(_xlfn.XLOOKUP(Cesion_credito[[#This Row],[SUMINISTRADOR_ACTUAL]]&amp;Cesion_credito[[#This Row],[Razón Social Beneficiario del Pago]],Tabla_Facturas[[#All],[ID]],Tabla_Facturas[[#All],[BANCO]],,0),"")</f>
        <v>Banco de Chile</v>
      </c>
      <c r="Q829" t="str" cm="1">
        <f t="array" ref="Q82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29" cm="1">
        <f t="array" ref="R829">+IFERROR(_xlfn.XLOOKUP(Cesion_credito[[#This Row],[SUMINISTRADOR_ACTUAL]]&amp;Cesion_credito[[#This Row],[Razón Social Beneficiario del Pago]],Tabla_Facturas[[#All],[ID]],Tabla_Facturas[[#All],[NUMERO_CUENTA]],,0),"")</f>
        <v>1410401068</v>
      </c>
      <c r="S8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29" t="str">
        <f>+_xlfn.XLOOKUP(Cesion_credito[[#This Row],[DISTRIBUIDOR_ACTUAL]],Distribuidor[DISTRIBUIDOR_ACTUAL],Distribuidor[RAZON_SOCIAL_DISTRIBUIDOR_ACTUAL],,0)</f>
        <v>Empresa Eléctrica de Casablanca S.A.</v>
      </c>
      <c r="U829" t="str">
        <f>+_xlfn.XLOOKUP(Cesion_credito[[#This Row],[DISTRIBUIDOR_ACTUAL]],Distribuidor[DISTRIBUIDOR_ACTUAL],Distribuidor[RUT_DISTRIBUIDOR_ACTUAL],,0)</f>
        <v>81.577.400-0</v>
      </c>
    </row>
    <row r="830" spans="1:21" x14ac:dyDescent="0.25">
      <c r="A830" s="22">
        <f t="shared" si="58"/>
        <v>2025</v>
      </c>
      <c r="B830" s="22">
        <f t="shared" si="59"/>
        <v>1</v>
      </c>
      <c r="C830" s="22">
        <f t="shared" si="60"/>
        <v>6</v>
      </c>
      <c r="D830" s="23" t="s">
        <v>1129</v>
      </c>
      <c r="E830" s="6" t="s">
        <v>1097</v>
      </c>
      <c r="F830" s="5" t="s">
        <v>547</v>
      </c>
      <c r="G830" s="24" t="str" cm="1">
        <f t="array" ref="G830">+IFERROR(_xlfn.XLOOKUP(Cesion_credito[[#This Row],[Distribuidor_CNE]]&amp;"_"&amp;Cesion_credito[[#This Row],[Bloque_Contrato_CNE]],Contrato[[#All],[Id]],Contrato[[#All],[Suministrador_CNE]],,0),"")</f>
        <v>Empresa Eléctrica Carén S.A.</v>
      </c>
      <c r="H830" s="24" t="str" cm="1">
        <f t="array" ref="H830">+IFERROR(_xlfn.XLOOKUP(Cesion_credito[[#This Row],[Distribuidor_CNE]]&amp;"_"&amp;Cesion_credito[[#This Row],[Bloque_Contrato_CNE]],Contrato[[#All],[Id]],Contrato[[#All],[SUMINISTRADOR_ACTUAL]],,0),"")</f>
        <v>CAREN</v>
      </c>
      <c r="I830" s="24" t="str" cm="1">
        <f t="array" ref="I830">+IFERROR(_xlfn.XLOOKUP(Cesion_credito[[#This Row],[Distribuidor_CNE]]&amp;"_"&amp;Cesion_credito[[#This Row],[Bloque_Contrato_CNE]],Contrato[[#All],[Id]],Contrato[[#All],[DISTRIBUIDOR_ACTUAL]],,0),"")</f>
        <v>ENEL_DISTRIBUCION</v>
      </c>
      <c r="J830" s="5" t="s">
        <v>1299</v>
      </c>
      <c r="K830" s="22" t="str" cm="1">
        <f t="array" ref="K8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0" s="8">
        <v>1</v>
      </c>
      <c r="N830" s="36">
        <f>+Cesion_credito[[#This Row],[Prorrata_Semestral (%)]]*SUMIFS(Contrato[Pago_Semestral_US$],Contrato[Distribuidor_CNE],Cesion_credito[[#This Row],[Distribuidor_CNE]],Contrato[Contrato],Cesion_credito[[#This Row],[Bloque_Contrato_CNE]])</f>
        <v>7360.7389999999996</v>
      </c>
      <c r="O830" s="28">
        <f t="shared" si="61"/>
        <v>1</v>
      </c>
      <c r="P830" t="str" cm="1">
        <f t="array" ref="P830">+IFERROR(_xlfn.XLOOKUP(Cesion_credito[[#This Row],[SUMINISTRADOR_ACTUAL]]&amp;Cesion_credito[[#This Row],[Razón Social Beneficiario del Pago]],Tabla_Facturas[[#All],[ID]],Tabla_Facturas[[#All],[BANCO]],,0),"")</f>
        <v>Banco de Chile</v>
      </c>
      <c r="Q830" t="str" cm="1">
        <f t="array" ref="Q83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0" cm="1">
        <f t="array" ref="R830">+IFERROR(_xlfn.XLOOKUP(Cesion_credito[[#This Row],[SUMINISTRADOR_ACTUAL]]&amp;Cesion_credito[[#This Row],[Razón Social Beneficiario del Pago]],Tabla_Facturas[[#All],[ID]],Tabla_Facturas[[#All],[NUMERO_CUENTA]],,0),"")</f>
        <v>1410401068</v>
      </c>
      <c r="S8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1145711</v>
      </c>
      <c r="T830" t="str">
        <f>+_xlfn.XLOOKUP(Cesion_credito[[#This Row],[DISTRIBUIDOR_ACTUAL]],Distribuidor[DISTRIBUIDOR_ACTUAL],Distribuidor[RAZON_SOCIAL_DISTRIBUIDOR_ACTUAL],,0)</f>
        <v>Enel Distribución Chile S.A.</v>
      </c>
      <c r="U830" t="str">
        <f>+_xlfn.XLOOKUP(Cesion_credito[[#This Row],[DISTRIBUIDOR_ACTUAL]],Distribuidor[DISTRIBUIDOR_ACTUAL],Distribuidor[RUT_DISTRIBUIDOR_ACTUAL],,0)</f>
        <v>96.800.570-7</v>
      </c>
    </row>
    <row r="831" spans="1:21" x14ac:dyDescent="0.25">
      <c r="A831" s="22">
        <f t="shared" si="58"/>
        <v>2025</v>
      </c>
      <c r="B831" s="22">
        <f t="shared" si="59"/>
        <v>1</v>
      </c>
      <c r="C831" s="22">
        <f t="shared" si="60"/>
        <v>6</v>
      </c>
      <c r="D831" s="23" t="s">
        <v>1129</v>
      </c>
      <c r="E831" s="6" t="s">
        <v>1097</v>
      </c>
      <c r="F831" s="5" t="s">
        <v>548</v>
      </c>
      <c r="G831" s="24" t="str" cm="1">
        <f t="array" ref="G831">+IFERROR(_xlfn.XLOOKUP(Cesion_credito[[#This Row],[Distribuidor_CNE]]&amp;"_"&amp;Cesion_credito[[#This Row],[Bloque_Contrato_CNE]],Contrato[[#All],[Id]],Contrato[[#All],[Suministrador_CNE]],,0),"")</f>
        <v>Empresa Eléctrica Carén S.A.</v>
      </c>
      <c r="H831" s="24" t="str" cm="1">
        <f t="array" ref="H831">+IFERROR(_xlfn.XLOOKUP(Cesion_credito[[#This Row],[Distribuidor_CNE]]&amp;"_"&amp;Cesion_credito[[#This Row],[Bloque_Contrato_CNE]],Contrato[[#All],[Id]],Contrato[[#All],[SUMINISTRADOR_ACTUAL]],,0),"")</f>
        <v>CAREN</v>
      </c>
      <c r="I831" s="24" t="str" cm="1">
        <f t="array" ref="I831">+IFERROR(_xlfn.XLOOKUP(Cesion_credito[[#This Row],[Distribuidor_CNE]]&amp;"_"&amp;Cesion_credito[[#This Row],[Bloque_Contrato_CNE]],Contrato[[#All],[Id]],Contrato[[#All],[DISTRIBUIDOR_ACTUAL]],,0),"")</f>
        <v>ENEL_DISTRIBUCION</v>
      </c>
      <c r="J831" s="5" t="s">
        <v>1299</v>
      </c>
      <c r="K831" s="22" t="str" cm="1">
        <f t="array" ref="K8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1" s="8">
        <v>1</v>
      </c>
      <c r="N831" s="36">
        <f>+Cesion_credito[[#This Row],[Prorrata_Semestral (%)]]*SUMIFS(Contrato[Pago_Semestral_US$],Contrato[Distribuidor_CNE],Cesion_credito[[#This Row],[Distribuidor_CNE]],Contrato[Contrato],Cesion_credito[[#This Row],[Bloque_Contrato_CNE]])</f>
        <v>6297.99</v>
      </c>
      <c r="O831" s="28">
        <f t="shared" si="61"/>
        <v>1</v>
      </c>
      <c r="P831" t="str" cm="1">
        <f t="array" ref="P831">+IFERROR(_xlfn.XLOOKUP(Cesion_credito[[#This Row],[SUMINISTRADOR_ACTUAL]]&amp;Cesion_credito[[#This Row],[Razón Social Beneficiario del Pago]],Tabla_Facturas[[#All],[ID]],Tabla_Facturas[[#All],[BANCO]],,0),"")</f>
        <v>Banco de Chile</v>
      </c>
      <c r="Q831" t="str" cm="1">
        <f t="array" ref="Q83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1" cm="1">
        <f t="array" ref="R831">+IFERROR(_xlfn.XLOOKUP(Cesion_credito[[#This Row],[SUMINISTRADOR_ACTUAL]]&amp;Cesion_credito[[#This Row],[Razón Social Beneficiario del Pago]],Tabla_Facturas[[#All],[ID]],Tabla_Facturas[[#All],[NUMERO_CUENTA]],,0),"")</f>
        <v>1410401068</v>
      </c>
      <c r="S8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980293</v>
      </c>
      <c r="T831" t="str">
        <f>+_xlfn.XLOOKUP(Cesion_credito[[#This Row],[DISTRIBUIDOR_ACTUAL]],Distribuidor[DISTRIBUIDOR_ACTUAL],Distribuidor[RAZON_SOCIAL_DISTRIBUIDOR_ACTUAL],,0)</f>
        <v>Enel Distribución Chile S.A.</v>
      </c>
      <c r="U831" t="str">
        <f>+_xlfn.XLOOKUP(Cesion_credito[[#This Row],[DISTRIBUIDOR_ACTUAL]],Distribuidor[DISTRIBUIDOR_ACTUAL],Distribuidor[RUT_DISTRIBUIDOR_ACTUAL],,0)</f>
        <v>96.800.570-7</v>
      </c>
    </row>
    <row r="832" spans="1:21" x14ac:dyDescent="0.25">
      <c r="A832" s="22">
        <f t="shared" si="58"/>
        <v>2025</v>
      </c>
      <c r="B832" s="22">
        <f t="shared" si="59"/>
        <v>1</v>
      </c>
      <c r="C832" s="22">
        <f t="shared" si="60"/>
        <v>6</v>
      </c>
      <c r="D832" s="23" t="s">
        <v>1129</v>
      </c>
      <c r="E832" s="6" t="s">
        <v>1097</v>
      </c>
      <c r="F832" s="5" t="s">
        <v>549</v>
      </c>
      <c r="G832" s="24" t="str" cm="1">
        <f t="array" ref="G832">+IFERROR(_xlfn.XLOOKUP(Cesion_credito[[#This Row],[Distribuidor_CNE]]&amp;"_"&amp;Cesion_credito[[#This Row],[Bloque_Contrato_CNE]],Contrato[[#All],[Id]],Contrato[[#All],[Suministrador_CNE]],,0),"")</f>
        <v>Empresa Eléctrica Carén S.A.</v>
      </c>
      <c r="H832" s="24" t="str" cm="1">
        <f t="array" ref="H832">+IFERROR(_xlfn.XLOOKUP(Cesion_credito[[#This Row],[Distribuidor_CNE]]&amp;"_"&amp;Cesion_credito[[#This Row],[Bloque_Contrato_CNE]],Contrato[[#All],[Id]],Contrato[[#All],[SUMINISTRADOR_ACTUAL]],,0),"")</f>
        <v>CAREN</v>
      </c>
      <c r="I832" s="24" t="str" cm="1">
        <f t="array" ref="I832">+IFERROR(_xlfn.XLOOKUP(Cesion_credito[[#This Row],[Distribuidor_CNE]]&amp;"_"&amp;Cesion_credito[[#This Row],[Bloque_Contrato_CNE]],Contrato[[#All],[Id]],Contrato[[#All],[DISTRIBUIDOR_ACTUAL]],,0),"")</f>
        <v>ENEL_DISTRIBUCION</v>
      </c>
      <c r="J832" s="5" t="s">
        <v>1299</v>
      </c>
      <c r="K832" s="22" t="str" cm="1">
        <f t="array" ref="K8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2" s="8">
        <v>1</v>
      </c>
      <c r="N832" s="36">
        <f>+Cesion_credito[[#This Row],[Prorrata_Semestral (%)]]*SUMIFS(Contrato[Pago_Semestral_US$],Contrato[Distribuidor_CNE],Cesion_credito[[#This Row],[Distribuidor_CNE]],Contrato[Contrato],Cesion_credito[[#This Row],[Bloque_Contrato_CNE]])</f>
        <v>3912.1239999999998</v>
      </c>
      <c r="O832" s="28">
        <f t="shared" si="61"/>
        <v>1</v>
      </c>
      <c r="P832" t="str" cm="1">
        <f t="array" ref="P832">+IFERROR(_xlfn.XLOOKUP(Cesion_credito[[#This Row],[SUMINISTRADOR_ACTUAL]]&amp;Cesion_credito[[#This Row],[Razón Social Beneficiario del Pago]],Tabla_Facturas[[#All],[ID]],Tabla_Facturas[[#All],[BANCO]],,0),"")</f>
        <v>Banco de Chile</v>
      </c>
      <c r="Q832" t="str" cm="1">
        <f t="array" ref="Q83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2" cm="1">
        <f t="array" ref="R832">+IFERROR(_xlfn.XLOOKUP(Cesion_credito[[#This Row],[SUMINISTRADOR_ACTUAL]]&amp;Cesion_credito[[#This Row],[Razón Social Beneficiario del Pago]],Tabla_Facturas[[#All],[ID]],Tabla_Facturas[[#All],[NUMERO_CUENTA]],,0),"")</f>
        <v>1410401068</v>
      </c>
      <c r="S8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608929</v>
      </c>
      <c r="T832" t="str">
        <f>+_xlfn.XLOOKUP(Cesion_credito[[#This Row],[DISTRIBUIDOR_ACTUAL]],Distribuidor[DISTRIBUIDOR_ACTUAL],Distribuidor[RAZON_SOCIAL_DISTRIBUIDOR_ACTUAL],,0)</f>
        <v>Enel Distribución Chile S.A.</v>
      </c>
      <c r="U832" t="str">
        <f>+_xlfn.XLOOKUP(Cesion_credito[[#This Row],[DISTRIBUIDOR_ACTUAL]],Distribuidor[DISTRIBUIDOR_ACTUAL],Distribuidor[RUT_DISTRIBUIDOR_ACTUAL],,0)</f>
        <v>96.800.570-7</v>
      </c>
    </row>
    <row r="833" spans="1:21" x14ac:dyDescent="0.25">
      <c r="A833" s="22">
        <f t="shared" si="58"/>
        <v>2025</v>
      </c>
      <c r="B833" s="22">
        <f t="shared" si="59"/>
        <v>1</v>
      </c>
      <c r="C833" s="22">
        <f t="shared" si="60"/>
        <v>6</v>
      </c>
      <c r="D833" s="23" t="s">
        <v>1129</v>
      </c>
      <c r="E833" s="6" t="s">
        <v>1097</v>
      </c>
      <c r="F833" s="5" t="s">
        <v>550</v>
      </c>
      <c r="G833" s="24" t="str" cm="1">
        <f t="array" ref="G833">+IFERROR(_xlfn.XLOOKUP(Cesion_credito[[#This Row],[Distribuidor_CNE]]&amp;"_"&amp;Cesion_credito[[#This Row],[Bloque_Contrato_CNE]],Contrato[[#All],[Id]],Contrato[[#All],[Suministrador_CNE]],,0),"")</f>
        <v>Empresa Eléctrica Carén S.A.</v>
      </c>
      <c r="H833" s="24" t="str" cm="1">
        <f t="array" ref="H833">+IFERROR(_xlfn.XLOOKUP(Cesion_credito[[#This Row],[Distribuidor_CNE]]&amp;"_"&amp;Cesion_credito[[#This Row],[Bloque_Contrato_CNE]],Contrato[[#All],[Id]],Contrato[[#All],[SUMINISTRADOR_ACTUAL]],,0),"")</f>
        <v>CAREN</v>
      </c>
      <c r="I833" s="24" t="str" cm="1">
        <f t="array" ref="I833">+IFERROR(_xlfn.XLOOKUP(Cesion_credito[[#This Row],[Distribuidor_CNE]]&amp;"_"&amp;Cesion_credito[[#This Row],[Bloque_Contrato_CNE]],Contrato[[#All],[Id]],Contrato[[#All],[DISTRIBUIDOR_ACTUAL]],,0),"")</f>
        <v>ENEL_DISTRIBUCION</v>
      </c>
      <c r="J833" s="5" t="s">
        <v>1299</v>
      </c>
      <c r="K833" s="22" t="str" cm="1">
        <f t="array" ref="K8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3" s="8">
        <v>1</v>
      </c>
      <c r="N833" s="36">
        <f>+Cesion_credito[[#This Row],[Prorrata_Semestral (%)]]*SUMIFS(Contrato[Pago_Semestral_US$],Contrato[Distribuidor_CNE],Cesion_credito[[#This Row],[Distribuidor_CNE]],Contrato[Contrato],Cesion_credito[[#This Row],[Bloque_Contrato_CNE]])</f>
        <v>36342.785000000003</v>
      </c>
      <c r="O833" s="28">
        <f t="shared" si="61"/>
        <v>1</v>
      </c>
      <c r="P833" t="str" cm="1">
        <f t="array" ref="P833">+IFERROR(_xlfn.XLOOKUP(Cesion_credito[[#This Row],[SUMINISTRADOR_ACTUAL]]&amp;Cesion_credito[[#This Row],[Razón Social Beneficiario del Pago]],Tabla_Facturas[[#All],[ID]],Tabla_Facturas[[#All],[BANCO]],,0),"")</f>
        <v>Banco de Chile</v>
      </c>
      <c r="Q833" t="str" cm="1">
        <f t="array" ref="Q83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3" cm="1">
        <f t="array" ref="R833">+IFERROR(_xlfn.XLOOKUP(Cesion_credito[[#This Row],[SUMINISTRADOR_ACTUAL]]&amp;Cesion_credito[[#This Row],[Razón Social Beneficiario del Pago]],Tabla_Facturas[[#All],[ID]],Tabla_Facturas[[#All],[NUMERO_CUENTA]],,0),"")</f>
        <v>1410401068</v>
      </c>
      <c r="S8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5656815</v>
      </c>
      <c r="T833" t="str">
        <f>+_xlfn.XLOOKUP(Cesion_credito[[#This Row],[DISTRIBUIDOR_ACTUAL]],Distribuidor[DISTRIBUIDOR_ACTUAL],Distribuidor[RAZON_SOCIAL_DISTRIBUIDOR_ACTUAL],,0)</f>
        <v>Enel Distribución Chile S.A.</v>
      </c>
      <c r="U833" t="str">
        <f>+_xlfn.XLOOKUP(Cesion_credito[[#This Row],[DISTRIBUIDOR_ACTUAL]],Distribuidor[DISTRIBUIDOR_ACTUAL],Distribuidor[RUT_DISTRIBUIDOR_ACTUAL],,0)</f>
        <v>96.800.570-7</v>
      </c>
    </row>
    <row r="834" spans="1:21" x14ac:dyDescent="0.25">
      <c r="A834" s="22">
        <f t="shared" si="58"/>
        <v>2025</v>
      </c>
      <c r="B834" s="22">
        <f t="shared" si="59"/>
        <v>1</v>
      </c>
      <c r="C834" s="22">
        <f t="shared" si="60"/>
        <v>6</v>
      </c>
      <c r="D834" s="23" t="s">
        <v>1129</v>
      </c>
      <c r="E834" s="6" t="s">
        <v>1098</v>
      </c>
      <c r="F834" s="5" t="s">
        <v>757</v>
      </c>
      <c r="G834" s="24" t="str" cm="1">
        <f t="array" ref="G834">+IFERROR(_xlfn.XLOOKUP(Cesion_credito[[#This Row],[Distribuidor_CNE]]&amp;"_"&amp;Cesion_credito[[#This Row],[Bloque_Contrato_CNE]],Contrato[[#All],[Id]],Contrato[[#All],[Suministrador_CNE]],,0),"")</f>
        <v>Empresa Eléctrica Carén S.A.</v>
      </c>
      <c r="H834" s="24" t="str" cm="1">
        <f t="array" ref="H834">+IFERROR(_xlfn.XLOOKUP(Cesion_credito[[#This Row],[Distribuidor_CNE]]&amp;"_"&amp;Cesion_credito[[#This Row],[Bloque_Contrato_CNE]],Contrato[[#All],[Id]],Contrato[[#All],[SUMINISTRADOR_ACTUAL]],,0),"")</f>
        <v>CAREN</v>
      </c>
      <c r="I834" s="24" t="str" cm="1">
        <f t="array" ref="I834">+IFERROR(_xlfn.XLOOKUP(Cesion_credito[[#This Row],[Distribuidor_CNE]]&amp;"_"&amp;Cesion_credito[[#This Row],[Bloque_Contrato_CNE]],Contrato[[#All],[Id]],Contrato[[#All],[DISTRIBUIDOR_ACTUAL]],,0),"")</f>
        <v>FRONTEL</v>
      </c>
      <c r="J834" s="5" t="s">
        <v>1299</v>
      </c>
      <c r="K834" s="22" t="str" cm="1">
        <f t="array" ref="K8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4" s="8">
        <v>1</v>
      </c>
      <c r="N834" s="36">
        <f>+Cesion_credito[[#This Row],[Prorrata_Semestral (%)]]*SUMIFS(Contrato[Pago_Semestral_US$],Contrato[Distribuidor_CNE],Cesion_credito[[#This Row],[Distribuidor_CNE]],Contrato[Contrato],Cesion_credito[[#This Row],[Bloque_Contrato_CNE]])</f>
        <v>754.18299999999999</v>
      </c>
      <c r="O834" s="28">
        <f t="shared" si="61"/>
        <v>1</v>
      </c>
      <c r="P834" t="str" cm="1">
        <f t="array" ref="P834">+IFERROR(_xlfn.XLOOKUP(Cesion_credito[[#This Row],[SUMINISTRADOR_ACTUAL]]&amp;Cesion_credito[[#This Row],[Razón Social Beneficiario del Pago]],Tabla_Facturas[[#All],[ID]],Tabla_Facturas[[#All],[BANCO]],,0),"")</f>
        <v>Banco de Chile</v>
      </c>
      <c r="Q834" t="str" cm="1">
        <f t="array" ref="Q83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4" cm="1">
        <f t="array" ref="R834">+IFERROR(_xlfn.XLOOKUP(Cesion_credito[[#This Row],[SUMINISTRADOR_ACTUAL]]&amp;Cesion_credito[[#This Row],[Razón Social Beneficiario del Pago]],Tabla_Facturas[[#All],[ID]],Tabla_Facturas[[#All],[NUMERO_CUENTA]],,0),"")</f>
        <v>1410401068</v>
      </c>
      <c r="S8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117390</v>
      </c>
      <c r="T834" t="str">
        <f>+_xlfn.XLOOKUP(Cesion_credito[[#This Row],[DISTRIBUIDOR_ACTUAL]],Distribuidor[DISTRIBUIDOR_ACTUAL],Distribuidor[RAZON_SOCIAL_DISTRIBUIDOR_ACTUAL],,0)</f>
        <v>Empresa Eléctrica de la Frontera S.A.</v>
      </c>
      <c r="U834" t="str">
        <f>+_xlfn.XLOOKUP(Cesion_credito[[#This Row],[DISTRIBUIDOR_ACTUAL]],Distribuidor[DISTRIBUIDOR_ACTUAL],Distribuidor[RUT_DISTRIBUIDOR_ACTUAL],,0)</f>
        <v>76.073.164-1</v>
      </c>
    </row>
    <row r="835" spans="1:21" x14ac:dyDescent="0.25">
      <c r="A835" s="22">
        <f t="shared" si="58"/>
        <v>2025</v>
      </c>
      <c r="B835" s="22">
        <f t="shared" si="59"/>
        <v>1</v>
      </c>
      <c r="C835" s="22">
        <f t="shared" si="60"/>
        <v>6</v>
      </c>
      <c r="D835" s="23" t="s">
        <v>1129</v>
      </c>
      <c r="E835" s="6" t="s">
        <v>1098</v>
      </c>
      <c r="F835" s="5" t="s">
        <v>758</v>
      </c>
      <c r="G835" s="24" t="str" cm="1">
        <f t="array" ref="G835">+IFERROR(_xlfn.XLOOKUP(Cesion_credito[[#This Row],[Distribuidor_CNE]]&amp;"_"&amp;Cesion_credito[[#This Row],[Bloque_Contrato_CNE]],Contrato[[#All],[Id]],Contrato[[#All],[Suministrador_CNE]],,0),"")</f>
        <v>Empresa Eléctrica Carén S.A.</v>
      </c>
      <c r="H835" s="24" t="str" cm="1">
        <f t="array" ref="H835">+IFERROR(_xlfn.XLOOKUP(Cesion_credito[[#This Row],[Distribuidor_CNE]]&amp;"_"&amp;Cesion_credito[[#This Row],[Bloque_Contrato_CNE]],Contrato[[#All],[Id]],Contrato[[#All],[SUMINISTRADOR_ACTUAL]],,0),"")</f>
        <v>CAREN</v>
      </c>
      <c r="I835" s="24" t="str" cm="1">
        <f t="array" ref="I835">+IFERROR(_xlfn.XLOOKUP(Cesion_credito[[#This Row],[Distribuidor_CNE]]&amp;"_"&amp;Cesion_credito[[#This Row],[Bloque_Contrato_CNE]],Contrato[[#All],[Id]],Contrato[[#All],[DISTRIBUIDOR_ACTUAL]],,0),"")</f>
        <v>FRONTEL</v>
      </c>
      <c r="J835" s="5" t="s">
        <v>1299</v>
      </c>
      <c r="K835" s="22" t="str" cm="1">
        <f t="array" ref="K8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5" s="8">
        <v>1</v>
      </c>
      <c r="N835" s="36">
        <f>+Cesion_credito[[#This Row],[Prorrata_Semestral (%)]]*SUMIFS(Contrato[Pago_Semestral_US$],Contrato[Distribuidor_CNE],Cesion_credito[[#This Row],[Distribuidor_CNE]],Contrato[Contrato],Cesion_credito[[#This Row],[Bloque_Contrato_CNE]])</f>
        <v>877.34699999999998</v>
      </c>
      <c r="O835" s="28">
        <f t="shared" si="61"/>
        <v>1</v>
      </c>
      <c r="P835" t="str" cm="1">
        <f t="array" ref="P835">+IFERROR(_xlfn.XLOOKUP(Cesion_credito[[#This Row],[SUMINISTRADOR_ACTUAL]]&amp;Cesion_credito[[#This Row],[Razón Social Beneficiario del Pago]],Tabla_Facturas[[#All],[ID]],Tabla_Facturas[[#All],[BANCO]],,0),"")</f>
        <v>Banco de Chile</v>
      </c>
      <c r="Q835" t="str" cm="1">
        <f t="array" ref="Q83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5" cm="1">
        <f t="array" ref="R835">+IFERROR(_xlfn.XLOOKUP(Cesion_credito[[#This Row],[SUMINISTRADOR_ACTUAL]]&amp;Cesion_credito[[#This Row],[Razón Social Beneficiario del Pago]],Tabla_Facturas[[#All],[ID]],Tabla_Facturas[[#All],[NUMERO_CUENTA]],,0),"")</f>
        <v>1410401068</v>
      </c>
      <c r="S8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136561</v>
      </c>
      <c r="T835" t="str">
        <f>+_xlfn.XLOOKUP(Cesion_credito[[#This Row],[DISTRIBUIDOR_ACTUAL]],Distribuidor[DISTRIBUIDOR_ACTUAL],Distribuidor[RAZON_SOCIAL_DISTRIBUIDOR_ACTUAL],,0)</f>
        <v>Empresa Eléctrica de la Frontera S.A.</v>
      </c>
      <c r="U835" t="str">
        <f>+_xlfn.XLOOKUP(Cesion_credito[[#This Row],[DISTRIBUIDOR_ACTUAL]],Distribuidor[DISTRIBUIDOR_ACTUAL],Distribuidor[RUT_DISTRIBUIDOR_ACTUAL],,0)</f>
        <v>76.073.164-1</v>
      </c>
    </row>
    <row r="836" spans="1:21" x14ac:dyDescent="0.25">
      <c r="A836" s="22">
        <f t="shared" si="58"/>
        <v>2025</v>
      </c>
      <c r="B836" s="22">
        <f t="shared" si="59"/>
        <v>1</v>
      </c>
      <c r="C836" s="22">
        <f t="shared" si="60"/>
        <v>6</v>
      </c>
      <c r="D836" s="23" t="s">
        <v>1129</v>
      </c>
      <c r="E836" s="6" t="s">
        <v>1098</v>
      </c>
      <c r="F836" s="5" t="s">
        <v>759</v>
      </c>
      <c r="G836" s="24" t="str" cm="1">
        <f t="array" ref="G836">+IFERROR(_xlfn.XLOOKUP(Cesion_credito[[#This Row],[Distribuidor_CNE]]&amp;"_"&amp;Cesion_credito[[#This Row],[Bloque_Contrato_CNE]],Contrato[[#All],[Id]],Contrato[[#All],[Suministrador_CNE]],,0),"")</f>
        <v>Empresa Eléctrica Carén S.A.</v>
      </c>
      <c r="H836" s="24" t="str" cm="1">
        <f t="array" ref="H836">+IFERROR(_xlfn.XLOOKUP(Cesion_credito[[#This Row],[Distribuidor_CNE]]&amp;"_"&amp;Cesion_credito[[#This Row],[Bloque_Contrato_CNE]],Contrato[[#All],[Id]],Contrato[[#All],[SUMINISTRADOR_ACTUAL]],,0),"")</f>
        <v>CAREN</v>
      </c>
      <c r="I836" s="24" t="str" cm="1">
        <f t="array" ref="I836">+IFERROR(_xlfn.XLOOKUP(Cesion_credito[[#This Row],[Distribuidor_CNE]]&amp;"_"&amp;Cesion_credito[[#This Row],[Bloque_Contrato_CNE]],Contrato[[#All],[Id]],Contrato[[#All],[DISTRIBUIDOR_ACTUAL]],,0),"")</f>
        <v>FRONTEL</v>
      </c>
      <c r="J836" s="5" t="s">
        <v>1299</v>
      </c>
      <c r="K836" s="22" t="str" cm="1">
        <f t="array" ref="K83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6" s="8">
        <v>1</v>
      </c>
      <c r="N836" s="36">
        <f>+Cesion_credito[[#This Row],[Prorrata_Semestral (%)]]*SUMIFS(Contrato[Pago_Semestral_US$],Contrato[Distribuidor_CNE],Cesion_credito[[#This Row],[Distribuidor_CNE]],Contrato[Contrato],Cesion_credito[[#This Row],[Bloque_Contrato_CNE]])</f>
        <v>2924.85</v>
      </c>
      <c r="O836" s="28">
        <f t="shared" si="61"/>
        <v>1</v>
      </c>
      <c r="P836" t="str" cm="1">
        <f t="array" ref="P836">+IFERROR(_xlfn.XLOOKUP(Cesion_credito[[#This Row],[SUMINISTRADOR_ACTUAL]]&amp;Cesion_credito[[#This Row],[Razón Social Beneficiario del Pago]],Tabla_Facturas[[#All],[ID]],Tabla_Facturas[[#All],[BANCO]],,0),"")</f>
        <v>Banco de Chile</v>
      </c>
      <c r="Q836" t="str" cm="1">
        <f t="array" ref="Q83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6" cm="1">
        <f t="array" ref="R836">+IFERROR(_xlfn.XLOOKUP(Cesion_credito[[#This Row],[SUMINISTRADOR_ACTUAL]]&amp;Cesion_credito[[#This Row],[Razón Social Beneficiario del Pago]],Tabla_Facturas[[#All],[ID]],Tabla_Facturas[[#All],[NUMERO_CUENTA]],,0),"")</f>
        <v>1410401068</v>
      </c>
      <c r="S8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455258</v>
      </c>
      <c r="T836" t="str">
        <f>+_xlfn.XLOOKUP(Cesion_credito[[#This Row],[DISTRIBUIDOR_ACTUAL]],Distribuidor[DISTRIBUIDOR_ACTUAL],Distribuidor[RAZON_SOCIAL_DISTRIBUIDOR_ACTUAL],,0)</f>
        <v>Empresa Eléctrica de la Frontera S.A.</v>
      </c>
      <c r="U836" t="str">
        <f>+_xlfn.XLOOKUP(Cesion_credito[[#This Row],[DISTRIBUIDOR_ACTUAL]],Distribuidor[DISTRIBUIDOR_ACTUAL],Distribuidor[RUT_DISTRIBUIDOR_ACTUAL],,0)</f>
        <v>76.073.164-1</v>
      </c>
    </row>
    <row r="837" spans="1:21" x14ac:dyDescent="0.25">
      <c r="A837" s="22">
        <f t="shared" si="58"/>
        <v>2025</v>
      </c>
      <c r="B837" s="22">
        <f t="shared" si="59"/>
        <v>1</v>
      </c>
      <c r="C837" s="22">
        <f t="shared" si="60"/>
        <v>6</v>
      </c>
      <c r="D837" s="23" t="s">
        <v>1129</v>
      </c>
      <c r="E837" s="6" t="s">
        <v>1098</v>
      </c>
      <c r="F837" s="5" t="s">
        <v>760</v>
      </c>
      <c r="G837" s="24" t="str" cm="1">
        <f t="array" ref="G837">+IFERROR(_xlfn.XLOOKUP(Cesion_credito[[#This Row],[Distribuidor_CNE]]&amp;"_"&amp;Cesion_credito[[#This Row],[Bloque_Contrato_CNE]],Contrato[[#All],[Id]],Contrato[[#All],[Suministrador_CNE]],,0),"")</f>
        <v>Empresa Eléctrica Carén S.A.</v>
      </c>
      <c r="H837" s="24" t="str" cm="1">
        <f t="array" ref="H837">+IFERROR(_xlfn.XLOOKUP(Cesion_credito[[#This Row],[Distribuidor_CNE]]&amp;"_"&amp;Cesion_credito[[#This Row],[Bloque_Contrato_CNE]],Contrato[[#All],[Id]],Contrato[[#All],[SUMINISTRADOR_ACTUAL]],,0),"")</f>
        <v>CAREN</v>
      </c>
      <c r="I837" s="24" t="str" cm="1">
        <f t="array" ref="I837">+IFERROR(_xlfn.XLOOKUP(Cesion_credito[[#This Row],[Distribuidor_CNE]]&amp;"_"&amp;Cesion_credito[[#This Row],[Bloque_Contrato_CNE]],Contrato[[#All],[Id]],Contrato[[#All],[DISTRIBUIDOR_ACTUAL]],,0),"")</f>
        <v>FRONTEL</v>
      </c>
      <c r="J837" s="5" t="s">
        <v>1299</v>
      </c>
      <c r="K837" s="22" t="str" cm="1">
        <f t="array" ref="K8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7" s="8">
        <v>1</v>
      </c>
      <c r="N837" s="36">
        <f>+Cesion_credito[[#This Row],[Prorrata_Semestral (%)]]*SUMIFS(Contrato[Pago_Semestral_US$],Contrato[Distribuidor_CNE],Cesion_credito[[#This Row],[Distribuidor_CNE]],Contrato[Contrato],Cesion_credito[[#This Row],[Bloque_Contrato_CNE]])</f>
        <v>3480.424</v>
      </c>
      <c r="O837" s="28">
        <f t="shared" si="61"/>
        <v>1</v>
      </c>
      <c r="P837" t="str" cm="1">
        <f t="array" ref="P837">+IFERROR(_xlfn.XLOOKUP(Cesion_credito[[#This Row],[SUMINISTRADOR_ACTUAL]]&amp;Cesion_credito[[#This Row],[Razón Social Beneficiario del Pago]],Tabla_Facturas[[#All],[ID]],Tabla_Facturas[[#All],[BANCO]],,0),"")</f>
        <v>Banco de Chile</v>
      </c>
      <c r="Q837" t="str" cm="1">
        <f t="array" ref="Q83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7" cm="1">
        <f t="array" ref="R837">+IFERROR(_xlfn.XLOOKUP(Cesion_credito[[#This Row],[SUMINISTRADOR_ACTUAL]]&amp;Cesion_credito[[#This Row],[Razón Social Beneficiario del Pago]],Tabla_Facturas[[#All],[ID]],Tabla_Facturas[[#All],[NUMERO_CUENTA]],,0),"")</f>
        <v>1410401068</v>
      </c>
      <c r="S8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541734</v>
      </c>
      <c r="T837" t="str">
        <f>+_xlfn.XLOOKUP(Cesion_credito[[#This Row],[DISTRIBUIDOR_ACTUAL]],Distribuidor[DISTRIBUIDOR_ACTUAL],Distribuidor[RAZON_SOCIAL_DISTRIBUIDOR_ACTUAL],,0)</f>
        <v>Empresa Eléctrica de la Frontera S.A.</v>
      </c>
      <c r="U837" t="str">
        <f>+_xlfn.XLOOKUP(Cesion_credito[[#This Row],[DISTRIBUIDOR_ACTUAL]],Distribuidor[DISTRIBUIDOR_ACTUAL],Distribuidor[RUT_DISTRIBUIDOR_ACTUAL],,0)</f>
        <v>76.073.164-1</v>
      </c>
    </row>
    <row r="838" spans="1:21" x14ac:dyDescent="0.25">
      <c r="A838" s="22">
        <f t="shared" si="58"/>
        <v>2025</v>
      </c>
      <c r="B838" s="22">
        <f t="shared" si="59"/>
        <v>1</v>
      </c>
      <c r="C838" s="22">
        <f t="shared" si="60"/>
        <v>6</v>
      </c>
      <c r="D838" s="23" t="s">
        <v>1129</v>
      </c>
      <c r="E838" s="6" t="s">
        <v>1099</v>
      </c>
      <c r="F838" s="5" t="s">
        <v>793</v>
      </c>
      <c r="G838" s="24" t="str" cm="1">
        <f t="array" ref="G838">+IFERROR(_xlfn.XLOOKUP(Cesion_credito[[#This Row],[Distribuidor_CNE]]&amp;"_"&amp;Cesion_credito[[#This Row],[Bloque_Contrato_CNE]],Contrato[[#All],[Id]],Contrato[[#All],[Suministrador_CNE]],,0),"")</f>
        <v>Empresa Eléctrica Carén S.A.</v>
      </c>
      <c r="H838" s="24" t="str" cm="1">
        <f t="array" ref="H838">+IFERROR(_xlfn.XLOOKUP(Cesion_credito[[#This Row],[Distribuidor_CNE]]&amp;"_"&amp;Cesion_credito[[#This Row],[Bloque_Contrato_CNE]],Contrato[[#All],[Id]],Contrato[[#All],[SUMINISTRADOR_ACTUAL]],,0),"")</f>
        <v>CAREN</v>
      </c>
      <c r="I838" s="24" t="str" cm="1">
        <f t="array" ref="I838">+IFERROR(_xlfn.XLOOKUP(Cesion_credito[[#This Row],[Distribuidor_CNE]]&amp;"_"&amp;Cesion_credito[[#This Row],[Bloque_Contrato_CNE]],Contrato[[#All],[Id]],Contrato[[#All],[DISTRIBUIDOR_ACTUAL]],,0),"")</f>
        <v>LITORAL</v>
      </c>
      <c r="J838" s="5" t="s">
        <v>1299</v>
      </c>
      <c r="K838" s="22" t="str" cm="1">
        <f t="array" ref="K8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8" s="8">
        <v>1</v>
      </c>
      <c r="N838" s="36">
        <f>+Cesion_credito[[#This Row],[Prorrata_Semestral (%)]]*SUMIFS(Contrato[Pago_Semestral_US$],Contrato[Distribuidor_CNE],Cesion_credito[[#This Row],[Distribuidor_CNE]],Contrato[Contrato],Cesion_credito[[#This Row],[Bloque_Contrato_CNE]])</f>
        <v>56.47</v>
      </c>
      <c r="O838" s="28">
        <f t="shared" si="61"/>
        <v>1</v>
      </c>
      <c r="P838" t="str" cm="1">
        <f t="array" ref="P838">+IFERROR(_xlfn.XLOOKUP(Cesion_credito[[#This Row],[SUMINISTRADOR_ACTUAL]]&amp;Cesion_credito[[#This Row],[Razón Social Beneficiario del Pago]],Tabla_Facturas[[#All],[ID]],Tabla_Facturas[[#All],[BANCO]],,0),"")</f>
        <v>Banco de Chile</v>
      </c>
      <c r="Q838" t="str" cm="1">
        <f t="array" ref="Q83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8" cm="1">
        <f t="array" ref="R838">+IFERROR(_xlfn.XLOOKUP(Cesion_credito[[#This Row],[SUMINISTRADOR_ACTUAL]]&amp;Cesion_credito[[#This Row],[Razón Social Beneficiario del Pago]],Tabla_Facturas[[#All],[ID]],Tabla_Facturas[[#All],[NUMERO_CUENTA]],,0),"")</f>
        <v>1410401068</v>
      </c>
      <c r="S8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8790</v>
      </c>
      <c r="T838" t="str">
        <f>+_xlfn.XLOOKUP(Cesion_credito[[#This Row],[DISTRIBUIDOR_ACTUAL]],Distribuidor[DISTRIBUIDOR_ACTUAL],Distribuidor[RAZON_SOCIAL_DISTRIBUIDOR_ACTUAL],,0)</f>
        <v>Compañía Eléctrica del Litoral S.A.</v>
      </c>
      <c r="U838" t="str">
        <f>+_xlfn.XLOOKUP(Cesion_credito[[#This Row],[DISTRIBUIDOR_ACTUAL]],Distribuidor[DISTRIBUIDOR_ACTUAL],Distribuidor[RUT_DISTRIBUIDOR_ACTUAL],,0)</f>
        <v>91.344.000-5</v>
      </c>
    </row>
    <row r="839" spans="1:21" x14ac:dyDescent="0.25">
      <c r="A839" s="22">
        <f t="shared" si="58"/>
        <v>2025</v>
      </c>
      <c r="B839" s="22">
        <f t="shared" si="59"/>
        <v>1</v>
      </c>
      <c r="C839" s="22">
        <f t="shared" si="60"/>
        <v>6</v>
      </c>
      <c r="D839" s="23" t="s">
        <v>1129</v>
      </c>
      <c r="E839" s="6" t="s">
        <v>1099</v>
      </c>
      <c r="F839" s="5" t="s">
        <v>794</v>
      </c>
      <c r="G839" s="24" t="str" cm="1">
        <f t="array" ref="G839">+IFERROR(_xlfn.XLOOKUP(Cesion_credito[[#This Row],[Distribuidor_CNE]]&amp;"_"&amp;Cesion_credito[[#This Row],[Bloque_Contrato_CNE]],Contrato[[#All],[Id]],Contrato[[#All],[Suministrador_CNE]],,0),"")</f>
        <v>Empresa Eléctrica Carén S.A.</v>
      </c>
      <c r="H839" s="24" t="str" cm="1">
        <f t="array" ref="H839">+IFERROR(_xlfn.XLOOKUP(Cesion_credito[[#This Row],[Distribuidor_CNE]]&amp;"_"&amp;Cesion_credito[[#This Row],[Bloque_Contrato_CNE]],Contrato[[#All],[Id]],Contrato[[#All],[SUMINISTRADOR_ACTUAL]],,0),"")</f>
        <v>CAREN</v>
      </c>
      <c r="I839" s="24" t="str" cm="1">
        <f t="array" ref="I839">+IFERROR(_xlfn.XLOOKUP(Cesion_credito[[#This Row],[Distribuidor_CNE]]&amp;"_"&amp;Cesion_credito[[#This Row],[Bloque_Contrato_CNE]],Contrato[[#All],[Id]],Contrato[[#All],[DISTRIBUIDOR_ACTUAL]],,0),"")</f>
        <v>LITORAL</v>
      </c>
      <c r="J839" s="5" t="s">
        <v>1299</v>
      </c>
      <c r="K839" s="22" t="str" cm="1">
        <f t="array" ref="K8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39" s="8">
        <v>1</v>
      </c>
      <c r="N839" s="36">
        <f>+Cesion_credito[[#This Row],[Prorrata_Semestral (%)]]*SUMIFS(Contrato[Pago_Semestral_US$],Contrato[Distribuidor_CNE],Cesion_credito[[#This Row],[Distribuidor_CNE]],Contrato[Contrato],Cesion_credito[[#This Row],[Bloque_Contrato_CNE]])</f>
        <v>44.75</v>
      </c>
      <c r="O839" s="28">
        <f t="shared" si="61"/>
        <v>1</v>
      </c>
      <c r="P839" t="str" cm="1">
        <f t="array" ref="P839">+IFERROR(_xlfn.XLOOKUP(Cesion_credito[[#This Row],[SUMINISTRADOR_ACTUAL]]&amp;Cesion_credito[[#This Row],[Razón Social Beneficiario del Pago]],Tabla_Facturas[[#All],[ID]],Tabla_Facturas[[#All],[BANCO]],,0),"")</f>
        <v>Banco de Chile</v>
      </c>
      <c r="Q839" t="str" cm="1">
        <f t="array" ref="Q83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39" cm="1">
        <f t="array" ref="R839">+IFERROR(_xlfn.XLOOKUP(Cesion_credito[[#This Row],[SUMINISTRADOR_ACTUAL]]&amp;Cesion_credito[[#This Row],[Razón Social Beneficiario del Pago]],Tabla_Facturas[[#All],[ID]],Tabla_Facturas[[#All],[NUMERO_CUENTA]],,0),"")</f>
        <v>1410401068</v>
      </c>
      <c r="S8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6965</v>
      </c>
      <c r="T839" t="str">
        <f>+_xlfn.XLOOKUP(Cesion_credito[[#This Row],[DISTRIBUIDOR_ACTUAL]],Distribuidor[DISTRIBUIDOR_ACTUAL],Distribuidor[RAZON_SOCIAL_DISTRIBUIDOR_ACTUAL],,0)</f>
        <v>Compañía Eléctrica del Litoral S.A.</v>
      </c>
      <c r="U839" t="str">
        <f>+_xlfn.XLOOKUP(Cesion_credito[[#This Row],[DISTRIBUIDOR_ACTUAL]],Distribuidor[DISTRIBUIDOR_ACTUAL],Distribuidor[RUT_DISTRIBUIDOR_ACTUAL],,0)</f>
        <v>91.344.000-5</v>
      </c>
    </row>
    <row r="840" spans="1:21" x14ac:dyDescent="0.25">
      <c r="A840" s="22">
        <f t="shared" si="58"/>
        <v>2025</v>
      </c>
      <c r="B840" s="22">
        <f t="shared" si="59"/>
        <v>1</v>
      </c>
      <c r="C840" s="22">
        <f t="shared" si="60"/>
        <v>6</v>
      </c>
      <c r="D840" s="23" t="s">
        <v>1129</v>
      </c>
      <c r="E840" s="6" t="s">
        <v>1099</v>
      </c>
      <c r="F840" s="5" t="s">
        <v>795</v>
      </c>
      <c r="G840" s="24" t="str" cm="1">
        <f t="array" ref="G840">+IFERROR(_xlfn.XLOOKUP(Cesion_credito[[#This Row],[Distribuidor_CNE]]&amp;"_"&amp;Cesion_credito[[#This Row],[Bloque_Contrato_CNE]],Contrato[[#All],[Id]],Contrato[[#All],[Suministrador_CNE]],,0),"")</f>
        <v>Empresa Eléctrica Carén S.A.</v>
      </c>
      <c r="H840" s="24" t="str" cm="1">
        <f t="array" ref="H840">+IFERROR(_xlfn.XLOOKUP(Cesion_credito[[#This Row],[Distribuidor_CNE]]&amp;"_"&amp;Cesion_credito[[#This Row],[Bloque_Contrato_CNE]],Contrato[[#All],[Id]],Contrato[[#All],[SUMINISTRADOR_ACTUAL]],,0),"")</f>
        <v>CAREN</v>
      </c>
      <c r="I840" s="24" t="str" cm="1">
        <f t="array" ref="I840">+IFERROR(_xlfn.XLOOKUP(Cesion_credito[[#This Row],[Distribuidor_CNE]]&amp;"_"&amp;Cesion_credito[[#This Row],[Bloque_Contrato_CNE]],Contrato[[#All],[Id]],Contrato[[#All],[DISTRIBUIDOR_ACTUAL]],,0),"")</f>
        <v>LITORAL</v>
      </c>
      <c r="J840" s="5" t="s">
        <v>1299</v>
      </c>
      <c r="K840" s="22" t="str" cm="1">
        <f t="array" ref="K8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0" s="8">
        <v>1</v>
      </c>
      <c r="N840" s="36">
        <f>+Cesion_credito[[#This Row],[Prorrata_Semestral (%)]]*SUMIFS(Contrato[Pago_Semestral_US$],Contrato[Distribuidor_CNE],Cesion_credito[[#This Row],[Distribuidor_CNE]],Contrato[Contrato],Cesion_credito[[#This Row],[Bloque_Contrato_CNE]])</f>
        <v>32.561999999999998</v>
      </c>
      <c r="O840" s="28">
        <f t="shared" si="61"/>
        <v>1</v>
      </c>
      <c r="P840" t="str" cm="1">
        <f t="array" ref="P840">+IFERROR(_xlfn.XLOOKUP(Cesion_credito[[#This Row],[SUMINISTRADOR_ACTUAL]]&amp;Cesion_credito[[#This Row],[Razón Social Beneficiario del Pago]],Tabla_Facturas[[#All],[ID]],Tabla_Facturas[[#All],[BANCO]],,0),"")</f>
        <v>Banco de Chile</v>
      </c>
      <c r="Q840" t="str" cm="1">
        <f t="array" ref="Q84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0" cm="1">
        <f t="array" ref="R840">+IFERROR(_xlfn.XLOOKUP(Cesion_credito[[#This Row],[SUMINISTRADOR_ACTUAL]]&amp;Cesion_credito[[#This Row],[Razón Social Beneficiario del Pago]],Tabla_Facturas[[#All],[ID]],Tabla_Facturas[[#All],[NUMERO_CUENTA]],,0),"")</f>
        <v>1410401068</v>
      </c>
      <c r="S8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5068</v>
      </c>
      <c r="T840" t="str">
        <f>+_xlfn.XLOOKUP(Cesion_credito[[#This Row],[DISTRIBUIDOR_ACTUAL]],Distribuidor[DISTRIBUIDOR_ACTUAL],Distribuidor[RAZON_SOCIAL_DISTRIBUIDOR_ACTUAL],,0)</f>
        <v>Compañía Eléctrica del Litoral S.A.</v>
      </c>
      <c r="U840" t="str">
        <f>+_xlfn.XLOOKUP(Cesion_credito[[#This Row],[DISTRIBUIDOR_ACTUAL]],Distribuidor[DISTRIBUIDOR_ACTUAL],Distribuidor[RUT_DISTRIBUIDOR_ACTUAL],,0)</f>
        <v>91.344.000-5</v>
      </c>
    </row>
    <row r="841" spans="1:21" x14ac:dyDescent="0.25">
      <c r="A841" s="22">
        <f t="shared" ref="A841:A872" si="62">+$B$3</f>
        <v>2025</v>
      </c>
      <c r="B841" s="22">
        <f t="shared" ref="B841:B872" si="63">+$B$4</f>
        <v>1</v>
      </c>
      <c r="C841" s="22">
        <f t="shared" ref="C841:C872" si="64">+$B$5</f>
        <v>6</v>
      </c>
      <c r="D841" s="23" t="s">
        <v>1129</v>
      </c>
      <c r="E841" s="6" t="s">
        <v>1099</v>
      </c>
      <c r="F841" s="5" t="s">
        <v>796</v>
      </c>
      <c r="G841" s="24" t="str" cm="1">
        <f t="array" ref="G841">+IFERROR(_xlfn.XLOOKUP(Cesion_credito[[#This Row],[Distribuidor_CNE]]&amp;"_"&amp;Cesion_credito[[#This Row],[Bloque_Contrato_CNE]],Contrato[[#All],[Id]],Contrato[[#All],[Suministrador_CNE]],,0),"")</f>
        <v>Empresa Eléctrica Carén S.A.</v>
      </c>
      <c r="H841" s="24" t="str" cm="1">
        <f t="array" ref="H841">+IFERROR(_xlfn.XLOOKUP(Cesion_credito[[#This Row],[Distribuidor_CNE]]&amp;"_"&amp;Cesion_credito[[#This Row],[Bloque_Contrato_CNE]],Contrato[[#All],[Id]],Contrato[[#All],[SUMINISTRADOR_ACTUAL]],,0),"")</f>
        <v>CAREN</v>
      </c>
      <c r="I841" s="24" t="str" cm="1">
        <f t="array" ref="I841">+IFERROR(_xlfn.XLOOKUP(Cesion_credito[[#This Row],[Distribuidor_CNE]]&amp;"_"&amp;Cesion_credito[[#This Row],[Bloque_Contrato_CNE]],Contrato[[#All],[Id]],Contrato[[#All],[DISTRIBUIDOR_ACTUAL]],,0),"")</f>
        <v>LITORAL</v>
      </c>
      <c r="J841" s="5" t="s">
        <v>1299</v>
      </c>
      <c r="K841" s="22" t="str" cm="1">
        <f t="array" ref="K8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1" s="8">
        <v>1</v>
      </c>
      <c r="N841" s="36">
        <f>+Cesion_credito[[#This Row],[Prorrata_Semestral (%)]]*SUMIFS(Contrato[Pago_Semestral_US$],Contrato[Distribuidor_CNE],Cesion_credito[[#This Row],[Distribuidor_CNE]],Contrato[Contrato],Cesion_credito[[#This Row],[Bloque_Contrato_CNE]])</f>
        <v>308.875</v>
      </c>
      <c r="O841" s="28">
        <f t="shared" ref="O841:O872" si="65">+SUMIFS(M:M,E:E,E841,F:F,F841)</f>
        <v>1</v>
      </c>
      <c r="P841" t="str" cm="1">
        <f t="array" ref="P841">+IFERROR(_xlfn.XLOOKUP(Cesion_credito[[#This Row],[SUMINISTRADOR_ACTUAL]]&amp;Cesion_credito[[#This Row],[Razón Social Beneficiario del Pago]],Tabla_Facturas[[#All],[ID]],Tabla_Facturas[[#All],[BANCO]],,0),"")</f>
        <v>Banco de Chile</v>
      </c>
      <c r="Q841" t="str" cm="1">
        <f t="array" ref="Q84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1" cm="1">
        <f t="array" ref="R841">+IFERROR(_xlfn.XLOOKUP(Cesion_credito[[#This Row],[SUMINISTRADOR_ACTUAL]]&amp;Cesion_credito[[#This Row],[Razón Social Beneficiario del Pago]],Tabla_Facturas[[#All],[ID]],Tabla_Facturas[[#All],[NUMERO_CUENTA]],,0),"")</f>
        <v>1410401068</v>
      </c>
      <c r="S8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48077</v>
      </c>
      <c r="T841" t="str">
        <f>+_xlfn.XLOOKUP(Cesion_credito[[#This Row],[DISTRIBUIDOR_ACTUAL]],Distribuidor[DISTRIBUIDOR_ACTUAL],Distribuidor[RAZON_SOCIAL_DISTRIBUIDOR_ACTUAL],,0)</f>
        <v>Compañía Eléctrica del Litoral S.A.</v>
      </c>
      <c r="U841" t="str">
        <f>+_xlfn.XLOOKUP(Cesion_credito[[#This Row],[DISTRIBUIDOR_ACTUAL]],Distribuidor[DISTRIBUIDOR_ACTUAL],Distribuidor[RUT_DISTRIBUIDOR_ACTUAL],,0)</f>
        <v>91.344.000-5</v>
      </c>
    </row>
    <row r="842" spans="1:21" x14ac:dyDescent="0.25">
      <c r="A842" s="22">
        <f t="shared" si="62"/>
        <v>2025</v>
      </c>
      <c r="B842" s="22">
        <f t="shared" si="63"/>
        <v>1</v>
      </c>
      <c r="C842" s="22">
        <f t="shared" si="64"/>
        <v>6</v>
      </c>
      <c r="D842" s="23" t="s">
        <v>1129</v>
      </c>
      <c r="E842" s="6" t="s">
        <v>1100</v>
      </c>
      <c r="F842" s="5" t="s">
        <v>838</v>
      </c>
      <c r="G842" s="24" t="str" cm="1">
        <f t="array" ref="G842">+IFERROR(_xlfn.XLOOKUP(Cesion_credito[[#This Row],[Distribuidor_CNE]]&amp;"_"&amp;Cesion_credito[[#This Row],[Bloque_Contrato_CNE]],Contrato[[#All],[Id]],Contrato[[#All],[Suministrador_CNE]],,0),"")</f>
        <v>Empresa Eléctrica Carén S.A.</v>
      </c>
      <c r="H842" s="24" t="str" cm="1">
        <f t="array" ref="H842">+IFERROR(_xlfn.XLOOKUP(Cesion_credito[[#This Row],[Distribuidor_CNE]]&amp;"_"&amp;Cesion_credito[[#This Row],[Bloque_Contrato_CNE]],Contrato[[#All],[Id]],Contrato[[#All],[SUMINISTRADOR_ACTUAL]],,0),"")</f>
        <v>CAREN</v>
      </c>
      <c r="I842" s="24" t="str" cm="1">
        <f t="array" ref="I842">+IFERROR(_xlfn.XLOOKUP(Cesion_credito[[#This Row],[Distribuidor_CNE]]&amp;"_"&amp;Cesion_credito[[#This Row],[Bloque_Contrato_CNE]],Contrato[[#All],[Id]],Contrato[[#All],[DISTRIBUIDOR_ACTUAL]],,0),"")</f>
        <v>LUZOSORNO</v>
      </c>
      <c r="J842" s="5" t="s">
        <v>1299</v>
      </c>
      <c r="K842" s="22" t="str" cm="1">
        <f t="array" ref="K8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2" s="8">
        <v>1</v>
      </c>
      <c r="N842" s="36">
        <f>+Cesion_credito[[#This Row],[Prorrata_Semestral (%)]]*SUMIFS(Contrato[Pago_Semestral_US$],Contrato[Distribuidor_CNE],Cesion_credito[[#This Row],[Distribuidor_CNE]],Contrato[Contrato],Cesion_credito[[#This Row],[Bloque_Contrato_CNE]])</f>
        <v>72.787999999999997</v>
      </c>
      <c r="O842" s="28">
        <f t="shared" si="65"/>
        <v>1</v>
      </c>
      <c r="P842" t="str" cm="1">
        <f t="array" ref="P842">+IFERROR(_xlfn.XLOOKUP(Cesion_credito[[#This Row],[SUMINISTRADOR_ACTUAL]]&amp;Cesion_credito[[#This Row],[Razón Social Beneficiario del Pago]],Tabla_Facturas[[#All],[ID]],Tabla_Facturas[[#All],[BANCO]],,0),"")</f>
        <v>Banco de Chile</v>
      </c>
      <c r="Q842" t="str" cm="1">
        <f t="array" ref="Q84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2" cm="1">
        <f t="array" ref="R842">+IFERROR(_xlfn.XLOOKUP(Cesion_credito[[#This Row],[SUMINISTRADOR_ACTUAL]]&amp;Cesion_credito[[#This Row],[Razón Social Beneficiario del Pago]],Tabla_Facturas[[#All],[ID]],Tabla_Facturas[[#All],[NUMERO_CUENTA]],,0),"")</f>
        <v>1410401068</v>
      </c>
      <c r="S8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11330</v>
      </c>
      <c r="T842" t="str">
        <f>+_xlfn.XLOOKUP(Cesion_credito[[#This Row],[DISTRIBUIDOR_ACTUAL]],Distribuidor[DISTRIBUIDOR_ACTUAL],Distribuidor[RAZON_SOCIAL_DISTRIBUIDOR_ACTUAL],,0)</f>
        <v>Compañía Eléctrica de Osorno S.A</v>
      </c>
      <c r="U842" t="str">
        <f>+_xlfn.XLOOKUP(Cesion_credito[[#This Row],[DISTRIBUIDOR_ACTUAL]],Distribuidor[DISTRIBUIDOR_ACTUAL],Distribuidor[RUT_DISTRIBUIDOR_ACTUAL],,0)</f>
        <v>96.531.500-4</v>
      </c>
    </row>
    <row r="843" spans="1:21" x14ac:dyDescent="0.25">
      <c r="A843" s="22">
        <f t="shared" si="62"/>
        <v>2025</v>
      </c>
      <c r="B843" s="22">
        <f t="shared" si="63"/>
        <v>1</v>
      </c>
      <c r="C843" s="22">
        <f t="shared" si="64"/>
        <v>6</v>
      </c>
      <c r="D843" s="23" t="s">
        <v>1129</v>
      </c>
      <c r="E843" s="6" t="s">
        <v>1100</v>
      </c>
      <c r="F843" s="5" t="s">
        <v>839</v>
      </c>
      <c r="G843" s="24" t="str" cm="1">
        <f t="array" ref="G843">+IFERROR(_xlfn.XLOOKUP(Cesion_credito[[#This Row],[Distribuidor_CNE]]&amp;"_"&amp;Cesion_credito[[#This Row],[Bloque_Contrato_CNE]],Contrato[[#All],[Id]],Contrato[[#All],[Suministrador_CNE]],,0),"")</f>
        <v>Empresa Eléctrica Carén S.A.</v>
      </c>
      <c r="H843" s="24" t="str" cm="1">
        <f t="array" ref="H843">+IFERROR(_xlfn.XLOOKUP(Cesion_credito[[#This Row],[Distribuidor_CNE]]&amp;"_"&amp;Cesion_credito[[#This Row],[Bloque_Contrato_CNE]],Contrato[[#All],[Id]],Contrato[[#All],[SUMINISTRADOR_ACTUAL]],,0),"")</f>
        <v>CAREN</v>
      </c>
      <c r="I843" s="24" t="str" cm="1">
        <f t="array" ref="I843">+IFERROR(_xlfn.XLOOKUP(Cesion_credito[[#This Row],[Distribuidor_CNE]]&amp;"_"&amp;Cesion_credito[[#This Row],[Bloque_Contrato_CNE]],Contrato[[#All],[Id]],Contrato[[#All],[DISTRIBUIDOR_ACTUAL]],,0),"")</f>
        <v>LUZOSORNO</v>
      </c>
      <c r="J843" s="5" t="s">
        <v>1299</v>
      </c>
      <c r="K843" s="22" t="str" cm="1">
        <f t="array" ref="K8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3" s="8">
        <v>1</v>
      </c>
      <c r="N843" s="36">
        <f>+Cesion_credito[[#This Row],[Prorrata_Semestral (%)]]*SUMIFS(Contrato[Pago_Semestral_US$],Contrato[Distribuidor_CNE],Cesion_credito[[#This Row],[Distribuidor_CNE]],Contrato[Contrato],Cesion_credito[[#This Row],[Bloque_Contrato_CNE]])</f>
        <v>69.992000000000004</v>
      </c>
      <c r="O843" s="28">
        <f t="shared" si="65"/>
        <v>1</v>
      </c>
      <c r="P843" t="str" cm="1">
        <f t="array" ref="P843">+IFERROR(_xlfn.XLOOKUP(Cesion_credito[[#This Row],[SUMINISTRADOR_ACTUAL]]&amp;Cesion_credito[[#This Row],[Razón Social Beneficiario del Pago]],Tabla_Facturas[[#All],[ID]],Tabla_Facturas[[#All],[BANCO]],,0),"")</f>
        <v>Banco de Chile</v>
      </c>
      <c r="Q843" t="str" cm="1">
        <f t="array" ref="Q84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3" cm="1">
        <f t="array" ref="R843">+IFERROR(_xlfn.XLOOKUP(Cesion_credito[[#This Row],[SUMINISTRADOR_ACTUAL]]&amp;Cesion_credito[[#This Row],[Razón Social Beneficiario del Pago]],Tabla_Facturas[[#All],[ID]],Tabla_Facturas[[#All],[NUMERO_CUENTA]],,0),"")</f>
        <v>1410401068</v>
      </c>
      <c r="S8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10894</v>
      </c>
      <c r="T843" t="str">
        <f>+_xlfn.XLOOKUP(Cesion_credito[[#This Row],[DISTRIBUIDOR_ACTUAL]],Distribuidor[DISTRIBUIDOR_ACTUAL],Distribuidor[RAZON_SOCIAL_DISTRIBUIDOR_ACTUAL],,0)</f>
        <v>Compañía Eléctrica de Osorno S.A</v>
      </c>
      <c r="U843" t="str">
        <f>+_xlfn.XLOOKUP(Cesion_credito[[#This Row],[DISTRIBUIDOR_ACTUAL]],Distribuidor[DISTRIBUIDOR_ACTUAL],Distribuidor[RUT_DISTRIBUIDOR_ACTUAL],,0)</f>
        <v>96.531.500-4</v>
      </c>
    </row>
    <row r="844" spans="1:21" x14ac:dyDescent="0.25">
      <c r="A844" s="22">
        <f t="shared" si="62"/>
        <v>2025</v>
      </c>
      <c r="B844" s="22">
        <f t="shared" si="63"/>
        <v>1</v>
      </c>
      <c r="C844" s="22">
        <f t="shared" si="64"/>
        <v>6</v>
      </c>
      <c r="D844" s="23" t="s">
        <v>1129</v>
      </c>
      <c r="E844" s="6" t="s">
        <v>1100</v>
      </c>
      <c r="F844" s="5" t="s">
        <v>840</v>
      </c>
      <c r="G844" s="24" t="str" cm="1">
        <f t="array" ref="G844">+IFERROR(_xlfn.XLOOKUP(Cesion_credito[[#This Row],[Distribuidor_CNE]]&amp;"_"&amp;Cesion_credito[[#This Row],[Bloque_Contrato_CNE]],Contrato[[#All],[Id]],Contrato[[#All],[Suministrador_CNE]],,0),"")</f>
        <v>Empresa Eléctrica Carén S.A.</v>
      </c>
      <c r="H844" s="24" t="str" cm="1">
        <f t="array" ref="H844">+IFERROR(_xlfn.XLOOKUP(Cesion_credito[[#This Row],[Distribuidor_CNE]]&amp;"_"&amp;Cesion_credito[[#This Row],[Bloque_Contrato_CNE]],Contrato[[#All],[Id]],Contrato[[#All],[SUMINISTRADOR_ACTUAL]],,0),"")</f>
        <v>CAREN</v>
      </c>
      <c r="I844" s="24" t="str" cm="1">
        <f t="array" ref="I844">+IFERROR(_xlfn.XLOOKUP(Cesion_credito[[#This Row],[Distribuidor_CNE]]&amp;"_"&amp;Cesion_credito[[#This Row],[Bloque_Contrato_CNE]],Contrato[[#All],[Id]],Contrato[[#All],[DISTRIBUIDOR_ACTUAL]],,0),"")</f>
        <v>LUZOSORNO</v>
      </c>
      <c r="J844" s="5" t="s">
        <v>1299</v>
      </c>
      <c r="K844" s="22" t="str" cm="1">
        <f t="array" ref="K8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4" s="8">
        <v>1</v>
      </c>
      <c r="N844" s="36">
        <f>+Cesion_credito[[#This Row],[Prorrata_Semestral (%)]]*SUMIFS(Contrato[Pago_Semestral_US$],Contrato[Distribuidor_CNE],Cesion_credito[[#This Row],[Distribuidor_CNE]],Contrato[Contrato],Cesion_credito[[#This Row],[Bloque_Contrato_CNE]])</f>
        <v>153.739</v>
      </c>
      <c r="O844" s="28">
        <f t="shared" si="65"/>
        <v>1</v>
      </c>
      <c r="P844" t="str" cm="1">
        <f t="array" ref="P844">+IFERROR(_xlfn.XLOOKUP(Cesion_credito[[#This Row],[SUMINISTRADOR_ACTUAL]]&amp;Cesion_credito[[#This Row],[Razón Social Beneficiario del Pago]],Tabla_Facturas[[#All],[ID]],Tabla_Facturas[[#All],[BANCO]],,0),"")</f>
        <v>Banco de Chile</v>
      </c>
      <c r="Q844" t="str" cm="1">
        <f t="array" ref="Q84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4" cm="1">
        <f t="array" ref="R844">+IFERROR(_xlfn.XLOOKUP(Cesion_credito[[#This Row],[SUMINISTRADOR_ACTUAL]]&amp;Cesion_credito[[#This Row],[Razón Social Beneficiario del Pago]],Tabla_Facturas[[#All],[ID]],Tabla_Facturas[[#All],[NUMERO_CUENTA]],,0),"")</f>
        <v>1410401068</v>
      </c>
      <c r="S8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23930</v>
      </c>
      <c r="T844" t="str">
        <f>+_xlfn.XLOOKUP(Cesion_credito[[#This Row],[DISTRIBUIDOR_ACTUAL]],Distribuidor[DISTRIBUIDOR_ACTUAL],Distribuidor[RAZON_SOCIAL_DISTRIBUIDOR_ACTUAL],,0)</f>
        <v>Compañía Eléctrica de Osorno S.A</v>
      </c>
      <c r="U844" t="str">
        <f>+_xlfn.XLOOKUP(Cesion_credito[[#This Row],[DISTRIBUIDOR_ACTUAL]],Distribuidor[DISTRIBUIDOR_ACTUAL],Distribuidor[RUT_DISTRIBUIDOR_ACTUAL],,0)</f>
        <v>96.531.500-4</v>
      </c>
    </row>
    <row r="845" spans="1:21" x14ac:dyDescent="0.25">
      <c r="A845" s="22">
        <f t="shared" si="62"/>
        <v>2025</v>
      </c>
      <c r="B845" s="22">
        <f t="shared" si="63"/>
        <v>1</v>
      </c>
      <c r="C845" s="22">
        <f t="shared" si="64"/>
        <v>6</v>
      </c>
      <c r="D845" s="23" t="s">
        <v>1129</v>
      </c>
      <c r="E845" s="6" t="s">
        <v>1100</v>
      </c>
      <c r="F845" s="5" t="s">
        <v>841</v>
      </c>
      <c r="G845" s="24" t="str" cm="1">
        <f t="array" ref="G845">+IFERROR(_xlfn.XLOOKUP(Cesion_credito[[#This Row],[Distribuidor_CNE]]&amp;"_"&amp;Cesion_credito[[#This Row],[Bloque_Contrato_CNE]],Contrato[[#All],[Id]],Contrato[[#All],[Suministrador_CNE]],,0),"")</f>
        <v>Empresa Eléctrica Carén S.A.</v>
      </c>
      <c r="H845" s="24" t="str" cm="1">
        <f t="array" ref="H845">+IFERROR(_xlfn.XLOOKUP(Cesion_credito[[#This Row],[Distribuidor_CNE]]&amp;"_"&amp;Cesion_credito[[#This Row],[Bloque_Contrato_CNE]],Contrato[[#All],[Id]],Contrato[[#All],[SUMINISTRADOR_ACTUAL]],,0),"")</f>
        <v>CAREN</v>
      </c>
      <c r="I845" s="24" t="str" cm="1">
        <f t="array" ref="I845">+IFERROR(_xlfn.XLOOKUP(Cesion_credito[[#This Row],[Distribuidor_CNE]]&amp;"_"&amp;Cesion_credito[[#This Row],[Bloque_Contrato_CNE]],Contrato[[#All],[Id]],Contrato[[#All],[DISTRIBUIDOR_ACTUAL]],,0),"")</f>
        <v>LUZOSORNO</v>
      </c>
      <c r="J845" s="5" t="s">
        <v>1299</v>
      </c>
      <c r="K845" s="22" t="str" cm="1">
        <f t="array" ref="K8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5" s="8">
        <v>1</v>
      </c>
      <c r="N845" s="36">
        <f>+Cesion_credito[[#This Row],[Prorrata_Semestral (%)]]*SUMIFS(Contrato[Pago_Semestral_US$],Contrato[Distribuidor_CNE],Cesion_credito[[#This Row],[Distribuidor_CNE]],Contrato[Contrato],Cesion_credito[[#This Row],[Bloque_Contrato_CNE]])</f>
        <v>126.633</v>
      </c>
      <c r="O845" s="28">
        <f t="shared" si="65"/>
        <v>1</v>
      </c>
      <c r="P845" t="str" cm="1">
        <f t="array" ref="P845">+IFERROR(_xlfn.XLOOKUP(Cesion_credito[[#This Row],[SUMINISTRADOR_ACTUAL]]&amp;Cesion_credito[[#This Row],[Razón Social Beneficiario del Pago]],Tabla_Facturas[[#All],[ID]],Tabla_Facturas[[#All],[BANCO]],,0),"")</f>
        <v>Banco de Chile</v>
      </c>
      <c r="Q845" t="str" cm="1">
        <f t="array" ref="Q84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5" cm="1">
        <f t="array" ref="R845">+IFERROR(_xlfn.XLOOKUP(Cesion_credito[[#This Row],[SUMINISTRADOR_ACTUAL]]&amp;Cesion_credito[[#This Row],[Razón Social Beneficiario del Pago]],Tabla_Facturas[[#All],[ID]],Tabla_Facturas[[#All],[NUMERO_CUENTA]],,0),"")</f>
        <v>1410401068</v>
      </c>
      <c r="S8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19711</v>
      </c>
      <c r="T845" t="str">
        <f>+_xlfn.XLOOKUP(Cesion_credito[[#This Row],[DISTRIBUIDOR_ACTUAL]],Distribuidor[DISTRIBUIDOR_ACTUAL],Distribuidor[RAZON_SOCIAL_DISTRIBUIDOR_ACTUAL],,0)</f>
        <v>Compañía Eléctrica de Osorno S.A</v>
      </c>
      <c r="U845" t="str">
        <f>+_xlfn.XLOOKUP(Cesion_credito[[#This Row],[DISTRIBUIDOR_ACTUAL]],Distribuidor[DISTRIBUIDOR_ACTUAL],Distribuidor[RUT_DISTRIBUIDOR_ACTUAL],,0)</f>
        <v>96.531.500-4</v>
      </c>
    </row>
    <row r="846" spans="1:21" x14ac:dyDescent="0.25">
      <c r="A846" s="22">
        <f t="shared" si="62"/>
        <v>2025</v>
      </c>
      <c r="B846" s="22">
        <f t="shared" si="63"/>
        <v>1</v>
      </c>
      <c r="C846" s="22">
        <f t="shared" si="64"/>
        <v>6</v>
      </c>
      <c r="D846" s="23" t="s">
        <v>1129</v>
      </c>
      <c r="E846" s="6" t="s">
        <v>1101</v>
      </c>
      <c r="F846" s="5" t="s">
        <v>875</v>
      </c>
      <c r="G846" s="24" t="str" cm="1">
        <f t="array" ref="G846">+IFERROR(_xlfn.XLOOKUP(Cesion_credito[[#This Row],[Distribuidor_CNE]]&amp;"_"&amp;Cesion_credito[[#This Row],[Bloque_Contrato_CNE]],Contrato[[#All],[Id]],Contrato[[#All],[Suministrador_CNE]],,0),"")</f>
        <v>Empresa Eléctrica Carén S.A.</v>
      </c>
      <c r="H846" s="24" t="str" cm="1">
        <f t="array" ref="H846">+IFERROR(_xlfn.XLOOKUP(Cesion_credito[[#This Row],[Distribuidor_CNE]]&amp;"_"&amp;Cesion_credito[[#This Row],[Bloque_Contrato_CNE]],Contrato[[#All],[Id]],Contrato[[#All],[SUMINISTRADOR_ACTUAL]],,0),"")</f>
        <v>CAREN</v>
      </c>
      <c r="I846" s="24" t="str" cm="1">
        <f t="array" ref="I846">+IFERROR(_xlfn.XLOOKUP(Cesion_credito[[#This Row],[Distribuidor_CNE]]&amp;"_"&amp;Cesion_credito[[#This Row],[Bloque_Contrato_CNE]],Contrato[[#All],[Id]],Contrato[[#All],[DISTRIBUIDOR_ACTUAL]],,0),"")</f>
        <v>LUZLINARES</v>
      </c>
      <c r="J846" s="5" t="s">
        <v>1299</v>
      </c>
      <c r="K846" s="22" t="str" cm="1">
        <f t="array" ref="K8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6" s="8">
        <v>1</v>
      </c>
      <c r="N846" s="36">
        <f>+Cesion_credito[[#This Row],[Prorrata_Semestral (%)]]*SUMIFS(Contrato[Pago_Semestral_US$],Contrato[Distribuidor_CNE],Cesion_credito[[#This Row],[Distribuidor_CNE]],Contrato[Contrato],Cesion_credito[[#This Row],[Bloque_Contrato_CNE]])</f>
        <v>99.438999999999993</v>
      </c>
      <c r="O846" s="28">
        <f t="shared" si="65"/>
        <v>1</v>
      </c>
      <c r="P846" t="str" cm="1">
        <f t="array" ref="P846">+IFERROR(_xlfn.XLOOKUP(Cesion_credito[[#This Row],[SUMINISTRADOR_ACTUAL]]&amp;Cesion_credito[[#This Row],[Razón Social Beneficiario del Pago]],Tabla_Facturas[[#All],[ID]],Tabla_Facturas[[#All],[BANCO]],,0),"")</f>
        <v>Banco de Chile</v>
      </c>
      <c r="Q846" t="str" cm="1">
        <f t="array" ref="Q84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6" cm="1">
        <f t="array" ref="R846">+IFERROR(_xlfn.XLOOKUP(Cesion_credito[[#This Row],[SUMINISTRADOR_ACTUAL]]&amp;Cesion_credito[[#This Row],[Razón Social Beneficiario del Pago]],Tabla_Facturas[[#All],[ID]],Tabla_Facturas[[#All],[NUMERO_CUENTA]],,0),"")</f>
        <v>1410401068</v>
      </c>
      <c r="S8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15478</v>
      </c>
      <c r="T846" t="str">
        <f>+_xlfn.XLOOKUP(Cesion_credito[[#This Row],[DISTRIBUIDOR_ACTUAL]],Distribuidor[DISTRIBUIDOR_ACTUAL],Distribuidor[RAZON_SOCIAL_DISTRIBUIDOR_ACTUAL],,0)</f>
        <v>Luzlinares S.A.</v>
      </c>
      <c r="U846" t="str">
        <f>+_xlfn.XLOOKUP(Cesion_credito[[#This Row],[DISTRIBUIDOR_ACTUAL]],Distribuidor[DISTRIBUIDOR_ACTUAL],Distribuidor[RUT_DISTRIBUIDOR_ACTUAL],,0)</f>
        <v>96.884.450-4</v>
      </c>
    </row>
    <row r="847" spans="1:21" x14ac:dyDescent="0.25">
      <c r="A847" s="22">
        <f t="shared" si="62"/>
        <v>2025</v>
      </c>
      <c r="B847" s="22">
        <f t="shared" si="63"/>
        <v>1</v>
      </c>
      <c r="C847" s="22">
        <f t="shared" si="64"/>
        <v>6</v>
      </c>
      <c r="D847" s="23" t="s">
        <v>1129</v>
      </c>
      <c r="E847" s="6" t="s">
        <v>1101</v>
      </c>
      <c r="F847" s="5" t="s">
        <v>876</v>
      </c>
      <c r="G847" s="24" t="str" cm="1">
        <f t="array" ref="G847">+IFERROR(_xlfn.XLOOKUP(Cesion_credito[[#This Row],[Distribuidor_CNE]]&amp;"_"&amp;Cesion_credito[[#This Row],[Bloque_Contrato_CNE]],Contrato[[#All],[Id]],Contrato[[#All],[Suministrador_CNE]],,0),"")</f>
        <v>Empresa Eléctrica Carén S.A.</v>
      </c>
      <c r="H847" s="24" t="str" cm="1">
        <f t="array" ref="H847">+IFERROR(_xlfn.XLOOKUP(Cesion_credito[[#This Row],[Distribuidor_CNE]]&amp;"_"&amp;Cesion_credito[[#This Row],[Bloque_Contrato_CNE]],Contrato[[#All],[Id]],Contrato[[#All],[SUMINISTRADOR_ACTUAL]],,0),"")</f>
        <v>CAREN</v>
      </c>
      <c r="I847" s="24" t="str" cm="1">
        <f t="array" ref="I847">+IFERROR(_xlfn.XLOOKUP(Cesion_credito[[#This Row],[Distribuidor_CNE]]&amp;"_"&amp;Cesion_credito[[#This Row],[Bloque_Contrato_CNE]],Contrato[[#All],[Id]],Contrato[[#All],[DISTRIBUIDOR_ACTUAL]],,0),"")</f>
        <v>LUZLINARES</v>
      </c>
      <c r="J847" s="5" t="s">
        <v>1299</v>
      </c>
      <c r="K847" s="22" t="str" cm="1">
        <f t="array" ref="K8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7" s="8">
        <v>1</v>
      </c>
      <c r="N847" s="36">
        <f>+Cesion_credito[[#This Row],[Prorrata_Semestral (%)]]*SUMIFS(Contrato[Pago_Semestral_US$],Contrato[Distribuidor_CNE],Cesion_credito[[#This Row],[Distribuidor_CNE]],Contrato[Contrato],Cesion_credito[[#This Row],[Bloque_Contrato_CNE]])</f>
        <v>119.90600000000001</v>
      </c>
      <c r="O847" s="28">
        <f t="shared" si="65"/>
        <v>1</v>
      </c>
      <c r="P847" t="str" cm="1">
        <f t="array" ref="P847">+IFERROR(_xlfn.XLOOKUP(Cesion_credito[[#This Row],[SUMINISTRADOR_ACTUAL]]&amp;Cesion_credito[[#This Row],[Razón Social Beneficiario del Pago]],Tabla_Facturas[[#All],[ID]],Tabla_Facturas[[#All],[BANCO]],,0),"")</f>
        <v>Banco de Chile</v>
      </c>
      <c r="Q847" t="str" cm="1">
        <f t="array" ref="Q84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7" cm="1">
        <f t="array" ref="R847">+IFERROR(_xlfn.XLOOKUP(Cesion_credito[[#This Row],[SUMINISTRADOR_ACTUAL]]&amp;Cesion_credito[[#This Row],[Razón Social Beneficiario del Pago]],Tabla_Facturas[[#All],[ID]],Tabla_Facturas[[#All],[NUMERO_CUENTA]],,0),"")</f>
        <v>1410401068</v>
      </c>
      <c r="S8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18664</v>
      </c>
      <c r="T847" t="str">
        <f>+_xlfn.XLOOKUP(Cesion_credito[[#This Row],[DISTRIBUIDOR_ACTUAL]],Distribuidor[DISTRIBUIDOR_ACTUAL],Distribuidor[RAZON_SOCIAL_DISTRIBUIDOR_ACTUAL],,0)</f>
        <v>Luzlinares S.A.</v>
      </c>
      <c r="U847" t="str">
        <f>+_xlfn.XLOOKUP(Cesion_credito[[#This Row],[DISTRIBUIDOR_ACTUAL]],Distribuidor[DISTRIBUIDOR_ACTUAL],Distribuidor[RUT_DISTRIBUIDOR_ACTUAL],,0)</f>
        <v>96.884.450-4</v>
      </c>
    </row>
    <row r="848" spans="1:21" x14ac:dyDescent="0.25">
      <c r="A848" s="22">
        <f t="shared" si="62"/>
        <v>2025</v>
      </c>
      <c r="B848" s="22">
        <f t="shared" si="63"/>
        <v>1</v>
      </c>
      <c r="C848" s="22">
        <f t="shared" si="64"/>
        <v>6</v>
      </c>
      <c r="D848" s="23" t="s">
        <v>1129</v>
      </c>
      <c r="E848" s="6" t="s">
        <v>1101</v>
      </c>
      <c r="F848" s="5" t="s">
        <v>877</v>
      </c>
      <c r="G848" s="24" t="str" cm="1">
        <f t="array" ref="G848">+IFERROR(_xlfn.XLOOKUP(Cesion_credito[[#This Row],[Distribuidor_CNE]]&amp;"_"&amp;Cesion_credito[[#This Row],[Bloque_Contrato_CNE]],Contrato[[#All],[Id]],Contrato[[#All],[Suministrador_CNE]],,0),"")</f>
        <v>Empresa Eléctrica Carén S.A.</v>
      </c>
      <c r="H848" s="24" t="str" cm="1">
        <f t="array" ref="H848">+IFERROR(_xlfn.XLOOKUP(Cesion_credito[[#This Row],[Distribuidor_CNE]]&amp;"_"&amp;Cesion_credito[[#This Row],[Bloque_Contrato_CNE]],Contrato[[#All],[Id]],Contrato[[#All],[SUMINISTRADOR_ACTUAL]],,0),"")</f>
        <v>CAREN</v>
      </c>
      <c r="I848" s="24" t="str" cm="1">
        <f t="array" ref="I848">+IFERROR(_xlfn.XLOOKUP(Cesion_credito[[#This Row],[Distribuidor_CNE]]&amp;"_"&amp;Cesion_credito[[#This Row],[Bloque_Contrato_CNE]],Contrato[[#All],[Id]],Contrato[[#All],[DISTRIBUIDOR_ACTUAL]],,0),"")</f>
        <v>LUZLINARES</v>
      </c>
      <c r="J848" s="5" t="s">
        <v>1299</v>
      </c>
      <c r="K848" s="22" t="str" cm="1">
        <f t="array" ref="K8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8" s="8">
        <v>1</v>
      </c>
      <c r="N848" s="36">
        <f>+Cesion_credito[[#This Row],[Prorrata_Semestral (%)]]*SUMIFS(Contrato[Pago_Semestral_US$],Contrato[Distribuidor_CNE],Cesion_credito[[#This Row],[Distribuidor_CNE]],Contrato[Contrato],Cesion_credito[[#This Row],[Bloque_Contrato_CNE]])</f>
        <v>61.22</v>
      </c>
      <c r="O848" s="28">
        <f t="shared" si="65"/>
        <v>1</v>
      </c>
      <c r="P848" t="str" cm="1">
        <f t="array" ref="P848">+IFERROR(_xlfn.XLOOKUP(Cesion_credito[[#This Row],[SUMINISTRADOR_ACTUAL]]&amp;Cesion_credito[[#This Row],[Razón Social Beneficiario del Pago]],Tabla_Facturas[[#All],[ID]],Tabla_Facturas[[#All],[BANCO]],,0),"")</f>
        <v>Banco de Chile</v>
      </c>
      <c r="Q848" t="str" cm="1">
        <f t="array" ref="Q84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8" cm="1">
        <f t="array" ref="R848">+IFERROR(_xlfn.XLOOKUP(Cesion_credito[[#This Row],[SUMINISTRADOR_ACTUAL]]&amp;Cesion_credito[[#This Row],[Razón Social Beneficiario del Pago]],Tabla_Facturas[[#All],[ID]],Tabla_Facturas[[#All],[NUMERO_CUENTA]],,0),"")</f>
        <v>1410401068</v>
      </c>
      <c r="S8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9529</v>
      </c>
      <c r="T848" t="str">
        <f>+_xlfn.XLOOKUP(Cesion_credito[[#This Row],[DISTRIBUIDOR_ACTUAL]],Distribuidor[DISTRIBUIDOR_ACTUAL],Distribuidor[RAZON_SOCIAL_DISTRIBUIDOR_ACTUAL],,0)</f>
        <v>Luzlinares S.A.</v>
      </c>
      <c r="U848" t="str">
        <f>+_xlfn.XLOOKUP(Cesion_credito[[#This Row],[DISTRIBUIDOR_ACTUAL]],Distribuidor[DISTRIBUIDOR_ACTUAL],Distribuidor[RUT_DISTRIBUIDOR_ACTUAL],,0)</f>
        <v>96.884.450-4</v>
      </c>
    </row>
    <row r="849" spans="1:21" x14ac:dyDescent="0.25">
      <c r="A849" s="22">
        <f t="shared" si="62"/>
        <v>2025</v>
      </c>
      <c r="B849" s="22">
        <f t="shared" si="63"/>
        <v>1</v>
      </c>
      <c r="C849" s="22">
        <f t="shared" si="64"/>
        <v>6</v>
      </c>
      <c r="D849" s="23" t="s">
        <v>1129</v>
      </c>
      <c r="E849" s="6" t="s">
        <v>1101</v>
      </c>
      <c r="F849" s="5" t="s">
        <v>878</v>
      </c>
      <c r="G849" s="24" t="str" cm="1">
        <f t="array" ref="G849">+IFERROR(_xlfn.XLOOKUP(Cesion_credito[[#This Row],[Distribuidor_CNE]]&amp;"_"&amp;Cesion_credito[[#This Row],[Bloque_Contrato_CNE]],Contrato[[#All],[Id]],Contrato[[#All],[Suministrador_CNE]],,0),"")</f>
        <v>Empresa Eléctrica Carén S.A.</v>
      </c>
      <c r="H849" s="24" t="str" cm="1">
        <f t="array" ref="H849">+IFERROR(_xlfn.XLOOKUP(Cesion_credito[[#This Row],[Distribuidor_CNE]]&amp;"_"&amp;Cesion_credito[[#This Row],[Bloque_Contrato_CNE]],Contrato[[#All],[Id]],Contrato[[#All],[SUMINISTRADOR_ACTUAL]],,0),"")</f>
        <v>CAREN</v>
      </c>
      <c r="I849" s="24" t="str" cm="1">
        <f t="array" ref="I849">+IFERROR(_xlfn.XLOOKUP(Cesion_credito[[#This Row],[Distribuidor_CNE]]&amp;"_"&amp;Cesion_credito[[#This Row],[Bloque_Contrato_CNE]],Contrato[[#All],[Id]],Contrato[[#All],[DISTRIBUIDOR_ACTUAL]],,0),"")</f>
        <v>LUZLINARES</v>
      </c>
      <c r="J849" s="5" t="s">
        <v>1299</v>
      </c>
      <c r="K849" s="22" t="str" cm="1">
        <f t="array" ref="K8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49" s="8">
        <v>1</v>
      </c>
      <c r="N849" s="36">
        <f>+Cesion_credito[[#This Row],[Prorrata_Semestral (%)]]*SUMIFS(Contrato[Pago_Semestral_US$],Contrato[Distribuidor_CNE],Cesion_credito[[#This Row],[Distribuidor_CNE]],Contrato[Contrato],Cesion_credito[[#This Row],[Bloque_Contrato_CNE]])</f>
        <v>541.46199999999999</v>
      </c>
      <c r="O849" s="28">
        <f t="shared" si="65"/>
        <v>1</v>
      </c>
      <c r="P849" t="str" cm="1">
        <f t="array" ref="P849">+IFERROR(_xlfn.XLOOKUP(Cesion_credito[[#This Row],[SUMINISTRADOR_ACTUAL]]&amp;Cesion_credito[[#This Row],[Razón Social Beneficiario del Pago]],Tabla_Facturas[[#All],[ID]],Tabla_Facturas[[#All],[BANCO]],,0),"")</f>
        <v>Banco de Chile</v>
      </c>
      <c r="Q849" t="str" cm="1">
        <f t="array" ref="Q84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49" cm="1">
        <f t="array" ref="R849">+IFERROR(_xlfn.XLOOKUP(Cesion_credito[[#This Row],[SUMINISTRADOR_ACTUAL]]&amp;Cesion_credito[[#This Row],[Razón Social Beneficiario del Pago]],Tabla_Facturas[[#All],[ID]],Tabla_Facturas[[#All],[NUMERO_CUENTA]],,0),"")</f>
        <v>1410401068</v>
      </c>
      <c r="S8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84279</v>
      </c>
      <c r="T849" t="str">
        <f>+_xlfn.XLOOKUP(Cesion_credito[[#This Row],[DISTRIBUIDOR_ACTUAL]],Distribuidor[DISTRIBUIDOR_ACTUAL],Distribuidor[RAZON_SOCIAL_DISTRIBUIDOR_ACTUAL],,0)</f>
        <v>Luzlinares S.A.</v>
      </c>
      <c r="U849" t="str">
        <f>+_xlfn.XLOOKUP(Cesion_credito[[#This Row],[DISTRIBUIDOR_ACTUAL]],Distribuidor[DISTRIBUIDOR_ACTUAL],Distribuidor[RUT_DISTRIBUIDOR_ACTUAL],,0)</f>
        <v>96.884.450-4</v>
      </c>
    </row>
    <row r="850" spans="1:21" x14ac:dyDescent="0.25">
      <c r="A850" s="22">
        <f t="shared" si="62"/>
        <v>2025</v>
      </c>
      <c r="B850" s="22">
        <f t="shared" si="63"/>
        <v>1</v>
      </c>
      <c r="C850" s="22">
        <f t="shared" si="64"/>
        <v>6</v>
      </c>
      <c r="D850" s="23" t="s">
        <v>1129</v>
      </c>
      <c r="E850" s="6" t="s">
        <v>1102</v>
      </c>
      <c r="F850" s="5" t="s">
        <v>912</v>
      </c>
      <c r="G850" s="24" t="str" cm="1">
        <f t="array" ref="G850">+IFERROR(_xlfn.XLOOKUP(Cesion_credito[[#This Row],[Distribuidor_CNE]]&amp;"_"&amp;Cesion_credito[[#This Row],[Bloque_Contrato_CNE]],Contrato[[#All],[Id]],Contrato[[#All],[Suministrador_CNE]],,0),"")</f>
        <v>Empresa Eléctrica Carén S.A.</v>
      </c>
      <c r="H850" s="24" t="str" cm="1">
        <f t="array" ref="H850">+IFERROR(_xlfn.XLOOKUP(Cesion_credito[[#This Row],[Distribuidor_CNE]]&amp;"_"&amp;Cesion_credito[[#This Row],[Bloque_Contrato_CNE]],Contrato[[#All],[Id]],Contrato[[#All],[SUMINISTRADOR_ACTUAL]],,0),"")</f>
        <v>CAREN</v>
      </c>
      <c r="I850" s="24" t="str" cm="1">
        <f t="array" ref="I850">+IFERROR(_xlfn.XLOOKUP(Cesion_credito[[#This Row],[Distribuidor_CNE]]&amp;"_"&amp;Cesion_credito[[#This Row],[Bloque_Contrato_CNE]],Contrato[[#All],[Id]],Contrato[[#All],[DISTRIBUIDOR_ACTUAL]],,0),"")</f>
        <v>LUZPARRAL</v>
      </c>
      <c r="J850" s="5" t="s">
        <v>1299</v>
      </c>
      <c r="K850" s="22" t="str" cm="1">
        <f t="array" ref="K85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0" s="8">
        <v>1</v>
      </c>
      <c r="N850" s="36">
        <f>+Cesion_credito[[#This Row],[Prorrata_Semestral (%)]]*SUMIFS(Contrato[Pago_Semestral_US$],Contrato[Distribuidor_CNE],Cesion_credito[[#This Row],[Distribuidor_CNE]],Contrato[Contrato],Cesion_credito[[#This Row],[Bloque_Contrato_CNE]])</f>
        <v>22.635999999999999</v>
      </c>
      <c r="O850" s="28">
        <f t="shared" si="65"/>
        <v>1</v>
      </c>
      <c r="P850" t="str" cm="1">
        <f t="array" ref="P850">+IFERROR(_xlfn.XLOOKUP(Cesion_credito[[#This Row],[SUMINISTRADOR_ACTUAL]]&amp;Cesion_credito[[#This Row],[Razón Social Beneficiario del Pago]],Tabla_Facturas[[#All],[ID]],Tabla_Facturas[[#All],[BANCO]],,0),"")</f>
        <v>Banco de Chile</v>
      </c>
      <c r="Q850" t="str" cm="1">
        <f t="array" ref="Q85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0" cm="1">
        <f t="array" ref="R850">+IFERROR(_xlfn.XLOOKUP(Cesion_credito[[#This Row],[SUMINISTRADOR_ACTUAL]]&amp;Cesion_credito[[#This Row],[Razón Social Beneficiario del Pago]],Tabla_Facturas[[#All],[ID]],Tabla_Facturas[[#All],[NUMERO_CUENTA]],,0),"")</f>
        <v>1410401068</v>
      </c>
      <c r="S8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3523</v>
      </c>
      <c r="T850" t="str">
        <f>+_xlfn.XLOOKUP(Cesion_credito[[#This Row],[DISTRIBUIDOR_ACTUAL]],Distribuidor[DISTRIBUIDOR_ACTUAL],Distribuidor[RAZON_SOCIAL_DISTRIBUIDOR_ACTUAL],,0)</f>
        <v>Luzparral S.A.</v>
      </c>
      <c r="U850" t="str">
        <f>+_xlfn.XLOOKUP(Cesion_credito[[#This Row],[DISTRIBUIDOR_ACTUAL]],Distribuidor[DISTRIBUIDOR_ACTUAL],Distribuidor[RUT_DISTRIBUIDOR_ACTUAL],,0)</f>
        <v>96.866.680-0</v>
      </c>
    </row>
    <row r="851" spans="1:21" x14ac:dyDescent="0.25">
      <c r="A851" s="22">
        <f t="shared" si="62"/>
        <v>2025</v>
      </c>
      <c r="B851" s="22">
        <f t="shared" si="63"/>
        <v>1</v>
      </c>
      <c r="C851" s="22">
        <f t="shared" si="64"/>
        <v>6</v>
      </c>
      <c r="D851" s="23" t="s">
        <v>1129</v>
      </c>
      <c r="E851" s="6" t="s">
        <v>1102</v>
      </c>
      <c r="F851" s="5" t="s">
        <v>913</v>
      </c>
      <c r="G851" s="24" t="str" cm="1">
        <f t="array" ref="G851">+IFERROR(_xlfn.XLOOKUP(Cesion_credito[[#This Row],[Distribuidor_CNE]]&amp;"_"&amp;Cesion_credito[[#This Row],[Bloque_Contrato_CNE]],Contrato[[#All],[Id]],Contrato[[#All],[Suministrador_CNE]],,0),"")</f>
        <v>Empresa Eléctrica Carén S.A.</v>
      </c>
      <c r="H851" s="24" t="str" cm="1">
        <f t="array" ref="H851">+IFERROR(_xlfn.XLOOKUP(Cesion_credito[[#This Row],[Distribuidor_CNE]]&amp;"_"&amp;Cesion_credito[[#This Row],[Bloque_Contrato_CNE]],Contrato[[#All],[Id]],Contrato[[#All],[SUMINISTRADOR_ACTUAL]],,0),"")</f>
        <v>CAREN</v>
      </c>
      <c r="I851" s="24" t="str" cm="1">
        <f t="array" ref="I851">+IFERROR(_xlfn.XLOOKUP(Cesion_credito[[#This Row],[Distribuidor_CNE]]&amp;"_"&amp;Cesion_credito[[#This Row],[Bloque_Contrato_CNE]],Contrato[[#All],[Id]],Contrato[[#All],[DISTRIBUIDOR_ACTUAL]],,0),"")</f>
        <v>LUZPARRAL</v>
      </c>
      <c r="J851" s="5" t="s">
        <v>1299</v>
      </c>
      <c r="K851" s="22" t="str" cm="1">
        <f t="array" ref="K85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1" s="8">
        <v>1</v>
      </c>
      <c r="N851" s="36">
        <f>+Cesion_credito[[#This Row],[Prorrata_Semestral (%)]]*SUMIFS(Contrato[Pago_Semestral_US$],Contrato[Distribuidor_CNE],Cesion_credito[[#This Row],[Distribuidor_CNE]],Contrato[Contrato],Cesion_credito[[#This Row],[Bloque_Contrato_CNE]])</f>
        <v>28.93</v>
      </c>
      <c r="O851" s="28">
        <f t="shared" si="65"/>
        <v>1</v>
      </c>
      <c r="P851" t="str" cm="1">
        <f t="array" ref="P851">+IFERROR(_xlfn.XLOOKUP(Cesion_credito[[#This Row],[SUMINISTRADOR_ACTUAL]]&amp;Cesion_credito[[#This Row],[Razón Social Beneficiario del Pago]],Tabla_Facturas[[#All],[ID]],Tabla_Facturas[[#All],[BANCO]],,0),"")</f>
        <v>Banco de Chile</v>
      </c>
      <c r="Q851" t="str" cm="1">
        <f t="array" ref="Q85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1" cm="1">
        <f t="array" ref="R851">+IFERROR(_xlfn.XLOOKUP(Cesion_credito[[#This Row],[SUMINISTRADOR_ACTUAL]]&amp;Cesion_credito[[#This Row],[Razón Social Beneficiario del Pago]],Tabla_Facturas[[#All],[ID]],Tabla_Facturas[[#All],[NUMERO_CUENTA]],,0),"")</f>
        <v>1410401068</v>
      </c>
      <c r="S85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4503</v>
      </c>
      <c r="T851" t="str">
        <f>+_xlfn.XLOOKUP(Cesion_credito[[#This Row],[DISTRIBUIDOR_ACTUAL]],Distribuidor[DISTRIBUIDOR_ACTUAL],Distribuidor[RAZON_SOCIAL_DISTRIBUIDOR_ACTUAL],,0)</f>
        <v>Luzparral S.A.</v>
      </c>
      <c r="U851" t="str">
        <f>+_xlfn.XLOOKUP(Cesion_credito[[#This Row],[DISTRIBUIDOR_ACTUAL]],Distribuidor[DISTRIBUIDOR_ACTUAL],Distribuidor[RUT_DISTRIBUIDOR_ACTUAL],,0)</f>
        <v>96.866.680-0</v>
      </c>
    </row>
    <row r="852" spans="1:21" x14ac:dyDescent="0.25">
      <c r="A852" s="22">
        <f t="shared" si="62"/>
        <v>2025</v>
      </c>
      <c r="B852" s="22">
        <f t="shared" si="63"/>
        <v>1</v>
      </c>
      <c r="C852" s="22">
        <f t="shared" si="64"/>
        <v>6</v>
      </c>
      <c r="D852" s="23" t="s">
        <v>1129</v>
      </c>
      <c r="E852" s="6" t="s">
        <v>1102</v>
      </c>
      <c r="F852" s="5" t="s">
        <v>914</v>
      </c>
      <c r="G852" s="24" t="str" cm="1">
        <f t="array" ref="G852">+IFERROR(_xlfn.XLOOKUP(Cesion_credito[[#This Row],[Distribuidor_CNE]]&amp;"_"&amp;Cesion_credito[[#This Row],[Bloque_Contrato_CNE]],Contrato[[#All],[Id]],Contrato[[#All],[Suministrador_CNE]],,0),"")</f>
        <v>Empresa Eléctrica Carén S.A.</v>
      </c>
      <c r="H852" s="24" t="str" cm="1">
        <f t="array" ref="H852">+IFERROR(_xlfn.XLOOKUP(Cesion_credito[[#This Row],[Distribuidor_CNE]]&amp;"_"&amp;Cesion_credito[[#This Row],[Bloque_Contrato_CNE]],Contrato[[#All],[Id]],Contrato[[#All],[SUMINISTRADOR_ACTUAL]],,0),"")</f>
        <v>CAREN</v>
      </c>
      <c r="I852" s="24" t="str" cm="1">
        <f t="array" ref="I852">+IFERROR(_xlfn.XLOOKUP(Cesion_credito[[#This Row],[Distribuidor_CNE]]&amp;"_"&amp;Cesion_credito[[#This Row],[Bloque_Contrato_CNE]],Contrato[[#All],[Id]],Contrato[[#All],[DISTRIBUIDOR_ACTUAL]],,0),"")</f>
        <v>LUZPARRAL</v>
      </c>
      <c r="J852" s="5" t="s">
        <v>1299</v>
      </c>
      <c r="K852" s="22" t="str" cm="1">
        <f t="array" ref="K85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2" s="8">
        <v>1</v>
      </c>
      <c r="N852" s="36">
        <f>+Cesion_credito[[#This Row],[Prorrata_Semestral (%)]]*SUMIFS(Contrato[Pago_Semestral_US$],Contrato[Distribuidor_CNE],Cesion_credito[[#This Row],[Distribuidor_CNE]],Contrato[Contrato],Cesion_credito[[#This Row],[Bloque_Contrato_CNE]])</f>
        <v>14.836</v>
      </c>
      <c r="O852" s="28">
        <f t="shared" si="65"/>
        <v>1</v>
      </c>
      <c r="P852" t="str" cm="1">
        <f t="array" ref="P852">+IFERROR(_xlfn.XLOOKUP(Cesion_credito[[#This Row],[SUMINISTRADOR_ACTUAL]]&amp;Cesion_credito[[#This Row],[Razón Social Beneficiario del Pago]],Tabla_Facturas[[#All],[ID]],Tabla_Facturas[[#All],[BANCO]],,0),"")</f>
        <v>Banco de Chile</v>
      </c>
      <c r="Q852" t="str" cm="1">
        <f t="array" ref="Q85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2" cm="1">
        <f t="array" ref="R852">+IFERROR(_xlfn.XLOOKUP(Cesion_credito[[#This Row],[SUMINISTRADOR_ACTUAL]]&amp;Cesion_credito[[#This Row],[Razón Social Beneficiario del Pago]],Tabla_Facturas[[#All],[ID]],Tabla_Facturas[[#All],[NUMERO_CUENTA]],,0),"")</f>
        <v>1410401068</v>
      </c>
      <c r="S85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2309</v>
      </c>
      <c r="T852" t="str">
        <f>+_xlfn.XLOOKUP(Cesion_credito[[#This Row],[DISTRIBUIDOR_ACTUAL]],Distribuidor[DISTRIBUIDOR_ACTUAL],Distribuidor[RAZON_SOCIAL_DISTRIBUIDOR_ACTUAL],,0)</f>
        <v>Luzparral S.A.</v>
      </c>
      <c r="U852" t="str">
        <f>+_xlfn.XLOOKUP(Cesion_credito[[#This Row],[DISTRIBUIDOR_ACTUAL]],Distribuidor[DISTRIBUIDOR_ACTUAL],Distribuidor[RUT_DISTRIBUIDOR_ACTUAL],,0)</f>
        <v>96.866.680-0</v>
      </c>
    </row>
    <row r="853" spans="1:21" x14ac:dyDescent="0.25">
      <c r="A853" s="22">
        <f t="shared" si="62"/>
        <v>2025</v>
      </c>
      <c r="B853" s="22">
        <f t="shared" si="63"/>
        <v>1</v>
      </c>
      <c r="C853" s="22">
        <f t="shared" si="64"/>
        <v>6</v>
      </c>
      <c r="D853" s="23" t="s">
        <v>1129</v>
      </c>
      <c r="E853" s="6" t="s">
        <v>1102</v>
      </c>
      <c r="F853" s="5" t="s">
        <v>915</v>
      </c>
      <c r="G853" s="24" t="str" cm="1">
        <f t="array" ref="G853">+IFERROR(_xlfn.XLOOKUP(Cesion_credito[[#This Row],[Distribuidor_CNE]]&amp;"_"&amp;Cesion_credito[[#This Row],[Bloque_Contrato_CNE]],Contrato[[#All],[Id]],Contrato[[#All],[Suministrador_CNE]],,0),"")</f>
        <v>Empresa Eléctrica Carén S.A.</v>
      </c>
      <c r="H853" s="24" t="str" cm="1">
        <f t="array" ref="H853">+IFERROR(_xlfn.XLOOKUP(Cesion_credito[[#This Row],[Distribuidor_CNE]]&amp;"_"&amp;Cesion_credito[[#This Row],[Bloque_Contrato_CNE]],Contrato[[#All],[Id]],Contrato[[#All],[SUMINISTRADOR_ACTUAL]],,0),"")</f>
        <v>CAREN</v>
      </c>
      <c r="I853" s="24" t="str" cm="1">
        <f t="array" ref="I853">+IFERROR(_xlfn.XLOOKUP(Cesion_credito[[#This Row],[Distribuidor_CNE]]&amp;"_"&amp;Cesion_credito[[#This Row],[Bloque_Contrato_CNE]],Contrato[[#All],[Id]],Contrato[[#All],[DISTRIBUIDOR_ACTUAL]],,0),"")</f>
        <v>LUZPARRAL</v>
      </c>
      <c r="J853" s="5" t="s">
        <v>1299</v>
      </c>
      <c r="K853" s="22" t="str" cm="1">
        <f t="array" ref="K85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3" s="8">
        <v>1</v>
      </c>
      <c r="N853" s="36">
        <f>+Cesion_credito[[#This Row],[Prorrata_Semestral (%)]]*SUMIFS(Contrato[Pago_Semestral_US$],Contrato[Distribuidor_CNE],Cesion_credito[[#This Row],[Distribuidor_CNE]],Contrato[Contrato],Cesion_credito[[#This Row],[Bloque_Contrato_CNE]])</f>
        <v>146.721</v>
      </c>
      <c r="O853" s="28">
        <f t="shared" si="65"/>
        <v>1</v>
      </c>
      <c r="P853" t="str" cm="1">
        <f t="array" ref="P853">+IFERROR(_xlfn.XLOOKUP(Cesion_credito[[#This Row],[SUMINISTRADOR_ACTUAL]]&amp;Cesion_credito[[#This Row],[Razón Social Beneficiario del Pago]],Tabla_Facturas[[#All],[ID]],Tabla_Facturas[[#All],[BANCO]],,0),"")</f>
        <v>Banco de Chile</v>
      </c>
      <c r="Q853" t="str" cm="1">
        <f t="array" ref="Q85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3" cm="1">
        <f t="array" ref="R853">+IFERROR(_xlfn.XLOOKUP(Cesion_credito[[#This Row],[SUMINISTRADOR_ACTUAL]]&amp;Cesion_credito[[#This Row],[Razón Social Beneficiario del Pago]],Tabla_Facturas[[#All],[ID]],Tabla_Facturas[[#All],[NUMERO_CUENTA]],,0),"")</f>
        <v>1410401068</v>
      </c>
      <c r="S85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22837</v>
      </c>
      <c r="T853" t="str">
        <f>+_xlfn.XLOOKUP(Cesion_credito[[#This Row],[DISTRIBUIDOR_ACTUAL]],Distribuidor[DISTRIBUIDOR_ACTUAL],Distribuidor[RAZON_SOCIAL_DISTRIBUIDOR_ACTUAL],,0)</f>
        <v>Luzparral S.A.</v>
      </c>
      <c r="U853" t="str">
        <f>+_xlfn.XLOOKUP(Cesion_credito[[#This Row],[DISTRIBUIDOR_ACTUAL]],Distribuidor[DISTRIBUIDOR_ACTUAL],Distribuidor[RUT_DISTRIBUIDOR_ACTUAL],,0)</f>
        <v>96.866.680-0</v>
      </c>
    </row>
    <row r="854" spans="1:21" x14ac:dyDescent="0.25">
      <c r="A854" s="22">
        <f t="shared" si="62"/>
        <v>2025</v>
      </c>
      <c r="B854" s="22">
        <f t="shared" si="63"/>
        <v>1</v>
      </c>
      <c r="C854" s="22">
        <f t="shared" si="64"/>
        <v>6</v>
      </c>
      <c r="D854" s="23" t="s">
        <v>1129</v>
      </c>
      <c r="E854" s="6" t="s">
        <v>43</v>
      </c>
      <c r="F854" s="5" t="s">
        <v>275</v>
      </c>
      <c r="G854" s="24" t="str" cm="1">
        <f t="array" ref="G854">+IFERROR(_xlfn.XLOOKUP(Cesion_credito[[#This Row],[Distribuidor_CNE]]&amp;"_"&amp;Cesion_credito[[#This Row],[Bloque_Contrato_CNE]],Contrato[[#All],[Id]],Contrato[[#All],[Suministrador_CNE]],,0),"")</f>
        <v>Empresa Eléctrica Carén S.A.</v>
      </c>
      <c r="H854" s="24" t="str" cm="1">
        <f t="array" ref="H854">+IFERROR(_xlfn.XLOOKUP(Cesion_credito[[#This Row],[Distribuidor_CNE]]&amp;"_"&amp;Cesion_credito[[#This Row],[Bloque_Contrato_CNE]],Contrato[[#All],[Id]],Contrato[[#All],[SUMINISTRADOR_ACTUAL]],,0),"")</f>
        <v>CAREN</v>
      </c>
      <c r="I854" s="24" t="str" cm="1">
        <f t="array" ref="I854">+IFERROR(_xlfn.XLOOKUP(Cesion_credito[[#This Row],[Distribuidor_CNE]]&amp;"_"&amp;Cesion_credito[[#This Row],[Bloque_Contrato_CNE]],Contrato[[#All],[Id]],Contrato[[#All],[DISTRIBUIDOR_ACTUAL]],,0),"")</f>
        <v>MATAQUITO</v>
      </c>
      <c r="J854" s="5" t="s">
        <v>1299</v>
      </c>
      <c r="K854" s="22" t="str" cm="1">
        <f t="array" ref="K85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4" s="8">
        <v>1</v>
      </c>
      <c r="N85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4" s="28">
        <f t="shared" si="65"/>
        <v>1</v>
      </c>
      <c r="P854" t="str" cm="1">
        <f t="array" ref="P854">+IFERROR(_xlfn.XLOOKUP(Cesion_credito[[#This Row],[SUMINISTRADOR_ACTUAL]]&amp;Cesion_credito[[#This Row],[Razón Social Beneficiario del Pago]],Tabla_Facturas[[#All],[ID]],Tabla_Facturas[[#All],[BANCO]],,0),"")</f>
        <v>Banco de Chile</v>
      </c>
      <c r="Q854" t="str" cm="1">
        <f t="array" ref="Q85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4" cm="1">
        <f t="array" ref="R854">+IFERROR(_xlfn.XLOOKUP(Cesion_credito[[#This Row],[SUMINISTRADOR_ACTUAL]]&amp;Cesion_credito[[#This Row],[Razón Social Beneficiario del Pago]],Tabla_Facturas[[#All],[ID]],Tabla_Facturas[[#All],[NUMERO_CUENTA]],,0),"")</f>
        <v>1410401068</v>
      </c>
      <c r="S85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4" t="str">
        <f>+_xlfn.XLOOKUP(Cesion_credito[[#This Row],[DISTRIBUIDOR_ACTUAL]],Distribuidor[DISTRIBUIDOR_ACTUAL],Distribuidor[RAZON_SOCIAL_DISTRIBUIDOR_ACTUAL],,0)</f>
        <v>Distribuidora de Energia Electrica Mataquito S.A.</v>
      </c>
      <c r="U854" t="str">
        <f>+_xlfn.XLOOKUP(Cesion_credito[[#This Row],[DISTRIBUIDOR_ACTUAL]],Distribuidor[DISTRIBUIDOR_ACTUAL],Distribuidor[RUT_DISTRIBUIDOR_ACTUAL],,0)</f>
        <v>76.808.157-3</v>
      </c>
    </row>
    <row r="855" spans="1:21" x14ac:dyDescent="0.25">
      <c r="A855" s="22">
        <f t="shared" si="62"/>
        <v>2025</v>
      </c>
      <c r="B855" s="22">
        <f t="shared" si="63"/>
        <v>1</v>
      </c>
      <c r="C855" s="22">
        <f t="shared" si="64"/>
        <v>6</v>
      </c>
      <c r="D855" s="23" t="s">
        <v>1129</v>
      </c>
      <c r="E855" s="6" t="s">
        <v>43</v>
      </c>
      <c r="F855" s="5" t="s">
        <v>547</v>
      </c>
      <c r="G855" s="24" t="str" cm="1">
        <f t="array" ref="G855">+IFERROR(_xlfn.XLOOKUP(Cesion_credito[[#This Row],[Distribuidor_CNE]]&amp;"_"&amp;Cesion_credito[[#This Row],[Bloque_Contrato_CNE]],Contrato[[#All],[Id]],Contrato[[#All],[Suministrador_CNE]],,0),"")</f>
        <v>Empresa Eléctrica Carén S.A.</v>
      </c>
      <c r="H855" s="24" t="str" cm="1">
        <f t="array" ref="H855">+IFERROR(_xlfn.XLOOKUP(Cesion_credito[[#This Row],[Distribuidor_CNE]]&amp;"_"&amp;Cesion_credito[[#This Row],[Bloque_Contrato_CNE]],Contrato[[#All],[Id]],Contrato[[#All],[SUMINISTRADOR_ACTUAL]],,0),"")</f>
        <v>CAREN</v>
      </c>
      <c r="I855" s="24" t="str" cm="1">
        <f t="array" ref="I855">+IFERROR(_xlfn.XLOOKUP(Cesion_credito[[#This Row],[Distribuidor_CNE]]&amp;"_"&amp;Cesion_credito[[#This Row],[Bloque_Contrato_CNE]],Contrato[[#All],[Id]],Contrato[[#All],[DISTRIBUIDOR_ACTUAL]],,0),"")</f>
        <v>MATAQUITO</v>
      </c>
      <c r="J855" s="5" t="s">
        <v>1299</v>
      </c>
      <c r="K855" s="22" t="str" cm="1">
        <f t="array" ref="K85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5" s="8">
        <v>1</v>
      </c>
      <c r="N85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5" s="28">
        <f t="shared" si="65"/>
        <v>1</v>
      </c>
      <c r="P855" t="str" cm="1">
        <f t="array" ref="P855">+IFERROR(_xlfn.XLOOKUP(Cesion_credito[[#This Row],[SUMINISTRADOR_ACTUAL]]&amp;Cesion_credito[[#This Row],[Razón Social Beneficiario del Pago]],Tabla_Facturas[[#All],[ID]],Tabla_Facturas[[#All],[BANCO]],,0),"")</f>
        <v>Banco de Chile</v>
      </c>
      <c r="Q855" t="str" cm="1">
        <f t="array" ref="Q85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5" cm="1">
        <f t="array" ref="R855">+IFERROR(_xlfn.XLOOKUP(Cesion_credito[[#This Row],[SUMINISTRADOR_ACTUAL]]&amp;Cesion_credito[[#This Row],[Razón Social Beneficiario del Pago]],Tabla_Facturas[[#All],[ID]],Tabla_Facturas[[#All],[NUMERO_CUENTA]],,0),"")</f>
        <v>1410401068</v>
      </c>
      <c r="S85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5" t="str">
        <f>+_xlfn.XLOOKUP(Cesion_credito[[#This Row],[DISTRIBUIDOR_ACTUAL]],Distribuidor[DISTRIBUIDOR_ACTUAL],Distribuidor[RAZON_SOCIAL_DISTRIBUIDOR_ACTUAL],,0)</f>
        <v>Distribuidora de Energia Electrica Mataquito S.A.</v>
      </c>
      <c r="U855" t="str">
        <f>+_xlfn.XLOOKUP(Cesion_credito[[#This Row],[DISTRIBUIDOR_ACTUAL]],Distribuidor[DISTRIBUIDOR_ACTUAL],Distribuidor[RUT_DISTRIBUIDOR_ACTUAL],,0)</f>
        <v>76.808.157-3</v>
      </c>
    </row>
    <row r="856" spans="1:21" x14ac:dyDescent="0.25">
      <c r="A856" s="22">
        <f t="shared" si="62"/>
        <v>2025</v>
      </c>
      <c r="B856" s="22">
        <f t="shared" si="63"/>
        <v>1</v>
      </c>
      <c r="C856" s="22">
        <f t="shared" si="64"/>
        <v>6</v>
      </c>
      <c r="D856" s="23" t="s">
        <v>1129</v>
      </c>
      <c r="E856" s="6" t="s">
        <v>43</v>
      </c>
      <c r="F856" s="5" t="s">
        <v>276</v>
      </c>
      <c r="G856" s="24" t="str" cm="1">
        <f t="array" ref="G856">+IFERROR(_xlfn.XLOOKUP(Cesion_credito[[#This Row],[Distribuidor_CNE]]&amp;"_"&amp;Cesion_credito[[#This Row],[Bloque_Contrato_CNE]],Contrato[[#All],[Id]],Contrato[[#All],[Suministrador_CNE]],,0),"")</f>
        <v>Empresa Eléctrica Carén S.A.</v>
      </c>
      <c r="H856" s="24" t="str" cm="1">
        <f t="array" ref="H856">+IFERROR(_xlfn.XLOOKUP(Cesion_credito[[#This Row],[Distribuidor_CNE]]&amp;"_"&amp;Cesion_credito[[#This Row],[Bloque_Contrato_CNE]],Contrato[[#All],[Id]],Contrato[[#All],[SUMINISTRADOR_ACTUAL]],,0),"")</f>
        <v>CAREN</v>
      </c>
      <c r="I856" s="24" t="str" cm="1">
        <f t="array" ref="I856">+IFERROR(_xlfn.XLOOKUP(Cesion_credito[[#This Row],[Distribuidor_CNE]]&amp;"_"&amp;Cesion_credito[[#This Row],[Bloque_Contrato_CNE]],Contrato[[#All],[Id]],Contrato[[#All],[DISTRIBUIDOR_ACTUAL]],,0),"")</f>
        <v>MATAQUITO</v>
      </c>
      <c r="J856" s="5" t="s">
        <v>1299</v>
      </c>
      <c r="K856" s="22" t="str" cm="1">
        <f t="array" ref="K85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6" s="8">
        <v>1</v>
      </c>
      <c r="N85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6" s="28">
        <f t="shared" si="65"/>
        <v>1</v>
      </c>
      <c r="P856" t="str" cm="1">
        <f t="array" ref="P856">+IFERROR(_xlfn.XLOOKUP(Cesion_credito[[#This Row],[SUMINISTRADOR_ACTUAL]]&amp;Cesion_credito[[#This Row],[Razón Social Beneficiario del Pago]],Tabla_Facturas[[#All],[ID]],Tabla_Facturas[[#All],[BANCO]],,0),"")</f>
        <v>Banco de Chile</v>
      </c>
      <c r="Q856" t="str" cm="1">
        <f t="array" ref="Q85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6" cm="1">
        <f t="array" ref="R856">+IFERROR(_xlfn.XLOOKUP(Cesion_credito[[#This Row],[SUMINISTRADOR_ACTUAL]]&amp;Cesion_credito[[#This Row],[Razón Social Beneficiario del Pago]],Tabla_Facturas[[#All],[ID]],Tabla_Facturas[[#All],[NUMERO_CUENTA]],,0),"")</f>
        <v>1410401068</v>
      </c>
      <c r="S85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6" t="str">
        <f>+_xlfn.XLOOKUP(Cesion_credito[[#This Row],[DISTRIBUIDOR_ACTUAL]],Distribuidor[DISTRIBUIDOR_ACTUAL],Distribuidor[RAZON_SOCIAL_DISTRIBUIDOR_ACTUAL],,0)</f>
        <v>Distribuidora de Energia Electrica Mataquito S.A.</v>
      </c>
      <c r="U856" t="str">
        <f>+_xlfn.XLOOKUP(Cesion_credito[[#This Row],[DISTRIBUIDOR_ACTUAL]],Distribuidor[DISTRIBUIDOR_ACTUAL],Distribuidor[RUT_DISTRIBUIDOR_ACTUAL],,0)</f>
        <v>76.808.157-3</v>
      </c>
    </row>
    <row r="857" spans="1:21" x14ac:dyDescent="0.25">
      <c r="A857" s="22">
        <f t="shared" si="62"/>
        <v>2025</v>
      </c>
      <c r="B857" s="22">
        <f t="shared" si="63"/>
        <v>1</v>
      </c>
      <c r="C857" s="22">
        <f t="shared" si="64"/>
        <v>6</v>
      </c>
      <c r="D857" s="23" t="s">
        <v>1129</v>
      </c>
      <c r="E857" s="6" t="s">
        <v>43</v>
      </c>
      <c r="F857" s="5" t="s">
        <v>548</v>
      </c>
      <c r="G857" s="24" t="str" cm="1">
        <f t="array" ref="G857">+IFERROR(_xlfn.XLOOKUP(Cesion_credito[[#This Row],[Distribuidor_CNE]]&amp;"_"&amp;Cesion_credito[[#This Row],[Bloque_Contrato_CNE]],Contrato[[#All],[Id]],Contrato[[#All],[Suministrador_CNE]],,0),"")</f>
        <v>Empresa Eléctrica Carén S.A.</v>
      </c>
      <c r="H857" s="24" t="str" cm="1">
        <f t="array" ref="H857">+IFERROR(_xlfn.XLOOKUP(Cesion_credito[[#This Row],[Distribuidor_CNE]]&amp;"_"&amp;Cesion_credito[[#This Row],[Bloque_Contrato_CNE]],Contrato[[#All],[Id]],Contrato[[#All],[SUMINISTRADOR_ACTUAL]],,0),"")</f>
        <v>CAREN</v>
      </c>
      <c r="I857" s="24" t="str" cm="1">
        <f t="array" ref="I857">+IFERROR(_xlfn.XLOOKUP(Cesion_credito[[#This Row],[Distribuidor_CNE]]&amp;"_"&amp;Cesion_credito[[#This Row],[Bloque_Contrato_CNE]],Contrato[[#All],[Id]],Contrato[[#All],[DISTRIBUIDOR_ACTUAL]],,0),"")</f>
        <v>MATAQUITO</v>
      </c>
      <c r="J857" s="5" t="s">
        <v>1299</v>
      </c>
      <c r="K857" s="22" t="str" cm="1">
        <f t="array" ref="K85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7" s="8">
        <v>1</v>
      </c>
      <c r="N85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7" s="28">
        <f t="shared" si="65"/>
        <v>1</v>
      </c>
      <c r="P857" t="str" cm="1">
        <f t="array" ref="P857">+IFERROR(_xlfn.XLOOKUP(Cesion_credito[[#This Row],[SUMINISTRADOR_ACTUAL]]&amp;Cesion_credito[[#This Row],[Razón Social Beneficiario del Pago]],Tabla_Facturas[[#All],[ID]],Tabla_Facturas[[#All],[BANCO]],,0),"")</f>
        <v>Banco de Chile</v>
      </c>
      <c r="Q857" t="str" cm="1">
        <f t="array" ref="Q85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7" cm="1">
        <f t="array" ref="R857">+IFERROR(_xlfn.XLOOKUP(Cesion_credito[[#This Row],[SUMINISTRADOR_ACTUAL]]&amp;Cesion_credito[[#This Row],[Razón Social Beneficiario del Pago]],Tabla_Facturas[[#All],[ID]],Tabla_Facturas[[#All],[NUMERO_CUENTA]],,0),"")</f>
        <v>1410401068</v>
      </c>
      <c r="S85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7" t="str">
        <f>+_xlfn.XLOOKUP(Cesion_credito[[#This Row],[DISTRIBUIDOR_ACTUAL]],Distribuidor[DISTRIBUIDOR_ACTUAL],Distribuidor[RAZON_SOCIAL_DISTRIBUIDOR_ACTUAL],,0)</f>
        <v>Distribuidora de Energia Electrica Mataquito S.A.</v>
      </c>
      <c r="U857" t="str">
        <f>+_xlfn.XLOOKUP(Cesion_credito[[#This Row],[DISTRIBUIDOR_ACTUAL]],Distribuidor[DISTRIBUIDOR_ACTUAL],Distribuidor[RUT_DISTRIBUIDOR_ACTUAL],,0)</f>
        <v>76.808.157-3</v>
      </c>
    </row>
    <row r="858" spans="1:21" x14ac:dyDescent="0.25">
      <c r="A858" s="22">
        <f t="shared" si="62"/>
        <v>2025</v>
      </c>
      <c r="B858" s="22">
        <f t="shared" si="63"/>
        <v>1</v>
      </c>
      <c r="C858" s="22">
        <f t="shared" si="64"/>
        <v>6</v>
      </c>
      <c r="D858" s="23" t="s">
        <v>1129</v>
      </c>
      <c r="E858" s="6" t="s">
        <v>43</v>
      </c>
      <c r="F858" s="5" t="s">
        <v>277</v>
      </c>
      <c r="G858" s="24" t="str" cm="1">
        <f t="array" ref="G858">+IFERROR(_xlfn.XLOOKUP(Cesion_credito[[#This Row],[Distribuidor_CNE]]&amp;"_"&amp;Cesion_credito[[#This Row],[Bloque_Contrato_CNE]],Contrato[[#All],[Id]],Contrato[[#All],[Suministrador_CNE]],,0),"")</f>
        <v>Empresa Eléctrica Carén S.A.</v>
      </c>
      <c r="H858" s="24" t="str" cm="1">
        <f t="array" ref="H858">+IFERROR(_xlfn.XLOOKUP(Cesion_credito[[#This Row],[Distribuidor_CNE]]&amp;"_"&amp;Cesion_credito[[#This Row],[Bloque_Contrato_CNE]],Contrato[[#All],[Id]],Contrato[[#All],[SUMINISTRADOR_ACTUAL]],,0),"")</f>
        <v>CAREN</v>
      </c>
      <c r="I858" s="24" t="str" cm="1">
        <f t="array" ref="I858">+IFERROR(_xlfn.XLOOKUP(Cesion_credito[[#This Row],[Distribuidor_CNE]]&amp;"_"&amp;Cesion_credito[[#This Row],[Bloque_Contrato_CNE]],Contrato[[#All],[Id]],Contrato[[#All],[DISTRIBUIDOR_ACTUAL]],,0),"")</f>
        <v>MATAQUITO</v>
      </c>
      <c r="J858" s="5" t="s">
        <v>1299</v>
      </c>
      <c r="K858" s="22" t="str" cm="1">
        <f t="array" ref="K85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8" s="8">
        <v>1</v>
      </c>
      <c r="N85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8" s="28">
        <f t="shared" si="65"/>
        <v>1</v>
      </c>
      <c r="P858" t="str" cm="1">
        <f t="array" ref="P858">+IFERROR(_xlfn.XLOOKUP(Cesion_credito[[#This Row],[SUMINISTRADOR_ACTUAL]]&amp;Cesion_credito[[#This Row],[Razón Social Beneficiario del Pago]],Tabla_Facturas[[#All],[ID]],Tabla_Facturas[[#All],[BANCO]],,0),"")</f>
        <v>Banco de Chile</v>
      </c>
      <c r="Q858" t="str" cm="1">
        <f t="array" ref="Q85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8" cm="1">
        <f t="array" ref="R858">+IFERROR(_xlfn.XLOOKUP(Cesion_credito[[#This Row],[SUMINISTRADOR_ACTUAL]]&amp;Cesion_credito[[#This Row],[Razón Social Beneficiario del Pago]],Tabla_Facturas[[#All],[ID]],Tabla_Facturas[[#All],[NUMERO_CUENTA]],,0),"")</f>
        <v>1410401068</v>
      </c>
      <c r="S85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8" t="str">
        <f>+_xlfn.XLOOKUP(Cesion_credito[[#This Row],[DISTRIBUIDOR_ACTUAL]],Distribuidor[DISTRIBUIDOR_ACTUAL],Distribuidor[RAZON_SOCIAL_DISTRIBUIDOR_ACTUAL],,0)</f>
        <v>Distribuidora de Energia Electrica Mataquito S.A.</v>
      </c>
      <c r="U858" t="str">
        <f>+_xlfn.XLOOKUP(Cesion_credito[[#This Row],[DISTRIBUIDOR_ACTUAL]],Distribuidor[DISTRIBUIDOR_ACTUAL],Distribuidor[RUT_DISTRIBUIDOR_ACTUAL],,0)</f>
        <v>76.808.157-3</v>
      </c>
    </row>
    <row r="859" spans="1:21" x14ac:dyDescent="0.25">
      <c r="A859" s="22">
        <f t="shared" si="62"/>
        <v>2025</v>
      </c>
      <c r="B859" s="22">
        <f t="shared" si="63"/>
        <v>1</v>
      </c>
      <c r="C859" s="22">
        <f t="shared" si="64"/>
        <v>6</v>
      </c>
      <c r="D859" s="23" t="s">
        <v>1129</v>
      </c>
      <c r="E859" s="6" t="s">
        <v>43</v>
      </c>
      <c r="F859" s="5" t="s">
        <v>549</v>
      </c>
      <c r="G859" s="24" t="str" cm="1">
        <f t="array" ref="G859">+IFERROR(_xlfn.XLOOKUP(Cesion_credito[[#This Row],[Distribuidor_CNE]]&amp;"_"&amp;Cesion_credito[[#This Row],[Bloque_Contrato_CNE]],Contrato[[#All],[Id]],Contrato[[#All],[Suministrador_CNE]],,0),"")</f>
        <v>Empresa Eléctrica Carén S.A.</v>
      </c>
      <c r="H859" s="24" t="str" cm="1">
        <f t="array" ref="H859">+IFERROR(_xlfn.XLOOKUP(Cesion_credito[[#This Row],[Distribuidor_CNE]]&amp;"_"&amp;Cesion_credito[[#This Row],[Bloque_Contrato_CNE]],Contrato[[#All],[Id]],Contrato[[#All],[SUMINISTRADOR_ACTUAL]],,0),"")</f>
        <v>CAREN</v>
      </c>
      <c r="I859" s="24" t="str" cm="1">
        <f t="array" ref="I859">+IFERROR(_xlfn.XLOOKUP(Cesion_credito[[#This Row],[Distribuidor_CNE]]&amp;"_"&amp;Cesion_credito[[#This Row],[Bloque_Contrato_CNE]],Contrato[[#All],[Id]],Contrato[[#All],[DISTRIBUIDOR_ACTUAL]],,0),"")</f>
        <v>MATAQUITO</v>
      </c>
      <c r="J859" s="5" t="s">
        <v>1299</v>
      </c>
      <c r="K859" s="22" t="str" cm="1">
        <f t="array" ref="K85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5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59" s="8">
        <v>1</v>
      </c>
      <c r="N85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59" s="28">
        <f t="shared" si="65"/>
        <v>1</v>
      </c>
      <c r="P859" t="str" cm="1">
        <f t="array" ref="P859">+IFERROR(_xlfn.XLOOKUP(Cesion_credito[[#This Row],[SUMINISTRADOR_ACTUAL]]&amp;Cesion_credito[[#This Row],[Razón Social Beneficiario del Pago]],Tabla_Facturas[[#All],[ID]],Tabla_Facturas[[#All],[BANCO]],,0),"")</f>
        <v>Banco de Chile</v>
      </c>
      <c r="Q859" t="str" cm="1">
        <f t="array" ref="Q85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59" cm="1">
        <f t="array" ref="R859">+IFERROR(_xlfn.XLOOKUP(Cesion_credito[[#This Row],[SUMINISTRADOR_ACTUAL]]&amp;Cesion_credito[[#This Row],[Razón Social Beneficiario del Pago]],Tabla_Facturas[[#All],[ID]],Tabla_Facturas[[#All],[NUMERO_CUENTA]],,0),"")</f>
        <v>1410401068</v>
      </c>
      <c r="S85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59" t="str">
        <f>+_xlfn.XLOOKUP(Cesion_credito[[#This Row],[DISTRIBUIDOR_ACTUAL]],Distribuidor[DISTRIBUIDOR_ACTUAL],Distribuidor[RAZON_SOCIAL_DISTRIBUIDOR_ACTUAL],,0)</f>
        <v>Distribuidora de Energia Electrica Mataquito S.A.</v>
      </c>
      <c r="U859" t="str">
        <f>+_xlfn.XLOOKUP(Cesion_credito[[#This Row],[DISTRIBUIDOR_ACTUAL]],Distribuidor[DISTRIBUIDOR_ACTUAL],Distribuidor[RUT_DISTRIBUIDOR_ACTUAL],,0)</f>
        <v>76.808.157-3</v>
      </c>
    </row>
    <row r="860" spans="1:21" x14ac:dyDescent="0.25">
      <c r="A860" s="22">
        <f t="shared" si="62"/>
        <v>2025</v>
      </c>
      <c r="B860" s="22">
        <f t="shared" si="63"/>
        <v>1</v>
      </c>
      <c r="C860" s="22">
        <f t="shared" si="64"/>
        <v>6</v>
      </c>
      <c r="D860" s="23" t="s">
        <v>1129</v>
      </c>
      <c r="E860" s="6" t="s">
        <v>43</v>
      </c>
      <c r="F860" s="5" t="s">
        <v>278</v>
      </c>
      <c r="G860" s="24" t="str" cm="1">
        <f t="array" ref="G860">+IFERROR(_xlfn.XLOOKUP(Cesion_credito[[#This Row],[Distribuidor_CNE]]&amp;"_"&amp;Cesion_credito[[#This Row],[Bloque_Contrato_CNE]],Contrato[[#All],[Id]],Contrato[[#All],[Suministrador_CNE]],,0),"")</f>
        <v>Empresa Eléctrica Carén S.A.</v>
      </c>
      <c r="H860" s="24" t="str" cm="1">
        <f t="array" ref="H860">+IFERROR(_xlfn.XLOOKUP(Cesion_credito[[#This Row],[Distribuidor_CNE]]&amp;"_"&amp;Cesion_credito[[#This Row],[Bloque_Contrato_CNE]],Contrato[[#All],[Id]],Contrato[[#All],[SUMINISTRADOR_ACTUAL]],,0),"")</f>
        <v>CAREN</v>
      </c>
      <c r="I860" s="24" t="str" cm="1">
        <f t="array" ref="I860">+IFERROR(_xlfn.XLOOKUP(Cesion_credito[[#This Row],[Distribuidor_CNE]]&amp;"_"&amp;Cesion_credito[[#This Row],[Bloque_Contrato_CNE]],Contrato[[#All],[Id]],Contrato[[#All],[DISTRIBUIDOR_ACTUAL]],,0),"")</f>
        <v>MATAQUITO</v>
      </c>
      <c r="J860" s="5" t="s">
        <v>1299</v>
      </c>
      <c r="K860" s="22" t="str" cm="1">
        <f t="array" ref="K86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0" s="8">
        <v>1</v>
      </c>
      <c r="N86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60" s="28">
        <f t="shared" si="65"/>
        <v>1</v>
      </c>
      <c r="P860" t="str" cm="1">
        <f t="array" ref="P860">+IFERROR(_xlfn.XLOOKUP(Cesion_credito[[#This Row],[SUMINISTRADOR_ACTUAL]]&amp;Cesion_credito[[#This Row],[Razón Social Beneficiario del Pago]],Tabla_Facturas[[#All],[ID]],Tabla_Facturas[[#All],[BANCO]],,0),"")</f>
        <v>Banco de Chile</v>
      </c>
      <c r="Q860" t="str" cm="1">
        <f t="array" ref="Q86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0" cm="1">
        <f t="array" ref="R860">+IFERROR(_xlfn.XLOOKUP(Cesion_credito[[#This Row],[SUMINISTRADOR_ACTUAL]]&amp;Cesion_credito[[#This Row],[Razón Social Beneficiario del Pago]],Tabla_Facturas[[#All],[ID]],Tabla_Facturas[[#All],[NUMERO_CUENTA]],,0),"")</f>
        <v>1410401068</v>
      </c>
      <c r="S86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60" t="str">
        <f>+_xlfn.XLOOKUP(Cesion_credito[[#This Row],[DISTRIBUIDOR_ACTUAL]],Distribuidor[DISTRIBUIDOR_ACTUAL],Distribuidor[RAZON_SOCIAL_DISTRIBUIDOR_ACTUAL],,0)</f>
        <v>Distribuidora de Energia Electrica Mataquito S.A.</v>
      </c>
      <c r="U860" t="str">
        <f>+_xlfn.XLOOKUP(Cesion_credito[[#This Row],[DISTRIBUIDOR_ACTUAL]],Distribuidor[DISTRIBUIDOR_ACTUAL],Distribuidor[RUT_DISTRIBUIDOR_ACTUAL],,0)</f>
        <v>76.808.157-3</v>
      </c>
    </row>
    <row r="861" spans="1:21" x14ac:dyDescent="0.25">
      <c r="A861" s="22">
        <f t="shared" si="62"/>
        <v>2025</v>
      </c>
      <c r="B861" s="22">
        <f t="shared" si="63"/>
        <v>1</v>
      </c>
      <c r="C861" s="22">
        <f t="shared" si="64"/>
        <v>6</v>
      </c>
      <c r="D861" s="23" t="s">
        <v>1129</v>
      </c>
      <c r="E861" s="6" t="s">
        <v>43</v>
      </c>
      <c r="F861" s="5" t="s">
        <v>550</v>
      </c>
      <c r="G861" s="24" t="str" cm="1">
        <f t="array" ref="G861">+IFERROR(_xlfn.XLOOKUP(Cesion_credito[[#This Row],[Distribuidor_CNE]]&amp;"_"&amp;Cesion_credito[[#This Row],[Bloque_Contrato_CNE]],Contrato[[#All],[Id]],Contrato[[#All],[Suministrador_CNE]],,0),"")</f>
        <v>Empresa Eléctrica Carén S.A.</v>
      </c>
      <c r="H861" s="24" t="str" cm="1">
        <f t="array" ref="H861">+IFERROR(_xlfn.XLOOKUP(Cesion_credito[[#This Row],[Distribuidor_CNE]]&amp;"_"&amp;Cesion_credito[[#This Row],[Bloque_Contrato_CNE]],Contrato[[#All],[Id]],Contrato[[#All],[SUMINISTRADOR_ACTUAL]],,0),"")</f>
        <v>CAREN</v>
      </c>
      <c r="I861" s="24" t="str" cm="1">
        <f t="array" ref="I861">+IFERROR(_xlfn.XLOOKUP(Cesion_credito[[#This Row],[Distribuidor_CNE]]&amp;"_"&amp;Cesion_credito[[#This Row],[Bloque_Contrato_CNE]],Contrato[[#All],[Id]],Contrato[[#All],[DISTRIBUIDOR_ACTUAL]],,0),"")</f>
        <v>MATAQUITO</v>
      </c>
      <c r="J861" s="5" t="s">
        <v>1299</v>
      </c>
      <c r="K861" s="22" t="str" cm="1">
        <f t="array" ref="K86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1" s="8">
        <v>1</v>
      </c>
      <c r="N86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61" s="28">
        <f t="shared" si="65"/>
        <v>1</v>
      </c>
      <c r="P861" t="str" cm="1">
        <f t="array" ref="P861">+IFERROR(_xlfn.XLOOKUP(Cesion_credito[[#This Row],[SUMINISTRADOR_ACTUAL]]&amp;Cesion_credito[[#This Row],[Razón Social Beneficiario del Pago]],Tabla_Facturas[[#All],[ID]],Tabla_Facturas[[#All],[BANCO]],,0),"")</f>
        <v>Banco de Chile</v>
      </c>
      <c r="Q861" t="str" cm="1">
        <f t="array" ref="Q86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1" cm="1">
        <f t="array" ref="R861">+IFERROR(_xlfn.XLOOKUP(Cesion_credito[[#This Row],[SUMINISTRADOR_ACTUAL]]&amp;Cesion_credito[[#This Row],[Razón Social Beneficiario del Pago]],Tabla_Facturas[[#All],[ID]],Tabla_Facturas[[#All],[NUMERO_CUENTA]],,0),"")</f>
        <v>1410401068</v>
      </c>
      <c r="S86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61" t="str">
        <f>+_xlfn.XLOOKUP(Cesion_credito[[#This Row],[DISTRIBUIDOR_ACTUAL]],Distribuidor[DISTRIBUIDOR_ACTUAL],Distribuidor[RAZON_SOCIAL_DISTRIBUIDOR_ACTUAL],,0)</f>
        <v>Distribuidora de Energia Electrica Mataquito S.A.</v>
      </c>
      <c r="U861" t="str">
        <f>+_xlfn.XLOOKUP(Cesion_credito[[#This Row],[DISTRIBUIDOR_ACTUAL]],Distribuidor[DISTRIBUIDOR_ACTUAL],Distribuidor[RUT_DISTRIBUIDOR_ACTUAL],,0)</f>
        <v>76.808.157-3</v>
      </c>
    </row>
    <row r="862" spans="1:21" x14ac:dyDescent="0.25">
      <c r="A862" s="22">
        <f t="shared" si="62"/>
        <v>2025</v>
      </c>
      <c r="B862" s="22">
        <f t="shared" si="63"/>
        <v>1</v>
      </c>
      <c r="C862" s="22">
        <f t="shared" si="64"/>
        <v>6</v>
      </c>
      <c r="D862" s="23" t="s">
        <v>1129</v>
      </c>
      <c r="E862" s="6" t="s">
        <v>1103</v>
      </c>
      <c r="F862" s="5" t="s">
        <v>948</v>
      </c>
      <c r="G862" s="24" t="str" cm="1">
        <f t="array" ref="G862">+IFERROR(_xlfn.XLOOKUP(Cesion_credito[[#This Row],[Distribuidor_CNE]]&amp;"_"&amp;Cesion_credito[[#This Row],[Bloque_Contrato_CNE]],Contrato[[#All],[Id]],Contrato[[#All],[Suministrador_CNE]],,0),"")</f>
        <v>Empresa Eléctrica Carén S.A.</v>
      </c>
      <c r="H862" s="24" t="str" cm="1">
        <f t="array" ref="H862">+IFERROR(_xlfn.XLOOKUP(Cesion_credito[[#This Row],[Distribuidor_CNE]]&amp;"_"&amp;Cesion_credito[[#This Row],[Bloque_Contrato_CNE]],Contrato[[#All],[Id]],Contrato[[#All],[SUMINISTRADOR_ACTUAL]],,0),"")</f>
        <v>CAREN</v>
      </c>
      <c r="I862" s="24" t="str" cm="1">
        <f t="array" ref="I862">+IFERROR(_xlfn.XLOOKUP(Cesion_credito[[#This Row],[Distribuidor_CNE]]&amp;"_"&amp;Cesion_credito[[#This Row],[Bloque_Contrato_CNE]],Contrato[[#All],[Id]],Contrato[[#All],[DISTRIBUIDOR_ACTUAL]],,0),"")</f>
        <v>SAESA</v>
      </c>
      <c r="J862" s="5" t="s">
        <v>1299</v>
      </c>
      <c r="K862" s="22" t="str" cm="1">
        <f t="array" ref="K86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2" s="8">
        <v>1</v>
      </c>
      <c r="N862" s="36">
        <f>+Cesion_credito[[#This Row],[Prorrata_Semestral (%)]]*SUMIFS(Contrato[Pago_Semestral_US$],Contrato[Distribuidor_CNE],Cesion_credito[[#This Row],[Distribuidor_CNE]],Contrato[Contrato],Cesion_credito[[#This Row],[Bloque_Contrato_CNE]])</f>
        <v>309.07</v>
      </c>
      <c r="O862" s="28">
        <f t="shared" si="65"/>
        <v>1</v>
      </c>
      <c r="P862" t="str" cm="1">
        <f t="array" ref="P862">+IFERROR(_xlfn.XLOOKUP(Cesion_credito[[#This Row],[SUMINISTRADOR_ACTUAL]]&amp;Cesion_credito[[#This Row],[Razón Social Beneficiario del Pago]],Tabla_Facturas[[#All],[ID]],Tabla_Facturas[[#All],[BANCO]],,0),"")</f>
        <v>Banco de Chile</v>
      </c>
      <c r="Q862" t="str" cm="1">
        <f t="array" ref="Q86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2" cm="1">
        <f t="array" ref="R862">+IFERROR(_xlfn.XLOOKUP(Cesion_credito[[#This Row],[SUMINISTRADOR_ACTUAL]]&amp;Cesion_credito[[#This Row],[Razón Social Beneficiario del Pago]],Tabla_Facturas[[#All],[ID]],Tabla_Facturas[[#All],[NUMERO_CUENTA]],,0),"")</f>
        <v>1410401068</v>
      </c>
      <c r="S86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48107</v>
      </c>
      <c r="T862" t="str">
        <f>+_xlfn.XLOOKUP(Cesion_credito[[#This Row],[DISTRIBUIDOR_ACTUAL]],Distribuidor[DISTRIBUIDOR_ACTUAL],Distribuidor[RAZON_SOCIAL_DISTRIBUIDOR_ACTUAL],,0)</f>
        <v>Sociedad Austral de Electricidad S.A.</v>
      </c>
      <c r="U862" t="str">
        <f>+_xlfn.XLOOKUP(Cesion_credito[[#This Row],[DISTRIBUIDOR_ACTUAL]],Distribuidor[DISTRIBUIDOR_ACTUAL],Distribuidor[RUT_DISTRIBUIDOR_ACTUAL],,0)</f>
        <v>76.073.162-5</v>
      </c>
    </row>
    <row r="863" spans="1:21" x14ac:dyDescent="0.25">
      <c r="A863" s="22">
        <f t="shared" si="62"/>
        <v>2025</v>
      </c>
      <c r="B863" s="22">
        <f t="shared" si="63"/>
        <v>1</v>
      </c>
      <c r="C863" s="22">
        <f t="shared" si="64"/>
        <v>6</v>
      </c>
      <c r="D863" s="23" t="s">
        <v>1129</v>
      </c>
      <c r="E863" s="6" t="s">
        <v>1103</v>
      </c>
      <c r="F863" s="5" t="s">
        <v>949</v>
      </c>
      <c r="G863" s="24" t="str" cm="1">
        <f t="array" ref="G863">+IFERROR(_xlfn.XLOOKUP(Cesion_credito[[#This Row],[Distribuidor_CNE]]&amp;"_"&amp;Cesion_credito[[#This Row],[Bloque_Contrato_CNE]],Contrato[[#All],[Id]],Contrato[[#All],[Suministrador_CNE]],,0),"")</f>
        <v>Empresa Eléctrica Carén S.A.</v>
      </c>
      <c r="H863" s="24" t="str" cm="1">
        <f t="array" ref="H863">+IFERROR(_xlfn.XLOOKUP(Cesion_credito[[#This Row],[Distribuidor_CNE]]&amp;"_"&amp;Cesion_credito[[#This Row],[Bloque_Contrato_CNE]],Contrato[[#All],[Id]],Contrato[[#All],[SUMINISTRADOR_ACTUAL]],,0),"")</f>
        <v>CAREN</v>
      </c>
      <c r="I863" s="24" t="str" cm="1">
        <f t="array" ref="I863">+IFERROR(_xlfn.XLOOKUP(Cesion_credito[[#This Row],[Distribuidor_CNE]]&amp;"_"&amp;Cesion_credito[[#This Row],[Bloque_Contrato_CNE]],Contrato[[#All],[Id]],Contrato[[#All],[DISTRIBUIDOR_ACTUAL]],,0),"")</f>
        <v>SAESA</v>
      </c>
      <c r="J863" s="5" t="s">
        <v>1299</v>
      </c>
      <c r="K863" s="22" t="str" cm="1">
        <f t="array" ref="K86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3" s="8">
        <v>1</v>
      </c>
      <c r="N863" s="36">
        <f>+Cesion_credito[[#This Row],[Prorrata_Semestral (%)]]*SUMIFS(Contrato[Pago_Semestral_US$],Contrato[Distribuidor_CNE],Cesion_credito[[#This Row],[Distribuidor_CNE]],Contrato[Contrato],Cesion_credito[[#This Row],[Bloque_Contrato_CNE]])</f>
        <v>505.50599999999997</v>
      </c>
      <c r="O863" s="28">
        <f t="shared" si="65"/>
        <v>1</v>
      </c>
      <c r="P863" t="str" cm="1">
        <f t="array" ref="P863">+IFERROR(_xlfn.XLOOKUP(Cesion_credito[[#This Row],[SUMINISTRADOR_ACTUAL]]&amp;Cesion_credito[[#This Row],[Razón Social Beneficiario del Pago]],Tabla_Facturas[[#All],[ID]],Tabla_Facturas[[#All],[BANCO]],,0),"")</f>
        <v>Banco de Chile</v>
      </c>
      <c r="Q863" t="str" cm="1">
        <f t="array" ref="Q86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3" cm="1">
        <f t="array" ref="R863">+IFERROR(_xlfn.XLOOKUP(Cesion_credito[[#This Row],[SUMINISTRADOR_ACTUAL]]&amp;Cesion_credito[[#This Row],[Razón Social Beneficiario del Pago]],Tabla_Facturas[[#All],[ID]],Tabla_Facturas[[#All],[NUMERO_CUENTA]],,0),"")</f>
        <v>1410401068</v>
      </c>
      <c r="S86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78683</v>
      </c>
      <c r="T863" t="str">
        <f>+_xlfn.XLOOKUP(Cesion_credito[[#This Row],[DISTRIBUIDOR_ACTUAL]],Distribuidor[DISTRIBUIDOR_ACTUAL],Distribuidor[RAZON_SOCIAL_DISTRIBUIDOR_ACTUAL],,0)</f>
        <v>Sociedad Austral de Electricidad S.A.</v>
      </c>
      <c r="U863" t="str">
        <f>+_xlfn.XLOOKUP(Cesion_credito[[#This Row],[DISTRIBUIDOR_ACTUAL]],Distribuidor[DISTRIBUIDOR_ACTUAL],Distribuidor[RUT_DISTRIBUIDOR_ACTUAL],,0)</f>
        <v>76.073.162-5</v>
      </c>
    </row>
    <row r="864" spans="1:21" x14ac:dyDescent="0.25">
      <c r="A864" s="22">
        <f t="shared" si="62"/>
        <v>2025</v>
      </c>
      <c r="B864" s="22">
        <f t="shared" si="63"/>
        <v>1</v>
      </c>
      <c r="C864" s="22">
        <f t="shared" si="64"/>
        <v>6</v>
      </c>
      <c r="D864" s="23" t="s">
        <v>1129</v>
      </c>
      <c r="E864" s="6" t="s">
        <v>1103</v>
      </c>
      <c r="F864" s="5" t="s">
        <v>950</v>
      </c>
      <c r="G864" s="24" t="str" cm="1">
        <f t="array" ref="G864">+IFERROR(_xlfn.XLOOKUP(Cesion_credito[[#This Row],[Distribuidor_CNE]]&amp;"_"&amp;Cesion_credito[[#This Row],[Bloque_Contrato_CNE]],Contrato[[#All],[Id]],Contrato[[#All],[Suministrador_CNE]],,0),"")</f>
        <v>Empresa Eléctrica Carén S.A.</v>
      </c>
      <c r="H864" s="24" t="str" cm="1">
        <f t="array" ref="H864">+IFERROR(_xlfn.XLOOKUP(Cesion_credito[[#This Row],[Distribuidor_CNE]]&amp;"_"&amp;Cesion_credito[[#This Row],[Bloque_Contrato_CNE]],Contrato[[#All],[Id]],Contrato[[#All],[SUMINISTRADOR_ACTUAL]],,0),"")</f>
        <v>CAREN</v>
      </c>
      <c r="I864" s="24" t="str" cm="1">
        <f t="array" ref="I864">+IFERROR(_xlfn.XLOOKUP(Cesion_credito[[#This Row],[Distribuidor_CNE]]&amp;"_"&amp;Cesion_credito[[#This Row],[Bloque_Contrato_CNE]],Contrato[[#All],[Id]],Contrato[[#All],[DISTRIBUIDOR_ACTUAL]],,0),"")</f>
        <v>SAESA</v>
      </c>
      <c r="J864" s="5" t="s">
        <v>1299</v>
      </c>
      <c r="K864" s="22" t="str" cm="1">
        <f t="array" ref="K86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4" s="8">
        <v>1</v>
      </c>
      <c r="N864" s="36">
        <f>+Cesion_credito[[#This Row],[Prorrata_Semestral (%)]]*SUMIFS(Contrato[Pago_Semestral_US$],Contrato[Distribuidor_CNE],Cesion_credito[[#This Row],[Distribuidor_CNE]],Contrato[Contrato],Cesion_credito[[#This Row],[Bloque_Contrato_CNE]])</f>
        <v>3132.0529999999999</v>
      </c>
      <c r="O864" s="28">
        <f t="shared" si="65"/>
        <v>1</v>
      </c>
      <c r="P864" t="str" cm="1">
        <f t="array" ref="P864">+IFERROR(_xlfn.XLOOKUP(Cesion_credito[[#This Row],[SUMINISTRADOR_ACTUAL]]&amp;Cesion_credito[[#This Row],[Razón Social Beneficiario del Pago]],Tabla_Facturas[[#All],[ID]],Tabla_Facturas[[#All],[BANCO]],,0),"")</f>
        <v>Banco de Chile</v>
      </c>
      <c r="Q864" t="str" cm="1">
        <f t="array" ref="Q86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4" cm="1">
        <f t="array" ref="R864">+IFERROR(_xlfn.XLOOKUP(Cesion_credito[[#This Row],[SUMINISTRADOR_ACTUAL]]&amp;Cesion_credito[[#This Row],[Razón Social Beneficiario del Pago]],Tabla_Facturas[[#All],[ID]],Tabla_Facturas[[#All],[NUMERO_CUENTA]],,0),"")</f>
        <v>1410401068</v>
      </c>
      <c r="S86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487509</v>
      </c>
      <c r="T864" t="str">
        <f>+_xlfn.XLOOKUP(Cesion_credito[[#This Row],[DISTRIBUIDOR_ACTUAL]],Distribuidor[DISTRIBUIDOR_ACTUAL],Distribuidor[RAZON_SOCIAL_DISTRIBUIDOR_ACTUAL],,0)</f>
        <v>Sociedad Austral de Electricidad S.A.</v>
      </c>
      <c r="U864" t="str">
        <f>+_xlfn.XLOOKUP(Cesion_credito[[#This Row],[DISTRIBUIDOR_ACTUAL]],Distribuidor[DISTRIBUIDOR_ACTUAL],Distribuidor[RUT_DISTRIBUIDOR_ACTUAL],,0)</f>
        <v>76.073.162-5</v>
      </c>
    </row>
    <row r="865" spans="1:21" x14ac:dyDescent="0.25">
      <c r="A865" s="22">
        <f t="shared" si="62"/>
        <v>2025</v>
      </c>
      <c r="B865" s="22">
        <f t="shared" si="63"/>
        <v>1</v>
      </c>
      <c r="C865" s="22">
        <f t="shared" si="64"/>
        <v>6</v>
      </c>
      <c r="D865" s="23" t="s">
        <v>1129</v>
      </c>
      <c r="E865" s="6" t="s">
        <v>1103</v>
      </c>
      <c r="F865" s="5" t="s">
        <v>951</v>
      </c>
      <c r="G865" s="24" t="str" cm="1">
        <f t="array" ref="G865">+IFERROR(_xlfn.XLOOKUP(Cesion_credito[[#This Row],[Distribuidor_CNE]]&amp;"_"&amp;Cesion_credito[[#This Row],[Bloque_Contrato_CNE]],Contrato[[#All],[Id]],Contrato[[#All],[Suministrador_CNE]],,0),"")</f>
        <v>Empresa Eléctrica Carén S.A.</v>
      </c>
      <c r="H865" s="24" t="str" cm="1">
        <f t="array" ref="H865">+IFERROR(_xlfn.XLOOKUP(Cesion_credito[[#This Row],[Distribuidor_CNE]]&amp;"_"&amp;Cesion_credito[[#This Row],[Bloque_Contrato_CNE]],Contrato[[#All],[Id]],Contrato[[#All],[SUMINISTRADOR_ACTUAL]],,0),"")</f>
        <v>CAREN</v>
      </c>
      <c r="I865" s="24" t="str" cm="1">
        <f t="array" ref="I865">+IFERROR(_xlfn.XLOOKUP(Cesion_credito[[#This Row],[Distribuidor_CNE]]&amp;"_"&amp;Cesion_credito[[#This Row],[Bloque_Contrato_CNE]],Contrato[[#All],[Id]],Contrato[[#All],[DISTRIBUIDOR_ACTUAL]],,0),"")</f>
        <v>SAESA</v>
      </c>
      <c r="J865" s="5" t="s">
        <v>1299</v>
      </c>
      <c r="K865" s="22" t="str" cm="1">
        <f t="array" ref="K86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6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65" s="8">
        <v>1</v>
      </c>
      <c r="N865" s="36">
        <f>+Cesion_credito[[#This Row],[Prorrata_Semestral (%)]]*SUMIFS(Contrato[Pago_Semestral_US$],Contrato[Distribuidor_CNE],Cesion_credito[[#This Row],[Distribuidor_CNE]],Contrato[Contrato],Cesion_credito[[#This Row],[Bloque_Contrato_CNE]])</f>
        <v>1567.1289999999999</v>
      </c>
      <c r="O865" s="28">
        <f t="shared" si="65"/>
        <v>1</v>
      </c>
      <c r="P865" t="str" cm="1">
        <f t="array" ref="P865">+IFERROR(_xlfn.XLOOKUP(Cesion_credito[[#This Row],[SUMINISTRADOR_ACTUAL]]&amp;Cesion_credito[[#This Row],[Razón Social Beneficiario del Pago]],Tabla_Facturas[[#All],[ID]],Tabla_Facturas[[#All],[BANCO]],,0),"")</f>
        <v>Banco de Chile</v>
      </c>
      <c r="Q865" t="str" cm="1">
        <f t="array" ref="Q86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5" cm="1">
        <f t="array" ref="R865">+IFERROR(_xlfn.XLOOKUP(Cesion_credito[[#This Row],[SUMINISTRADOR_ACTUAL]]&amp;Cesion_credito[[#This Row],[Razón Social Beneficiario del Pago]],Tabla_Facturas[[#All],[ID]],Tabla_Facturas[[#All],[NUMERO_CUENTA]],,0),"")</f>
        <v>1410401068</v>
      </c>
      <c r="S86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243926</v>
      </c>
      <c r="T865" t="str">
        <f>+_xlfn.XLOOKUP(Cesion_credito[[#This Row],[DISTRIBUIDOR_ACTUAL]],Distribuidor[DISTRIBUIDOR_ACTUAL],Distribuidor[RAZON_SOCIAL_DISTRIBUIDOR_ACTUAL],,0)</f>
        <v>Sociedad Austral de Electricidad S.A.</v>
      </c>
      <c r="U865" t="str">
        <f>+_xlfn.XLOOKUP(Cesion_credito[[#This Row],[DISTRIBUIDOR_ACTUAL]],Distribuidor[DISTRIBUIDOR_ACTUAL],Distribuidor[RUT_DISTRIBUIDOR_ACTUAL],,0)</f>
        <v>76.073.162-5</v>
      </c>
    </row>
    <row r="866" spans="1:21" x14ac:dyDescent="0.25">
      <c r="A866" s="22">
        <f t="shared" si="62"/>
        <v>2025</v>
      </c>
      <c r="B866" s="22">
        <f t="shared" si="63"/>
        <v>1</v>
      </c>
      <c r="C866" s="22">
        <f t="shared" si="64"/>
        <v>6</v>
      </c>
      <c r="D866" s="23" t="s">
        <v>1129</v>
      </c>
      <c r="E866" s="6" t="s">
        <v>1104</v>
      </c>
      <c r="F866" s="5" t="s">
        <v>984</v>
      </c>
      <c r="G866" s="24" t="str" cm="1">
        <f t="array" ref="G866">+IFERROR(_xlfn.XLOOKUP(Cesion_credito[[#This Row],[Distribuidor_CNE]]&amp;"_"&amp;Cesion_credito[[#This Row],[Bloque_Contrato_CNE]],Contrato[[#All],[Id]],Contrato[[#All],[Suministrador_CNE]],,0),"")</f>
        <v>Empresa Eléctrica Carén S.A.</v>
      </c>
      <c r="H866" s="24" t="str" cm="1">
        <f t="array" ref="H866">+IFERROR(_xlfn.XLOOKUP(Cesion_credito[[#This Row],[Distribuidor_CNE]]&amp;"_"&amp;Cesion_credito[[#This Row],[Bloque_Contrato_CNE]],Contrato[[#All],[Id]],Contrato[[#All],[SUMINISTRADOR_ACTUAL]],,0),"")</f>
        <v>CAREN</v>
      </c>
      <c r="I866" s="24" t="str" cm="1">
        <f t="array" ref="I866">+IFERROR(_xlfn.XLOOKUP(Cesion_credito[[#This Row],[Distribuidor_CNE]]&amp;"_"&amp;Cesion_credito[[#This Row],[Bloque_Contrato_CNE]],Contrato[[#All],[Id]],Contrato[[#All],[DISTRIBUIDOR_ACTUAL]],,0),"")</f>
        <v>SOCOEPA</v>
      </c>
      <c r="J866" s="5" t="s">
        <v>9</v>
      </c>
      <c r="K866" s="22" t="str" cm="1">
        <f t="array" ref="K866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6" s="8">
        <v>1</v>
      </c>
      <c r="N866" s="36">
        <f>+Cesion_credito[[#This Row],[Prorrata_Semestral (%)]]*SUMIFS(Contrato[Pago_Semestral_US$],Contrato[Distribuidor_CNE],Cesion_credito[[#This Row],[Distribuidor_CNE]],Contrato[Contrato],Cesion_credito[[#This Row],[Bloque_Contrato_CNE]])</f>
        <v>26.015000000000001</v>
      </c>
      <c r="O866" s="28">
        <f t="shared" si="65"/>
        <v>1</v>
      </c>
      <c r="P866" t="str" cm="1">
        <f t="array" ref="P866">+IFERROR(_xlfn.XLOOKUP(Cesion_credito[[#This Row],[SUMINISTRADOR_ACTUAL]]&amp;Cesion_credito[[#This Row],[Razón Social Beneficiario del Pago]],Tabla_Facturas[[#All],[ID]],Tabla_Facturas[[#All],[BANCO]],,0),"")</f>
        <v>Banco ITAU Chile</v>
      </c>
      <c r="Q866" t="str" cm="1">
        <f t="array" ref="Q86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6" cm="1">
        <f t="array" ref="R866">+IFERROR(_xlfn.XLOOKUP(Cesion_credito[[#This Row],[SUMINISTRADOR_ACTUAL]]&amp;Cesion_credito[[#This Row],[Razón Social Beneficiario del Pago]],Tabla_Facturas[[#All],[ID]],Tabla_Facturas[[#All],[NUMERO_CUENTA]],,0),"")</f>
        <v>206706707</v>
      </c>
      <c r="S86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4049</v>
      </c>
      <c r="T866" t="str">
        <f>+_xlfn.XLOOKUP(Cesion_credito[[#This Row],[DISTRIBUIDOR_ACTUAL]],Distribuidor[DISTRIBUIDOR_ACTUAL],Distribuidor[RAZON_SOCIAL_DISTRIBUIDOR_ACTUAL],,0)</f>
        <v>Cooperativa Eléctrica Paillaco Ltda</v>
      </c>
      <c r="U866" t="str">
        <f>+_xlfn.XLOOKUP(Cesion_credito[[#This Row],[DISTRIBUIDOR_ACTUAL]],Distribuidor[DISTRIBUIDOR_ACTUAL],Distribuidor[RUT_DISTRIBUIDOR_ACTUAL],,0)</f>
        <v>81.629.800-8</v>
      </c>
    </row>
    <row r="867" spans="1:21" x14ac:dyDescent="0.25">
      <c r="A867" s="22">
        <f t="shared" si="62"/>
        <v>2025</v>
      </c>
      <c r="B867" s="22">
        <f t="shared" si="63"/>
        <v>1</v>
      </c>
      <c r="C867" s="22">
        <f t="shared" si="64"/>
        <v>6</v>
      </c>
      <c r="D867" s="23" t="s">
        <v>1129</v>
      </c>
      <c r="E867" s="6" t="s">
        <v>1104</v>
      </c>
      <c r="F867" s="5" t="s">
        <v>985</v>
      </c>
      <c r="G867" s="24" t="str" cm="1">
        <f t="array" ref="G867">+IFERROR(_xlfn.XLOOKUP(Cesion_credito[[#This Row],[Distribuidor_CNE]]&amp;"_"&amp;Cesion_credito[[#This Row],[Bloque_Contrato_CNE]],Contrato[[#All],[Id]],Contrato[[#All],[Suministrador_CNE]],,0),"")</f>
        <v>Empresa Eléctrica Carén S.A.</v>
      </c>
      <c r="H867" s="24" t="str" cm="1">
        <f t="array" ref="H867">+IFERROR(_xlfn.XLOOKUP(Cesion_credito[[#This Row],[Distribuidor_CNE]]&amp;"_"&amp;Cesion_credito[[#This Row],[Bloque_Contrato_CNE]],Contrato[[#All],[Id]],Contrato[[#All],[SUMINISTRADOR_ACTUAL]],,0),"")</f>
        <v>CAREN</v>
      </c>
      <c r="I867" s="24" t="str" cm="1">
        <f t="array" ref="I867">+IFERROR(_xlfn.XLOOKUP(Cesion_credito[[#This Row],[Distribuidor_CNE]]&amp;"_"&amp;Cesion_credito[[#This Row],[Bloque_Contrato_CNE]],Contrato[[#All],[Id]],Contrato[[#All],[DISTRIBUIDOR_ACTUAL]],,0),"")</f>
        <v>SOCOEPA</v>
      </c>
      <c r="J867" s="5" t="s">
        <v>9</v>
      </c>
      <c r="K867" s="22" t="str" cm="1">
        <f t="array" ref="K867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7" s="8">
        <v>1</v>
      </c>
      <c r="N867" s="36">
        <f>+Cesion_credito[[#This Row],[Prorrata_Semestral (%)]]*SUMIFS(Contrato[Pago_Semestral_US$],Contrato[Distribuidor_CNE],Cesion_credito[[#This Row],[Distribuidor_CNE]],Contrato[Contrato],Cesion_credito[[#This Row],[Bloque_Contrato_CNE]])</f>
        <v>35.710999999999999</v>
      </c>
      <c r="O867" s="28">
        <f t="shared" si="65"/>
        <v>1</v>
      </c>
      <c r="P867" t="str" cm="1">
        <f t="array" ref="P867">+IFERROR(_xlfn.XLOOKUP(Cesion_credito[[#This Row],[SUMINISTRADOR_ACTUAL]]&amp;Cesion_credito[[#This Row],[Razón Social Beneficiario del Pago]],Tabla_Facturas[[#All],[ID]],Tabla_Facturas[[#All],[BANCO]],,0),"")</f>
        <v>Banco ITAU Chile</v>
      </c>
      <c r="Q867" t="str" cm="1">
        <f t="array" ref="Q86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7" cm="1">
        <f t="array" ref="R867">+IFERROR(_xlfn.XLOOKUP(Cesion_credito[[#This Row],[SUMINISTRADOR_ACTUAL]]&amp;Cesion_credito[[#This Row],[Razón Social Beneficiario del Pago]],Tabla_Facturas[[#All],[ID]],Tabla_Facturas[[#All],[NUMERO_CUENTA]],,0),"")</f>
        <v>206706707</v>
      </c>
      <c r="S86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5558</v>
      </c>
      <c r="T867" t="str">
        <f>+_xlfn.XLOOKUP(Cesion_credito[[#This Row],[DISTRIBUIDOR_ACTUAL]],Distribuidor[DISTRIBUIDOR_ACTUAL],Distribuidor[RAZON_SOCIAL_DISTRIBUIDOR_ACTUAL],,0)</f>
        <v>Cooperativa Eléctrica Paillaco Ltda</v>
      </c>
      <c r="U867" t="str">
        <f>+_xlfn.XLOOKUP(Cesion_credito[[#This Row],[DISTRIBUIDOR_ACTUAL]],Distribuidor[DISTRIBUIDOR_ACTUAL],Distribuidor[RUT_DISTRIBUIDOR_ACTUAL],,0)</f>
        <v>81.629.800-8</v>
      </c>
    </row>
    <row r="868" spans="1:21" x14ac:dyDescent="0.25">
      <c r="A868" s="22">
        <f t="shared" si="62"/>
        <v>2025</v>
      </c>
      <c r="B868" s="22">
        <f t="shared" si="63"/>
        <v>1</v>
      </c>
      <c r="C868" s="22">
        <f t="shared" si="64"/>
        <v>6</v>
      </c>
      <c r="D868" s="23" t="s">
        <v>1129</v>
      </c>
      <c r="E868" s="6" t="s">
        <v>1104</v>
      </c>
      <c r="F868" s="5" t="s">
        <v>986</v>
      </c>
      <c r="G868" s="24" t="str" cm="1">
        <f t="array" ref="G868">+IFERROR(_xlfn.XLOOKUP(Cesion_credito[[#This Row],[Distribuidor_CNE]]&amp;"_"&amp;Cesion_credito[[#This Row],[Bloque_Contrato_CNE]],Contrato[[#All],[Id]],Contrato[[#All],[Suministrador_CNE]],,0),"")</f>
        <v>Empresa Eléctrica Carén S.A.</v>
      </c>
      <c r="H868" s="24" t="str" cm="1">
        <f t="array" ref="H868">+IFERROR(_xlfn.XLOOKUP(Cesion_credito[[#This Row],[Distribuidor_CNE]]&amp;"_"&amp;Cesion_credito[[#This Row],[Bloque_Contrato_CNE]],Contrato[[#All],[Id]],Contrato[[#All],[SUMINISTRADOR_ACTUAL]],,0),"")</f>
        <v>CAREN</v>
      </c>
      <c r="I868" s="24" t="str" cm="1">
        <f t="array" ref="I868">+IFERROR(_xlfn.XLOOKUP(Cesion_credito[[#This Row],[Distribuidor_CNE]]&amp;"_"&amp;Cesion_credito[[#This Row],[Bloque_Contrato_CNE]],Contrato[[#All],[Id]],Contrato[[#All],[DISTRIBUIDOR_ACTUAL]],,0),"")</f>
        <v>SOCOEPA</v>
      </c>
      <c r="J868" s="5" t="s">
        <v>9</v>
      </c>
      <c r="K868" s="22" t="str" cm="1">
        <f t="array" ref="K868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8" s="8">
        <v>1</v>
      </c>
      <c r="N868" s="36">
        <f>+Cesion_credito[[#This Row],[Prorrata_Semestral (%)]]*SUMIFS(Contrato[Pago_Semestral_US$],Contrato[Distribuidor_CNE],Cesion_credito[[#This Row],[Distribuidor_CNE]],Contrato[Contrato],Cesion_credito[[#This Row],[Bloque_Contrato_CNE]])</f>
        <v>128.42400000000001</v>
      </c>
      <c r="O868" s="28">
        <f t="shared" si="65"/>
        <v>1</v>
      </c>
      <c r="P868" t="str" cm="1">
        <f t="array" ref="P868">+IFERROR(_xlfn.XLOOKUP(Cesion_credito[[#This Row],[SUMINISTRADOR_ACTUAL]]&amp;Cesion_credito[[#This Row],[Razón Social Beneficiario del Pago]],Tabla_Facturas[[#All],[ID]],Tabla_Facturas[[#All],[BANCO]],,0),"")</f>
        <v>Banco ITAU Chile</v>
      </c>
      <c r="Q868" t="str" cm="1">
        <f t="array" ref="Q868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8" cm="1">
        <f t="array" ref="R868">+IFERROR(_xlfn.XLOOKUP(Cesion_credito[[#This Row],[SUMINISTRADOR_ACTUAL]]&amp;Cesion_credito[[#This Row],[Razón Social Beneficiario del Pago]],Tabla_Facturas[[#All],[ID]],Tabla_Facturas[[#All],[NUMERO_CUENTA]],,0),"")</f>
        <v>206706707</v>
      </c>
      <c r="S86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19989</v>
      </c>
      <c r="T868" t="str">
        <f>+_xlfn.XLOOKUP(Cesion_credito[[#This Row],[DISTRIBUIDOR_ACTUAL]],Distribuidor[DISTRIBUIDOR_ACTUAL],Distribuidor[RAZON_SOCIAL_DISTRIBUIDOR_ACTUAL],,0)</f>
        <v>Cooperativa Eléctrica Paillaco Ltda</v>
      </c>
      <c r="U868" t="str">
        <f>+_xlfn.XLOOKUP(Cesion_credito[[#This Row],[DISTRIBUIDOR_ACTUAL]],Distribuidor[DISTRIBUIDOR_ACTUAL],Distribuidor[RUT_DISTRIBUIDOR_ACTUAL],,0)</f>
        <v>81.629.800-8</v>
      </c>
    </row>
    <row r="869" spans="1:21" x14ac:dyDescent="0.25">
      <c r="A869" s="22">
        <f t="shared" si="62"/>
        <v>2025</v>
      </c>
      <c r="B869" s="22">
        <f t="shared" si="63"/>
        <v>1</v>
      </c>
      <c r="C869" s="22">
        <f t="shared" si="64"/>
        <v>6</v>
      </c>
      <c r="D869" s="23" t="s">
        <v>1129</v>
      </c>
      <c r="E869" s="6" t="s">
        <v>1104</v>
      </c>
      <c r="F869" s="5" t="s">
        <v>987</v>
      </c>
      <c r="G869" s="24" t="str" cm="1">
        <f t="array" ref="G869">+IFERROR(_xlfn.XLOOKUP(Cesion_credito[[#This Row],[Distribuidor_CNE]]&amp;"_"&amp;Cesion_credito[[#This Row],[Bloque_Contrato_CNE]],Contrato[[#All],[Id]],Contrato[[#All],[Suministrador_CNE]],,0),"")</f>
        <v>Empresa Eléctrica Carén S.A.</v>
      </c>
      <c r="H869" s="24" t="str" cm="1">
        <f t="array" ref="H869">+IFERROR(_xlfn.XLOOKUP(Cesion_credito[[#This Row],[Distribuidor_CNE]]&amp;"_"&amp;Cesion_credito[[#This Row],[Bloque_Contrato_CNE]],Contrato[[#All],[Id]],Contrato[[#All],[SUMINISTRADOR_ACTUAL]],,0),"")</f>
        <v>CAREN</v>
      </c>
      <c r="I869" s="24" t="str" cm="1">
        <f t="array" ref="I869">+IFERROR(_xlfn.XLOOKUP(Cesion_credito[[#This Row],[Distribuidor_CNE]]&amp;"_"&amp;Cesion_credito[[#This Row],[Bloque_Contrato_CNE]],Contrato[[#All],[Id]],Contrato[[#All],[DISTRIBUIDOR_ACTUAL]],,0),"")</f>
        <v>SOCOEPA</v>
      </c>
      <c r="J869" s="5" t="s">
        <v>9</v>
      </c>
      <c r="K869" s="22" t="str" cm="1">
        <f t="array" ref="K869">+IFERROR(_xlfn.XLOOKUP(Cesion_credito[[#This Row],[SUMINISTRADOR_ACTUAL]]&amp;Cesion_credito[[#This Row],[Razón Social Beneficiario del Pago]],Tabla_Facturas[[#All],[ID]],Tabla_Facturas[[#All],[RUT BENEFICIARIO]],,0),"")</f>
        <v>76.149.809-6</v>
      </c>
      <c r="L86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69" s="8">
        <v>1</v>
      </c>
      <c r="N869" s="36">
        <f>+Cesion_credito[[#This Row],[Prorrata_Semestral (%)]]*SUMIFS(Contrato[Pago_Semestral_US$],Contrato[Distribuidor_CNE],Cesion_credito[[#This Row],[Distribuidor_CNE]],Contrato[Contrato],Cesion_credito[[#This Row],[Bloque_Contrato_CNE]])</f>
        <v>192.98400000000001</v>
      </c>
      <c r="O869" s="28">
        <f t="shared" si="65"/>
        <v>1</v>
      </c>
      <c r="P869" t="str" cm="1">
        <f t="array" ref="P869">+IFERROR(_xlfn.XLOOKUP(Cesion_credito[[#This Row],[SUMINISTRADOR_ACTUAL]]&amp;Cesion_credito[[#This Row],[Razón Social Beneficiario del Pago]],Tabla_Facturas[[#All],[ID]],Tabla_Facturas[[#All],[BANCO]],,0),"")</f>
        <v>Banco ITAU Chile</v>
      </c>
      <c r="Q869" t="str" cm="1">
        <f t="array" ref="Q869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69" cm="1">
        <f t="array" ref="R869">+IFERROR(_xlfn.XLOOKUP(Cesion_credito[[#This Row],[SUMINISTRADOR_ACTUAL]]&amp;Cesion_credito[[#This Row],[Razón Social Beneficiario del Pago]],Tabla_Facturas[[#All],[ID]],Tabla_Facturas[[#All],[NUMERO_CUENTA]],,0),"")</f>
        <v>206706707</v>
      </c>
      <c r="S86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30038</v>
      </c>
      <c r="T869" t="str">
        <f>+_xlfn.XLOOKUP(Cesion_credito[[#This Row],[DISTRIBUIDOR_ACTUAL]],Distribuidor[DISTRIBUIDOR_ACTUAL],Distribuidor[RAZON_SOCIAL_DISTRIBUIDOR_ACTUAL],,0)</f>
        <v>Cooperativa Eléctrica Paillaco Ltda</v>
      </c>
      <c r="U869" t="str">
        <f>+_xlfn.XLOOKUP(Cesion_credito[[#This Row],[DISTRIBUIDOR_ACTUAL]],Distribuidor[DISTRIBUIDOR_ACTUAL],Distribuidor[RUT_DISTRIBUIDOR_ACTUAL],,0)</f>
        <v>81.629.800-8</v>
      </c>
    </row>
    <row r="870" spans="1:21" x14ac:dyDescent="0.25">
      <c r="A870" s="22">
        <f t="shared" si="62"/>
        <v>2025</v>
      </c>
      <c r="B870" s="22">
        <f t="shared" si="63"/>
        <v>1</v>
      </c>
      <c r="C870" s="22">
        <f t="shared" si="64"/>
        <v>6</v>
      </c>
      <c r="D870" s="23" t="s">
        <v>1129</v>
      </c>
      <c r="E870" s="6" t="s">
        <v>1105</v>
      </c>
      <c r="F870" s="5" t="s">
        <v>547</v>
      </c>
      <c r="G870" s="24" t="str" cm="1">
        <f t="array" ref="G870">+IFERROR(_xlfn.XLOOKUP(Cesion_credito[[#This Row],[Distribuidor_CNE]]&amp;"_"&amp;Cesion_credito[[#This Row],[Bloque_Contrato_CNE]],Contrato[[#All],[Id]],Contrato[[#All],[Suministrador_CNE]],,0),"")</f>
        <v>Empresa Eléctrica Carén S.A.</v>
      </c>
      <c r="H870" s="24" t="str" cm="1">
        <f t="array" ref="H870">+IFERROR(_xlfn.XLOOKUP(Cesion_credito[[#This Row],[Distribuidor_CNE]]&amp;"_"&amp;Cesion_credito[[#This Row],[Bloque_Contrato_CNE]],Contrato[[#All],[Id]],Contrato[[#All],[SUMINISTRADOR_ACTUAL]],,0),"")</f>
        <v>CAREN</v>
      </c>
      <c r="I870" s="24" t="str" cm="1">
        <f t="array" ref="I870">+IFERROR(_xlfn.XLOOKUP(Cesion_credito[[#This Row],[Distribuidor_CNE]]&amp;"_"&amp;Cesion_credito[[#This Row],[Bloque_Contrato_CNE]],Contrato[[#All],[Id]],Contrato[[#All],[DISTRIBUIDOR_ACTUAL]],,0),"")</f>
        <v>TIL TIL</v>
      </c>
      <c r="J870" s="5" t="s">
        <v>1299</v>
      </c>
      <c r="K870" s="22" t="str" cm="1">
        <f t="array" ref="K87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0" s="8">
        <v>1</v>
      </c>
      <c r="N87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0" s="28">
        <f t="shared" si="65"/>
        <v>1</v>
      </c>
      <c r="P870" t="str" cm="1">
        <f t="array" ref="P870">+IFERROR(_xlfn.XLOOKUP(Cesion_credito[[#This Row],[SUMINISTRADOR_ACTUAL]]&amp;Cesion_credito[[#This Row],[Razón Social Beneficiario del Pago]],Tabla_Facturas[[#All],[ID]],Tabla_Facturas[[#All],[BANCO]],,0),"")</f>
        <v>Banco de Chile</v>
      </c>
      <c r="Q870" t="str" cm="1">
        <f t="array" ref="Q870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0" cm="1">
        <f t="array" ref="R870">+IFERROR(_xlfn.XLOOKUP(Cesion_credito[[#This Row],[SUMINISTRADOR_ACTUAL]]&amp;Cesion_credito[[#This Row],[Razón Social Beneficiario del Pago]],Tabla_Facturas[[#All],[ID]],Tabla_Facturas[[#All],[NUMERO_CUENTA]],,0),"")</f>
        <v>1410401068</v>
      </c>
      <c r="S87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0" t="str">
        <f>+_xlfn.XLOOKUP(Cesion_credito[[#This Row],[DISTRIBUIDOR_ACTUAL]],Distribuidor[DISTRIBUIDOR_ACTUAL],Distribuidor[RAZON_SOCIAL_DISTRIBUIDOR_ACTUAL],,0)</f>
        <v>Empresa Eléctrica Municipalidad de Til Til</v>
      </c>
      <c r="U870" t="str">
        <f>+_xlfn.XLOOKUP(Cesion_credito[[#This Row],[DISTRIBUIDOR_ACTUAL]],Distribuidor[DISTRIBUIDOR_ACTUAL],Distribuidor[RUT_DISTRIBUIDOR_ACTUAL],,0)</f>
        <v>70.849.500-K</v>
      </c>
    </row>
    <row r="871" spans="1:21" x14ac:dyDescent="0.25">
      <c r="A871" s="22">
        <f t="shared" si="62"/>
        <v>2025</v>
      </c>
      <c r="B871" s="22">
        <f t="shared" si="63"/>
        <v>1</v>
      </c>
      <c r="C871" s="22">
        <f t="shared" si="64"/>
        <v>6</v>
      </c>
      <c r="D871" s="23" t="s">
        <v>1129</v>
      </c>
      <c r="E871" s="6" t="s">
        <v>1105</v>
      </c>
      <c r="F871" s="5" t="s">
        <v>548</v>
      </c>
      <c r="G871" s="24" t="str" cm="1">
        <f t="array" ref="G871">+IFERROR(_xlfn.XLOOKUP(Cesion_credito[[#This Row],[Distribuidor_CNE]]&amp;"_"&amp;Cesion_credito[[#This Row],[Bloque_Contrato_CNE]],Contrato[[#All],[Id]],Contrato[[#All],[Suministrador_CNE]],,0),"")</f>
        <v>Empresa Eléctrica Carén S.A.</v>
      </c>
      <c r="H871" s="24" t="str" cm="1">
        <f t="array" ref="H871">+IFERROR(_xlfn.XLOOKUP(Cesion_credito[[#This Row],[Distribuidor_CNE]]&amp;"_"&amp;Cesion_credito[[#This Row],[Bloque_Contrato_CNE]],Contrato[[#All],[Id]],Contrato[[#All],[SUMINISTRADOR_ACTUAL]],,0),"")</f>
        <v>CAREN</v>
      </c>
      <c r="I871" s="24" t="str" cm="1">
        <f t="array" ref="I871">+IFERROR(_xlfn.XLOOKUP(Cesion_credito[[#This Row],[Distribuidor_CNE]]&amp;"_"&amp;Cesion_credito[[#This Row],[Bloque_Contrato_CNE]],Contrato[[#All],[Id]],Contrato[[#All],[DISTRIBUIDOR_ACTUAL]],,0),"")</f>
        <v>TIL TIL</v>
      </c>
      <c r="J871" s="5" t="s">
        <v>1299</v>
      </c>
      <c r="K871" s="22" t="str" cm="1">
        <f t="array" ref="K87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1" s="8">
        <v>1</v>
      </c>
      <c r="N87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1" s="28">
        <f t="shared" si="65"/>
        <v>1</v>
      </c>
      <c r="P871" t="str" cm="1">
        <f t="array" ref="P871">+IFERROR(_xlfn.XLOOKUP(Cesion_credito[[#This Row],[SUMINISTRADOR_ACTUAL]]&amp;Cesion_credito[[#This Row],[Razón Social Beneficiario del Pago]],Tabla_Facturas[[#All],[ID]],Tabla_Facturas[[#All],[BANCO]],,0),"")</f>
        <v>Banco de Chile</v>
      </c>
      <c r="Q871" t="str" cm="1">
        <f t="array" ref="Q871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1" cm="1">
        <f t="array" ref="R871">+IFERROR(_xlfn.XLOOKUP(Cesion_credito[[#This Row],[SUMINISTRADOR_ACTUAL]]&amp;Cesion_credito[[#This Row],[Razón Social Beneficiario del Pago]],Tabla_Facturas[[#All],[ID]],Tabla_Facturas[[#All],[NUMERO_CUENTA]],,0),"")</f>
        <v>1410401068</v>
      </c>
      <c r="S87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1" t="str">
        <f>+_xlfn.XLOOKUP(Cesion_credito[[#This Row],[DISTRIBUIDOR_ACTUAL]],Distribuidor[DISTRIBUIDOR_ACTUAL],Distribuidor[RAZON_SOCIAL_DISTRIBUIDOR_ACTUAL],,0)</f>
        <v>Empresa Eléctrica Municipalidad de Til Til</v>
      </c>
      <c r="U871" t="str">
        <f>+_xlfn.XLOOKUP(Cesion_credito[[#This Row],[DISTRIBUIDOR_ACTUAL]],Distribuidor[DISTRIBUIDOR_ACTUAL],Distribuidor[RUT_DISTRIBUIDOR_ACTUAL],,0)</f>
        <v>70.849.500-K</v>
      </c>
    </row>
    <row r="872" spans="1:21" x14ac:dyDescent="0.25">
      <c r="A872" s="22">
        <f t="shared" si="62"/>
        <v>2025</v>
      </c>
      <c r="B872" s="22">
        <f t="shared" si="63"/>
        <v>1</v>
      </c>
      <c r="C872" s="22">
        <f t="shared" si="64"/>
        <v>6</v>
      </c>
      <c r="D872" s="23" t="s">
        <v>1129</v>
      </c>
      <c r="E872" s="6" t="s">
        <v>1105</v>
      </c>
      <c r="F872" s="5" t="s">
        <v>549</v>
      </c>
      <c r="G872" s="24" t="str" cm="1">
        <f t="array" ref="G872">+IFERROR(_xlfn.XLOOKUP(Cesion_credito[[#This Row],[Distribuidor_CNE]]&amp;"_"&amp;Cesion_credito[[#This Row],[Bloque_Contrato_CNE]],Contrato[[#All],[Id]],Contrato[[#All],[Suministrador_CNE]],,0),"")</f>
        <v>Empresa Eléctrica Carén S.A.</v>
      </c>
      <c r="H872" s="24" t="str" cm="1">
        <f t="array" ref="H872">+IFERROR(_xlfn.XLOOKUP(Cesion_credito[[#This Row],[Distribuidor_CNE]]&amp;"_"&amp;Cesion_credito[[#This Row],[Bloque_Contrato_CNE]],Contrato[[#All],[Id]],Contrato[[#All],[SUMINISTRADOR_ACTUAL]],,0),"")</f>
        <v>CAREN</v>
      </c>
      <c r="I872" s="24" t="str" cm="1">
        <f t="array" ref="I872">+IFERROR(_xlfn.XLOOKUP(Cesion_credito[[#This Row],[Distribuidor_CNE]]&amp;"_"&amp;Cesion_credito[[#This Row],[Bloque_Contrato_CNE]],Contrato[[#All],[Id]],Contrato[[#All],[DISTRIBUIDOR_ACTUAL]],,0),"")</f>
        <v>TIL TIL</v>
      </c>
      <c r="J872" s="5" t="s">
        <v>1299</v>
      </c>
      <c r="K872" s="22" t="str" cm="1">
        <f t="array" ref="K87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2" s="8">
        <v>1</v>
      </c>
      <c r="N87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2" s="28">
        <f t="shared" si="65"/>
        <v>1</v>
      </c>
      <c r="P872" t="str" cm="1">
        <f t="array" ref="P872">+IFERROR(_xlfn.XLOOKUP(Cesion_credito[[#This Row],[SUMINISTRADOR_ACTUAL]]&amp;Cesion_credito[[#This Row],[Razón Social Beneficiario del Pago]],Tabla_Facturas[[#All],[ID]],Tabla_Facturas[[#All],[BANCO]],,0),"")</f>
        <v>Banco de Chile</v>
      </c>
      <c r="Q872" t="str" cm="1">
        <f t="array" ref="Q872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2" cm="1">
        <f t="array" ref="R872">+IFERROR(_xlfn.XLOOKUP(Cesion_credito[[#This Row],[SUMINISTRADOR_ACTUAL]]&amp;Cesion_credito[[#This Row],[Razón Social Beneficiario del Pago]],Tabla_Facturas[[#All],[ID]],Tabla_Facturas[[#All],[NUMERO_CUENTA]],,0),"")</f>
        <v>1410401068</v>
      </c>
      <c r="S87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2" t="str">
        <f>+_xlfn.XLOOKUP(Cesion_credito[[#This Row],[DISTRIBUIDOR_ACTUAL]],Distribuidor[DISTRIBUIDOR_ACTUAL],Distribuidor[RAZON_SOCIAL_DISTRIBUIDOR_ACTUAL],,0)</f>
        <v>Empresa Eléctrica Municipalidad de Til Til</v>
      </c>
      <c r="U872" t="str">
        <f>+_xlfn.XLOOKUP(Cesion_credito[[#This Row],[DISTRIBUIDOR_ACTUAL]],Distribuidor[DISTRIBUIDOR_ACTUAL],Distribuidor[RUT_DISTRIBUIDOR_ACTUAL],,0)</f>
        <v>70.849.500-K</v>
      </c>
    </row>
    <row r="873" spans="1:21" x14ac:dyDescent="0.25">
      <c r="A873" s="22">
        <f t="shared" ref="A873:A904" si="66">+$B$3</f>
        <v>2025</v>
      </c>
      <c r="B873" s="22">
        <f t="shared" ref="B873:B904" si="67">+$B$4</f>
        <v>1</v>
      </c>
      <c r="C873" s="22">
        <f t="shared" ref="C873:C904" si="68">+$B$5</f>
        <v>6</v>
      </c>
      <c r="D873" s="23" t="s">
        <v>1129</v>
      </c>
      <c r="E873" s="6" t="s">
        <v>1105</v>
      </c>
      <c r="F873" s="5" t="s">
        <v>550</v>
      </c>
      <c r="G873" s="24" t="str" cm="1">
        <f t="array" ref="G873">+IFERROR(_xlfn.XLOOKUP(Cesion_credito[[#This Row],[Distribuidor_CNE]]&amp;"_"&amp;Cesion_credito[[#This Row],[Bloque_Contrato_CNE]],Contrato[[#All],[Id]],Contrato[[#All],[Suministrador_CNE]],,0),"")</f>
        <v>Empresa Eléctrica Carén S.A.</v>
      </c>
      <c r="H873" s="24" t="str" cm="1">
        <f t="array" ref="H873">+IFERROR(_xlfn.XLOOKUP(Cesion_credito[[#This Row],[Distribuidor_CNE]]&amp;"_"&amp;Cesion_credito[[#This Row],[Bloque_Contrato_CNE]],Contrato[[#All],[Id]],Contrato[[#All],[SUMINISTRADOR_ACTUAL]],,0),"")</f>
        <v>CAREN</v>
      </c>
      <c r="I873" s="24" t="str" cm="1">
        <f t="array" ref="I873">+IFERROR(_xlfn.XLOOKUP(Cesion_credito[[#This Row],[Distribuidor_CNE]]&amp;"_"&amp;Cesion_credito[[#This Row],[Bloque_Contrato_CNE]],Contrato[[#All],[Id]],Contrato[[#All],[DISTRIBUIDOR_ACTUAL]],,0),"")</f>
        <v>TIL TIL</v>
      </c>
      <c r="J873" s="5" t="s">
        <v>1299</v>
      </c>
      <c r="K873" s="22" t="str" cm="1">
        <f t="array" ref="K87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3" s="8">
        <v>1</v>
      </c>
      <c r="N87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3" s="28">
        <f t="shared" ref="O873:O904" si="69">+SUMIFS(M:M,E:E,E873,F:F,F873)</f>
        <v>1</v>
      </c>
      <c r="P873" t="str" cm="1">
        <f t="array" ref="P873">+IFERROR(_xlfn.XLOOKUP(Cesion_credito[[#This Row],[SUMINISTRADOR_ACTUAL]]&amp;Cesion_credito[[#This Row],[Razón Social Beneficiario del Pago]],Tabla_Facturas[[#All],[ID]],Tabla_Facturas[[#All],[BANCO]],,0),"")</f>
        <v>Banco de Chile</v>
      </c>
      <c r="Q873" t="str" cm="1">
        <f t="array" ref="Q873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3" cm="1">
        <f t="array" ref="R873">+IFERROR(_xlfn.XLOOKUP(Cesion_credito[[#This Row],[SUMINISTRADOR_ACTUAL]]&amp;Cesion_credito[[#This Row],[Razón Social Beneficiario del Pago]],Tabla_Facturas[[#All],[ID]],Tabla_Facturas[[#All],[NUMERO_CUENTA]],,0),"")</f>
        <v>1410401068</v>
      </c>
      <c r="S87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3" t="str">
        <f>+_xlfn.XLOOKUP(Cesion_credito[[#This Row],[DISTRIBUIDOR_ACTUAL]],Distribuidor[DISTRIBUIDOR_ACTUAL],Distribuidor[RAZON_SOCIAL_DISTRIBUIDOR_ACTUAL],,0)</f>
        <v>Empresa Eléctrica Municipalidad de Til Til</v>
      </c>
      <c r="U873" t="str">
        <f>+_xlfn.XLOOKUP(Cesion_credito[[#This Row],[DISTRIBUIDOR_ACTUAL]],Distribuidor[DISTRIBUIDOR_ACTUAL],Distribuidor[RUT_DISTRIBUIDOR_ACTUAL],,0)</f>
        <v>70.849.500-K</v>
      </c>
    </row>
    <row r="874" spans="1:21" x14ac:dyDescent="0.25">
      <c r="A874" s="22">
        <f t="shared" si="66"/>
        <v>2025</v>
      </c>
      <c r="B874" s="22">
        <f t="shared" si="67"/>
        <v>1</v>
      </c>
      <c r="C874" s="22">
        <f t="shared" si="68"/>
        <v>6</v>
      </c>
      <c r="D874" s="23" t="s">
        <v>1129</v>
      </c>
      <c r="E874" s="6" t="s">
        <v>26</v>
      </c>
      <c r="F874" s="5" t="s">
        <v>1014</v>
      </c>
      <c r="G874" s="24" t="str" cm="1">
        <f t="array" ref="G874">+IFERROR(_xlfn.XLOOKUP(Cesion_credito[[#This Row],[Distribuidor_CNE]]&amp;"_"&amp;Cesion_credito[[#This Row],[Bloque_Contrato_CNE]],Contrato[[#All],[Id]],Contrato[[#All],[Suministrador_CNE]],,0),"")</f>
        <v>Empresa Eléctrica Carén S.A.</v>
      </c>
      <c r="H874" s="24" t="str" cm="1">
        <f t="array" ref="H874">+IFERROR(_xlfn.XLOOKUP(Cesion_credito[[#This Row],[Distribuidor_CNE]]&amp;"_"&amp;Cesion_credito[[#This Row],[Bloque_Contrato_CNE]],Contrato[[#All],[Id]],Contrato[[#All],[SUMINISTRADOR_ACTUAL]],,0),"")</f>
        <v>CAREN</v>
      </c>
      <c r="I874" s="24" t="str" cm="1">
        <f t="array" ref="I874">+IFERROR(_xlfn.XLOOKUP(Cesion_credito[[#This Row],[Distribuidor_CNE]]&amp;"_"&amp;Cesion_credito[[#This Row],[Bloque_Contrato_CNE]],Contrato[[#All],[Id]],Contrato[[#All],[DISTRIBUIDOR_ACTUAL]],,0),"")</f>
        <v>COOPELAN</v>
      </c>
      <c r="J874" s="5" t="s">
        <v>1299</v>
      </c>
      <c r="K874" s="22" t="str" cm="1">
        <f t="array" ref="K87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4" s="8">
        <v>1</v>
      </c>
      <c r="N87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4" s="28">
        <f t="shared" si="69"/>
        <v>1</v>
      </c>
      <c r="P874" t="str" cm="1">
        <f t="array" ref="P874">+IFERROR(_xlfn.XLOOKUP(Cesion_credito[[#This Row],[SUMINISTRADOR_ACTUAL]]&amp;Cesion_credito[[#This Row],[Razón Social Beneficiario del Pago]],Tabla_Facturas[[#All],[ID]],Tabla_Facturas[[#All],[BANCO]],,0),"")</f>
        <v>Banco de Chile</v>
      </c>
      <c r="Q874" t="str" cm="1">
        <f t="array" ref="Q874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4" cm="1">
        <f t="array" ref="R874">+IFERROR(_xlfn.XLOOKUP(Cesion_credito[[#This Row],[SUMINISTRADOR_ACTUAL]]&amp;Cesion_credito[[#This Row],[Razón Social Beneficiario del Pago]],Tabla_Facturas[[#All],[ID]],Tabla_Facturas[[#All],[NUMERO_CUENTA]],,0),"")</f>
        <v>1410401068</v>
      </c>
      <c r="S87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4" t="str">
        <f>+_xlfn.XLOOKUP(Cesion_credito[[#This Row],[DISTRIBUIDOR_ACTUAL]],Distribuidor[DISTRIBUIDOR_ACTUAL],Distribuidor[RAZON_SOCIAL_DISTRIBUIDOR_ACTUAL],,0)</f>
        <v>Cooperativa Eléctrica Los Angeles LTDA</v>
      </c>
      <c r="U874" t="str">
        <f>+_xlfn.XLOOKUP(Cesion_credito[[#This Row],[DISTRIBUIDOR_ACTUAL]],Distribuidor[DISTRIBUIDOR_ACTUAL],Distribuidor[RUT_DISTRIBUIDOR_ACTUAL],,0)</f>
        <v>81.585.900-6</v>
      </c>
    </row>
    <row r="875" spans="1:21" x14ac:dyDescent="0.25">
      <c r="A875" s="22">
        <f t="shared" si="66"/>
        <v>2025</v>
      </c>
      <c r="B875" s="22">
        <f t="shared" si="67"/>
        <v>1</v>
      </c>
      <c r="C875" s="22">
        <f t="shared" si="68"/>
        <v>6</v>
      </c>
      <c r="D875" s="23" t="s">
        <v>1129</v>
      </c>
      <c r="E875" s="6" t="s">
        <v>26</v>
      </c>
      <c r="F875" s="5" t="s">
        <v>1015</v>
      </c>
      <c r="G875" s="24" t="str" cm="1">
        <f t="array" ref="G875">+IFERROR(_xlfn.XLOOKUP(Cesion_credito[[#This Row],[Distribuidor_CNE]]&amp;"_"&amp;Cesion_credito[[#This Row],[Bloque_Contrato_CNE]],Contrato[[#All],[Id]],Contrato[[#All],[Suministrador_CNE]],,0),"")</f>
        <v>Empresa Eléctrica Carén S.A.</v>
      </c>
      <c r="H875" s="24" t="str" cm="1">
        <f t="array" ref="H875">+IFERROR(_xlfn.XLOOKUP(Cesion_credito[[#This Row],[Distribuidor_CNE]]&amp;"_"&amp;Cesion_credito[[#This Row],[Bloque_Contrato_CNE]],Contrato[[#All],[Id]],Contrato[[#All],[SUMINISTRADOR_ACTUAL]],,0),"")</f>
        <v>CAREN</v>
      </c>
      <c r="I875" s="24" t="str" cm="1">
        <f t="array" ref="I875">+IFERROR(_xlfn.XLOOKUP(Cesion_credito[[#This Row],[Distribuidor_CNE]]&amp;"_"&amp;Cesion_credito[[#This Row],[Bloque_Contrato_CNE]],Contrato[[#All],[Id]],Contrato[[#All],[DISTRIBUIDOR_ACTUAL]],,0),"")</f>
        <v>COOPELAN</v>
      </c>
      <c r="J875" s="5" t="s">
        <v>1299</v>
      </c>
      <c r="K875" s="22" t="str" cm="1">
        <f t="array" ref="K87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5" s="8">
        <v>1</v>
      </c>
      <c r="N87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5" s="28">
        <f t="shared" si="69"/>
        <v>1</v>
      </c>
      <c r="P875" t="str" cm="1">
        <f t="array" ref="P875">+IFERROR(_xlfn.XLOOKUP(Cesion_credito[[#This Row],[SUMINISTRADOR_ACTUAL]]&amp;Cesion_credito[[#This Row],[Razón Social Beneficiario del Pago]],Tabla_Facturas[[#All],[ID]],Tabla_Facturas[[#All],[BANCO]],,0),"")</f>
        <v>Banco de Chile</v>
      </c>
      <c r="Q875" t="str" cm="1">
        <f t="array" ref="Q875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5" cm="1">
        <f t="array" ref="R875">+IFERROR(_xlfn.XLOOKUP(Cesion_credito[[#This Row],[SUMINISTRADOR_ACTUAL]]&amp;Cesion_credito[[#This Row],[Razón Social Beneficiario del Pago]],Tabla_Facturas[[#All],[ID]],Tabla_Facturas[[#All],[NUMERO_CUENTA]],,0),"")</f>
        <v>1410401068</v>
      </c>
      <c r="S87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5" t="str">
        <f>+_xlfn.XLOOKUP(Cesion_credito[[#This Row],[DISTRIBUIDOR_ACTUAL]],Distribuidor[DISTRIBUIDOR_ACTUAL],Distribuidor[RAZON_SOCIAL_DISTRIBUIDOR_ACTUAL],,0)</f>
        <v>Cooperativa Eléctrica Los Angeles LTDA</v>
      </c>
      <c r="U875" t="str">
        <f>+_xlfn.XLOOKUP(Cesion_credito[[#This Row],[DISTRIBUIDOR_ACTUAL]],Distribuidor[DISTRIBUIDOR_ACTUAL],Distribuidor[RUT_DISTRIBUIDOR_ACTUAL],,0)</f>
        <v>81.585.900-6</v>
      </c>
    </row>
    <row r="876" spans="1:21" x14ac:dyDescent="0.25">
      <c r="A876" s="22">
        <f t="shared" si="66"/>
        <v>2025</v>
      </c>
      <c r="B876" s="22">
        <f t="shared" si="67"/>
        <v>1</v>
      </c>
      <c r="C876" s="22">
        <f t="shared" si="68"/>
        <v>6</v>
      </c>
      <c r="D876" s="23" t="s">
        <v>1129</v>
      </c>
      <c r="E876" s="6" t="s">
        <v>26</v>
      </c>
      <c r="F876" s="5" t="s">
        <v>1016</v>
      </c>
      <c r="G876" s="24" t="str" cm="1">
        <f t="array" ref="G876">+IFERROR(_xlfn.XLOOKUP(Cesion_credito[[#This Row],[Distribuidor_CNE]]&amp;"_"&amp;Cesion_credito[[#This Row],[Bloque_Contrato_CNE]],Contrato[[#All],[Id]],Contrato[[#All],[Suministrador_CNE]],,0),"")</f>
        <v>Empresa Eléctrica Carén S.A.</v>
      </c>
      <c r="H876" s="24" t="str" cm="1">
        <f t="array" ref="H876">+IFERROR(_xlfn.XLOOKUP(Cesion_credito[[#This Row],[Distribuidor_CNE]]&amp;"_"&amp;Cesion_credito[[#This Row],[Bloque_Contrato_CNE]],Contrato[[#All],[Id]],Contrato[[#All],[SUMINISTRADOR_ACTUAL]],,0),"")</f>
        <v>CAREN</v>
      </c>
      <c r="I876" s="24" t="str" cm="1">
        <f t="array" ref="I876">+IFERROR(_xlfn.XLOOKUP(Cesion_credito[[#This Row],[Distribuidor_CNE]]&amp;"_"&amp;Cesion_credito[[#This Row],[Bloque_Contrato_CNE]],Contrato[[#All],[Id]],Contrato[[#All],[DISTRIBUIDOR_ACTUAL]],,0),"")</f>
        <v>COOPELAN</v>
      </c>
      <c r="J876" s="5" t="s">
        <v>1299</v>
      </c>
      <c r="K876" s="22" t="str" cm="1">
        <f t="array" ref="K87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6" s="8">
        <v>1</v>
      </c>
      <c r="N87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6" s="28">
        <f t="shared" si="69"/>
        <v>1</v>
      </c>
      <c r="P876" t="str" cm="1">
        <f t="array" ref="P876">+IFERROR(_xlfn.XLOOKUP(Cesion_credito[[#This Row],[SUMINISTRADOR_ACTUAL]]&amp;Cesion_credito[[#This Row],[Razón Social Beneficiario del Pago]],Tabla_Facturas[[#All],[ID]],Tabla_Facturas[[#All],[BANCO]],,0),"")</f>
        <v>Banco de Chile</v>
      </c>
      <c r="Q876" t="str" cm="1">
        <f t="array" ref="Q876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6" cm="1">
        <f t="array" ref="R876">+IFERROR(_xlfn.XLOOKUP(Cesion_credito[[#This Row],[SUMINISTRADOR_ACTUAL]]&amp;Cesion_credito[[#This Row],[Razón Social Beneficiario del Pago]],Tabla_Facturas[[#All],[ID]],Tabla_Facturas[[#All],[NUMERO_CUENTA]],,0),"")</f>
        <v>1410401068</v>
      </c>
      <c r="S87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6" t="str">
        <f>+_xlfn.XLOOKUP(Cesion_credito[[#This Row],[DISTRIBUIDOR_ACTUAL]],Distribuidor[DISTRIBUIDOR_ACTUAL],Distribuidor[RAZON_SOCIAL_DISTRIBUIDOR_ACTUAL],,0)</f>
        <v>Cooperativa Eléctrica Los Angeles LTDA</v>
      </c>
      <c r="U876" t="str">
        <f>+_xlfn.XLOOKUP(Cesion_credito[[#This Row],[DISTRIBUIDOR_ACTUAL]],Distribuidor[DISTRIBUIDOR_ACTUAL],Distribuidor[RUT_DISTRIBUIDOR_ACTUAL],,0)</f>
        <v>81.585.900-6</v>
      </c>
    </row>
    <row r="877" spans="1:21" x14ac:dyDescent="0.25">
      <c r="A877" s="22">
        <f t="shared" si="66"/>
        <v>2025</v>
      </c>
      <c r="B877" s="22">
        <f t="shared" si="67"/>
        <v>1</v>
      </c>
      <c r="C877" s="22">
        <f t="shared" si="68"/>
        <v>6</v>
      </c>
      <c r="D877" s="23" t="s">
        <v>1129</v>
      </c>
      <c r="E877" s="6" t="s">
        <v>26</v>
      </c>
      <c r="F877" s="5" t="s">
        <v>1017</v>
      </c>
      <c r="G877" s="24" t="str" cm="1">
        <f t="array" ref="G877">+IFERROR(_xlfn.XLOOKUP(Cesion_credito[[#This Row],[Distribuidor_CNE]]&amp;"_"&amp;Cesion_credito[[#This Row],[Bloque_Contrato_CNE]],Contrato[[#All],[Id]],Contrato[[#All],[Suministrador_CNE]],,0),"")</f>
        <v>Empresa Eléctrica Carén S.A.</v>
      </c>
      <c r="H877" s="24" t="str" cm="1">
        <f t="array" ref="H877">+IFERROR(_xlfn.XLOOKUP(Cesion_credito[[#This Row],[Distribuidor_CNE]]&amp;"_"&amp;Cesion_credito[[#This Row],[Bloque_Contrato_CNE]],Contrato[[#All],[Id]],Contrato[[#All],[SUMINISTRADOR_ACTUAL]],,0),"")</f>
        <v>CAREN</v>
      </c>
      <c r="I877" s="24" t="str" cm="1">
        <f t="array" ref="I877">+IFERROR(_xlfn.XLOOKUP(Cesion_credito[[#This Row],[Distribuidor_CNE]]&amp;"_"&amp;Cesion_credito[[#This Row],[Bloque_Contrato_CNE]],Contrato[[#All],[Id]],Contrato[[#All],[DISTRIBUIDOR_ACTUAL]],,0),"")</f>
        <v>COOPELAN</v>
      </c>
      <c r="J877" s="5" t="s">
        <v>1299</v>
      </c>
      <c r="K877" s="22" t="str" cm="1">
        <f t="array" ref="K87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87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877" s="8">
        <v>1</v>
      </c>
      <c r="N87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7" s="28">
        <f t="shared" si="69"/>
        <v>1</v>
      </c>
      <c r="P877" t="str" cm="1">
        <f t="array" ref="P877">+IFERROR(_xlfn.XLOOKUP(Cesion_credito[[#This Row],[SUMINISTRADOR_ACTUAL]]&amp;Cesion_credito[[#This Row],[Razón Social Beneficiario del Pago]],Tabla_Facturas[[#All],[ID]],Tabla_Facturas[[#All],[BANCO]],,0),"")</f>
        <v>Banco de Chile</v>
      </c>
      <c r="Q877" t="str" cm="1">
        <f t="array" ref="Q877">+IFERROR(_xlfn.XLOOKUP(Cesion_credito[[#This Row],[SUMINISTRADOR_ACTUAL]]&amp;Cesion_credito[[#This Row],[Razón Social Beneficiario del Pago]],Tabla_Facturas[[#All],[ID]],Tabla_Facturas[[#All],[TIPO_CUENTA]],,0),"")</f>
        <v>Cuenta Corriente</v>
      </c>
      <c r="R877" cm="1">
        <f t="array" ref="R877">+IFERROR(_xlfn.XLOOKUP(Cesion_credito[[#This Row],[SUMINISTRADOR_ACTUAL]]&amp;Cesion_credito[[#This Row],[Razón Social Beneficiario del Pago]],Tabla_Facturas[[#All],[ID]],Tabla_Facturas[[#All],[NUMERO_CUENTA]],,0),"")</f>
        <v>1410401068</v>
      </c>
      <c r="S87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7" t="str">
        <f>+_xlfn.XLOOKUP(Cesion_credito[[#This Row],[DISTRIBUIDOR_ACTUAL]],Distribuidor[DISTRIBUIDOR_ACTUAL],Distribuidor[RAZON_SOCIAL_DISTRIBUIDOR_ACTUAL],,0)</f>
        <v>Cooperativa Eléctrica Los Angeles LTDA</v>
      </c>
      <c r="U877" t="str">
        <f>+_xlfn.XLOOKUP(Cesion_credito[[#This Row],[DISTRIBUIDOR_ACTUAL]],Distribuidor[DISTRIBUIDOR_ACTUAL],Distribuidor[RUT_DISTRIBUIDOR_ACTUAL],,0)</f>
        <v>81.585.900-6</v>
      </c>
    </row>
    <row r="878" spans="1:21" x14ac:dyDescent="0.25">
      <c r="A878" s="22">
        <f t="shared" si="66"/>
        <v>2025</v>
      </c>
      <c r="B878" s="22">
        <f t="shared" si="67"/>
        <v>1</v>
      </c>
      <c r="C878" s="22">
        <f t="shared" si="68"/>
        <v>6</v>
      </c>
      <c r="D878" s="23" t="s">
        <v>1126</v>
      </c>
      <c r="E878" s="6" t="s">
        <v>21</v>
      </c>
      <c r="F878" s="5" t="s">
        <v>58</v>
      </c>
      <c r="G878" s="24" t="str" cm="1">
        <f t="array" ref="G87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78" s="24" t="str" cm="1">
        <f t="array" ref="H878">+IFERROR(_xlfn.XLOOKUP(Cesion_credito[[#This Row],[Distribuidor_CNE]]&amp;"_"&amp;Cesion_credito[[#This Row],[Bloque_Contrato_CNE]],Contrato[[#All],[Id]],Contrato[[#All],[SUMINISTRADOR_ACTUAL]],,0),"")</f>
        <v>RUCATAYO</v>
      </c>
      <c r="I878" s="24" t="str" cm="1">
        <f t="array" ref="I878">+IFERROR(_xlfn.XLOOKUP(Cesion_credito[[#This Row],[Distribuidor_CNE]]&amp;"_"&amp;Cesion_credito[[#This Row],[Bloque_Contrato_CNE]],Contrato[[#All],[Id]],Contrato[[#All],[DISTRIBUIDOR_ACTUAL]],,0),"")</f>
        <v>CEC</v>
      </c>
      <c r="J878" s="5" t="s">
        <v>1212</v>
      </c>
      <c r="K878" s="22" t="str" cm="1">
        <f t="array" ref="K87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7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78" s="8">
        <v>1</v>
      </c>
      <c r="N87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8" s="28">
        <f t="shared" si="69"/>
        <v>1</v>
      </c>
      <c r="P878" t="str" cm="1">
        <f t="array" ref="P878">+IFERROR(_xlfn.XLOOKUP(Cesion_credito[[#This Row],[SUMINISTRADOR_ACTUAL]]&amp;Cesion_credito[[#This Row],[Razón Social Beneficiario del Pago]],Tabla_Facturas[[#All],[ID]],Tabla_Facturas[[#All],[BANCO]],,0),"")</f>
        <v>BANCO SANTANDER</v>
      </c>
      <c r="Q878" t="str" cm="1">
        <f t="array" ref="Q87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78" t="str" cm="1">
        <f t="array" ref="R87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7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8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78" t="str">
        <f>+_xlfn.XLOOKUP(Cesion_credito[[#This Row],[DISTRIBUIDOR_ACTUAL]],Distribuidor[DISTRIBUIDOR_ACTUAL],Distribuidor[RUT_DISTRIBUIDOR_ACTUAL],,0)</f>
        <v>70.287.900-0</v>
      </c>
    </row>
    <row r="879" spans="1:21" x14ac:dyDescent="0.25">
      <c r="A879" s="22">
        <f t="shared" si="66"/>
        <v>2025</v>
      </c>
      <c r="B879" s="22">
        <f t="shared" si="67"/>
        <v>1</v>
      </c>
      <c r="C879" s="22">
        <f t="shared" si="68"/>
        <v>6</v>
      </c>
      <c r="D879" s="23" t="s">
        <v>1126</v>
      </c>
      <c r="E879" s="6" t="s">
        <v>21</v>
      </c>
      <c r="F879" s="5" t="s">
        <v>59</v>
      </c>
      <c r="G879" s="24" t="str" cm="1">
        <f t="array" ref="G87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79" s="24" t="str" cm="1">
        <f t="array" ref="H879">+IFERROR(_xlfn.XLOOKUP(Cesion_credito[[#This Row],[Distribuidor_CNE]]&amp;"_"&amp;Cesion_credito[[#This Row],[Bloque_Contrato_CNE]],Contrato[[#All],[Id]],Contrato[[#All],[SUMINISTRADOR_ACTUAL]],,0),"")</f>
        <v>RUCATAYO</v>
      </c>
      <c r="I879" s="24" t="str" cm="1">
        <f t="array" ref="I879">+IFERROR(_xlfn.XLOOKUP(Cesion_credito[[#This Row],[Distribuidor_CNE]]&amp;"_"&amp;Cesion_credito[[#This Row],[Bloque_Contrato_CNE]],Contrato[[#All],[Id]],Contrato[[#All],[DISTRIBUIDOR_ACTUAL]],,0),"")</f>
        <v>CEC</v>
      </c>
      <c r="J879" s="5" t="s">
        <v>1212</v>
      </c>
      <c r="K879" s="22" t="str" cm="1">
        <f t="array" ref="K87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7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79" s="8">
        <v>1</v>
      </c>
      <c r="N87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79" s="28">
        <f t="shared" si="69"/>
        <v>1</v>
      </c>
      <c r="P879" t="str" cm="1">
        <f t="array" ref="P879">+IFERROR(_xlfn.XLOOKUP(Cesion_credito[[#This Row],[SUMINISTRADOR_ACTUAL]]&amp;Cesion_credito[[#This Row],[Razón Social Beneficiario del Pago]],Tabla_Facturas[[#All],[ID]],Tabla_Facturas[[#All],[BANCO]],,0),"")</f>
        <v>BANCO SANTANDER</v>
      </c>
      <c r="Q879" t="str" cm="1">
        <f t="array" ref="Q87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79" t="str" cm="1">
        <f t="array" ref="R87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7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79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879" t="str">
        <f>+_xlfn.XLOOKUP(Cesion_credito[[#This Row],[DISTRIBUIDOR_ACTUAL]],Distribuidor[DISTRIBUIDOR_ACTUAL],Distribuidor[RUT_DISTRIBUIDOR_ACTUAL],,0)</f>
        <v>70.287.900-0</v>
      </c>
    </row>
    <row r="880" spans="1:21" x14ac:dyDescent="0.25">
      <c r="A880" s="22">
        <f t="shared" si="66"/>
        <v>2025</v>
      </c>
      <c r="B880" s="22">
        <f t="shared" si="67"/>
        <v>1</v>
      </c>
      <c r="C880" s="22">
        <f t="shared" si="68"/>
        <v>6</v>
      </c>
      <c r="D880" s="23" t="s">
        <v>1126</v>
      </c>
      <c r="E880" s="6" t="s">
        <v>1075</v>
      </c>
      <c r="F880" s="5" t="s">
        <v>103</v>
      </c>
      <c r="G880" s="24" t="str" cm="1">
        <f t="array" ref="G88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0" s="24" t="str" cm="1">
        <f t="array" ref="H880">+IFERROR(_xlfn.XLOOKUP(Cesion_credito[[#This Row],[Distribuidor_CNE]]&amp;"_"&amp;Cesion_credito[[#This Row],[Bloque_Contrato_CNE]],Contrato[[#All],[Id]],Contrato[[#All],[SUMINISTRADOR_ACTUAL]],,0),"")</f>
        <v>RUCATAYO</v>
      </c>
      <c r="I880" s="24" t="str" cm="1">
        <f t="array" ref="I880">+IFERROR(_xlfn.XLOOKUP(Cesion_credito[[#This Row],[Distribuidor_CNE]]&amp;"_"&amp;Cesion_credito[[#This Row],[Bloque_Contrato_CNE]],Contrato[[#All],[Id]],Contrato[[#All],[DISTRIBUIDOR_ACTUAL]],,0),"")</f>
        <v>CGE</v>
      </c>
      <c r="J880" s="5" t="s">
        <v>1212</v>
      </c>
      <c r="K880" s="22" t="str" cm="1">
        <f t="array" ref="K88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0" s="8">
        <v>1</v>
      </c>
      <c r="N880" s="36">
        <f>+Cesion_credito[[#This Row],[Prorrata_Semestral (%)]]*SUMIFS(Contrato[Pago_Semestral_US$],Contrato[Distribuidor_CNE],Cesion_credito[[#This Row],[Distribuidor_CNE]],Contrato[Contrato],Cesion_credito[[#This Row],[Bloque_Contrato_CNE]])</f>
        <v>7532.1689999999999</v>
      </c>
      <c r="O880" s="28">
        <f t="shared" si="69"/>
        <v>1</v>
      </c>
      <c r="P880" t="str" cm="1">
        <f t="array" ref="P880">+IFERROR(_xlfn.XLOOKUP(Cesion_credito[[#This Row],[SUMINISTRADOR_ACTUAL]]&amp;Cesion_credito[[#This Row],[Razón Social Beneficiario del Pago]],Tabla_Facturas[[#All],[ID]],Tabla_Facturas[[#All],[BANCO]],,0),"")</f>
        <v>BANCO SANTANDER</v>
      </c>
      <c r="Q880" t="str" cm="1">
        <f t="array" ref="Q88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0" t="str" cm="1">
        <f t="array" ref="R88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1172395</v>
      </c>
      <c r="T880" t="str">
        <f>+_xlfn.XLOOKUP(Cesion_credito[[#This Row],[DISTRIBUIDOR_ACTUAL]],Distribuidor[DISTRIBUIDOR_ACTUAL],Distribuidor[RAZON_SOCIAL_DISTRIBUIDOR_ACTUAL],,0)</f>
        <v>Compañía General de Electricidad S.A.</v>
      </c>
      <c r="U880" t="str">
        <f>+_xlfn.XLOOKUP(Cesion_credito[[#This Row],[DISTRIBUIDOR_ACTUAL]],Distribuidor[DISTRIBUIDOR_ACTUAL],Distribuidor[RUT_DISTRIBUIDOR_ACTUAL],,0)</f>
        <v>76.411.321-7</v>
      </c>
    </row>
    <row r="881" spans="1:21" x14ac:dyDescent="0.25">
      <c r="A881" s="22">
        <f t="shared" si="66"/>
        <v>2025</v>
      </c>
      <c r="B881" s="22">
        <f t="shared" si="67"/>
        <v>1</v>
      </c>
      <c r="C881" s="22">
        <f t="shared" si="68"/>
        <v>6</v>
      </c>
      <c r="D881" s="23" t="s">
        <v>1126</v>
      </c>
      <c r="E881" s="6" t="s">
        <v>1075</v>
      </c>
      <c r="F881" s="5" t="s">
        <v>104</v>
      </c>
      <c r="G881" s="24" t="str" cm="1">
        <f t="array" ref="G88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1" s="24" t="str" cm="1">
        <f t="array" ref="H881">+IFERROR(_xlfn.XLOOKUP(Cesion_credito[[#This Row],[Distribuidor_CNE]]&amp;"_"&amp;Cesion_credito[[#This Row],[Bloque_Contrato_CNE]],Contrato[[#All],[Id]],Contrato[[#All],[SUMINISTRADOR_ACTUAL]],,0),"")</f>
        <v>RUCATAYO</v>
      </c>
      <c r="I881" s="24" t="str" cm="1">
        <f t="array" ref="I881">+IFERROR(_xlfn.XLOOKUP(Cesion_credito[[#This Row],[Distribuidor_CNE]]&amp;"_"&amp;Cesion_credito[[#This Row],[Bloque_Contrato_CNE]],Contrato[[#All],[Id]],Contrato[[#All],[DISTRIBUIDOR_ACTUAL]],,0),"")</f>
        <v>CGE</v>
      </c>
      <c r="J881" s="5" t="s">
        <v>1212</v>
      </c>
      <c r="K881" s="22" t="str" cm="1">
        <f t="array" ref="K88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1" s="8">
        <v>1</v>
      </c>
      <c r="N881" s="36">
        <f>+Cesion_credito[[#This Row],[Prorrata_Semestral (%)]]*SUMIFS(Contrato[Pago_Semestral_US$],Contrato[Distribuidor_CNE],Cesion_credito[[#This Row],[Distribuidor_CNE]],Contrato[Contrato],Cesion_credito[[#This Row],[Bloque_Contrato_CNE]])</f>
        <v>10519.705</v>
      </c>
      <c r="O881" s="28">
        <f t="shared" si="69"/>
        <v>1</v>
      </c>
      <c r="P881" t="str" cm="1">
        <f t="array" ref="P881">+IFERROR(_xlfn.XLOOKUP(Cesion_credito[[#This Row],[SUMINISTRADOR_ACTUAL]]&amp;Cesion_credito[[#This Row],[Razón Social Beneficiario del Pago]],Tabla_Facturas[[#All],[ID]],Tabla_Facturas[[#All],[BANCO]],,0),"")</f>
        <v>BANCO SANTANDER</v>
      </c>
      <c r="Q881" t="str" cm="1">
        <f t="array" ref="Q88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1" t="str" cm="1">
        <f t="array" ref="R88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1637410</v>
      </c>
      <c r="T881" t="str">
        <f>+_xlfn.XLOOKUP(Cesion_credito[[#This Row],[DISTRIBUIDOR_ACTUAL]],Distribuidor[DISTRIBUIDOR_ACTUAL],Distribuidor[RAZON_SOCIAL_DISTRIBUIDOR_ACTUAL],,0)</f>
        <v>Compañía General de Electricidad S.A.</v>
      </c>
      <c r="U881" t="str">
        <f>+_xlfn.XLOOKUP(Cesion_credito[[#This Row],[DISTRIBUIDOR_ACTUAL]],Distribuidor[DISTRIBUIDOR_ACTUAL],Distribuidor[RUT_DISTRIBUIDOR_ACTUAL],,0)</f>
        <v>76.411.321-7</v>
      </c>
    </row>
    <row r="882" spans="1:21" x14ac:dyDescent="0.25">
      <c r="A882" s="22">
        <f t="shared" si="66"/>
        <v>2025</v>
      </c>
      <c r="B882" s="22">
        <f t="shared" si="67"/>
        <v>1</v>
      </c>
      <c r="C882" s="22">
        <f t="shared" si="68"/>
        <v>6</v>
      </c>
      <c r="D882" s="23" t="s">
        <v>1126</v>
      </c>
      <c r="E882" s="6" t="s">
        <v>22</v>
      </c>
      <c r="F882" s="5" t="s">
        <v>193</v>
      </c>
      <c r="G882" s="24" t="str" cm="1">
        <f t="array" ref="G88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2" s="24" t="str" cm="1">
        <f t="array" ref="H882">+IFERROR(_xlfn.XLOOKUP(Cesion_credito[[#This Row],[Distribuidor_CNE]]&amp;"_"&amp;Cesion_credito[[#This Row],[Bloque_Contrato_CNE]],Contrato[[#All],[Id]],Contrato[[#All],[SUMINISTRADOR_ACTUAL]],,0),"")</f>
        <v>RUCATAYO</v>
      </c>
      <c r="I882" s="24" t="str" cm="1">
        <f t="array" ref="I882">+IFERROR(_xlfn.XLOOKUP(Cesion_credito[[#This Row],[Distribuidor_CNE]]&amp;"_"&amp;Cesion_credito[[#This Row],[Bloque_Contrato_CNE]],Contrato[[#All],[Id]],Contrato[[#All],[DISTRIBUIDOR_ACTUAL]],,0),"")</f>
        <v>CHILQUINTA</v>
      </c>
      <c r="J882" s="5" t="s">
        <v>1212</v>
      </c>
      <c r="K882" s="22" t="str" cm="1">
        <f t="array" ref="K88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2" s="8">
        <v>1</v>
      </c>
      <c r="N882" s="36">
        <f>+Cesion_credito[[#This Row],[Prorrata_Semestral (%)]]*SUMIFS(Contrato[Pago_Semestral_US$],Contrato[Distribuidor_CNE],Cesion_credito[[#This Row],[Distribuidor_CNE]],Contrato[Contrato],Cesion_credito[[#This Row],[Bloque_Contrato_CNE]])</f>
        <v>3372.6060000000002</v>
      </c>
      <c r="O882" s="28">
        <f t="shared" si="69"/>
        <v>1</v>
      </c>
      <c r="P882" t="str" cm="1">
        <f t="array" ref="P882">+IFERROR(_xlfn.XLOOKUP(Cesion_credito[[#This Row],[SUMINISTRADOR_ACTUAL]]&amp;Cesion_credito[[#This Row],[Razón Social Beneficiario del Pago]],Tabla_Facturas[[#All],[ID]],Tabla_Facturas[[#All],[BANCO]],,0),"")</f>
        <v>BANCO SANTANDER</v>
      </c>
      <c r="Q882" t="str" cm="1">
        <f t="array" ref="Q88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2" t="str" cm="1">
        <f t="array" ref="R88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524952</v>
      </c>
      <c r="T882" t="str">
        <f>+_xlfn.XLOOKUP(Cesion_credito[[#This Row],[DISTRIBUIDOR_ACTUAL]],Distribuidor[DISTRIBUIDOR_ACTUAL],Distribuidor[RAZON_SOCIAL_DISTRIBUIDOR_ACTUAL],,0)</f>
        <v>Chilquinta Distribución S.A.</v>
      </c>
      <c r="U882" t="str">
        <f>+_xlfn.XLOOKUP(Cesion_credito[[#This Row],[DISTRIBUIDOR_ACTUAL]],Distribuidor[DISTRIBUIDOR_ACTUAL],Distribuidor[RUT_DISTRIBUIDOR_ACTUAL],,0)</f>
        <v>96.813.520-1</v>
      </c>
    </row>
    <row r="883" spans="1:21" x14ac:dyDescent="0.25">
      <c r="A883" s="22">
        <f t="shared" si="66"/>
        <v>2025</v>
      </c>
      <c r="B883" s="22">
        <f t="shared" si="67"/>
        <v>1</v>
      </c>
      <c r="C883" s="22">
        <f t="shared" si="68"/>
        <v>6</v>
      </c>
      <c r="D883" s="23" t="s">
        <v>1126</v>
      </c>
      <c r="E883" s="6" t="s">
        <v>22</v>
      </c>
      <c r="F883" s="5" t="s">
        <v>192</v>
      </c>
      <c r="G883" s="24" t="str" cm="1">
        <f t="array" ref="G88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3" s="24" t="str" cm="1">
        <f t="array" ref="H883">+IFERROR(_xlfn.XLOOKUP(Cesion_credito[[#This Row],[Distribuidor_CNE]]&amp;"_"&amp;Cesion_credito[[#This Row],[Bloque_Contrato_CNE]],Contrato[[#All],[Id]],Contrato[[#All],[SUMINISTRADOR_ACTUAL]],,0),"")</f>
        <v>RUCATAYO</v>
      </c>
      <c r="I883" s="24" t="str" cm="1">
        <f t="array" ref="I883">+IFERROR(_xlfn.XLOOKUP(Cesion_credito[[#This Row],[Distribuidor_CNE]]&amp;"_"&amp;Cesion_credito[[#This Row],[Bloque_Contrato_CNE]],Contrato[[#All],[Id]],Contrato[[#All],[DISTRIBUIDOR_ACTUAL]],,0),"")</f>
        <v>CHILQUINTA</v>
      </c>
      <c r="J883" s="5" t="s">
        <v>1212</v>
      </c>
      <c r="K883" s="22" t="str" cm="1">
        <f t="array" ref="K88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3" s="8">
        <v>1</v>
      </c>
      <c r="N883" s="36">
        <f>+Cesion_credito[[#This Row],[Prorrata_Semestral (%)]]*SUMIFS(Contrato[Pago_Semestral_US$],Contrato[Distribuidor_CNE],Cesion_credito[[#This Row],[Distribuidor_CNE]],Contrato[Contrato],Cesion_credito[[#This Row],[Bloque_Contrato_CNE]])</f>
        <v>3429.4349999999999</v>
      </c>
      <c r="O883" s="28">
        <f t="shared" si="69"/>
        <v>1</v>
      </c>
      <c r="P883" t="str" cm="1">
        <f t="array" ref="P883">+IFERROR(_xlfn.XLOOKUP(Cesion_credito[[#This Row],[SUMINISTRADOR_ACTUAL]]&amp;Cesion_credito[[#This Row],[Razón Social Beneficiario del Pago]],Tabla_Facturas[[#All],[ID]],Tabla_Facturas[[#All],[BANCO]],,0),"")</f>
        <v>BANCO SANTANDER</v>
      </c>
      <c r="Q883" t="str" cm="1">
        <f t="array" ref="Q88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3" t="str" cm="1">
        <f t="array" ref="R88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533797</v>
      </c>
      <c r="T883" t="str">
        <f>+_xlfn.XLOOKUP(Cesion_credito[[#This Row],[DISTRIBUIDOR_ACTUAL]],Distribuidor[DISTRIBUIDOR_ACTUAL],Distribuidor[RAZON_SOCIAL_DISTRIBUIDOR_ACTUAL],,0)</f>
        <v>Chilquinta Distribución S.A.</v>
      </c>
      <c r="U883" t="str">
        <f>+_xlfn.XLOOKUP(Cesion_credito[[#This Row],[DISTRIBUIDOR_ACTUAL]],Distribuidor[DISTRIBUIDOR_ACTUAL],Distribuidor[RUT_DISTRIBUIDOR_ACTUAL],,0)</f>
        <v>96.813.520-1</v>
      </c>
    </row>
    <row r="884" spans="1:21" x14ac:dyDescent="0.25">
      <c r="A884" s="22">
        <f t="shared" si="66"/>
        <v>2025</v>
      </c>
      <c r="B884" s="22">
        <f t="shared" si="67"/>
        <v>1</v>
      </c>
      <c r="C884" s="22">
        <f t="shared" si="68"/>
        <v>6</v>
      </c>
      <c r="D884" s="23" t="s">
        <v>1126</v>
      </c>
      <c r="E884" s="6" t="s">
        <v>23</v>
      </c>
      <c r="F884" s="5" t="s">
        <v>237</v>
      </c>
      <c r="G884" s="24" t="str" cm="1">
        <f t="array" ref="G88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4" s="24" t="str" cm="1">
        <f t="array" ref="H884">+IFERROR(_xlfn.XLOOKUP(Cesion_credito[[#This Row],[Distribuidor_CNE]]&amp;"_"&amp;Cesion_credito[[#This Row],[Bloque_Contrato_CNE]],Contrato[[#All],[Id]],Contrato[[#All],[SUMINISTRADOR_ACTUAL]],,0),"")</f>
        <v>RUCATAYO</v>
      </c>
      <c r="I884" s="24" t="str" cm="1">
        <f t="array" ref="I884">+IFERROR(_xlfn.XLOOKUP(Cesion_credito[[#This Row],[Distribuidor_CNE]]&amp;"_"&amp;Cesion_credito[[#This Row],[Bloque_Contrato_CNE]],Contrato[[#All],[Id]],Contrato[[#All],[DISTRIBUIDOR_ACTUAL]],,0),"")</f>
        <v>CODINER</v>
      </c>
      <c r="J884" s="5" t="s">
        <v>1212</v>
      </c>
      <c r="K884" s="22" t="str" cm="1">
        <f t="array" ref="K88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4" s="8">
        <v>1</v>
      </c>
      <c r="N884" s="36">
        <f>+Cesion_credito[[#This Row],[Prorrata_Semestral (%)]]*SUMIFS(Contrato[Pago_Semestral_US$],Contrato[Distribuidor_CNE],Cesion_credito[[#This Row],[Distribuidor_CNE]],Contrato[Contrato],Cesion_credito[[#This Row],[Bloque_Contrato_CNE]])</f>
        <v>34.765999999999998</v>
      </c>
      <c r="O884" s="28">
        <f t="shared" si="69"/>
        <v>1</v>
      </c>
      <c r="P884" t="str" cm="1">
        <f t="array" ref="P884">+IFERROR(_xlfn.XLOOKUP(Cesion_credito[[#This Row],[SUMINISTRADOR_ACTUAL]]&amp;Cesion_credito[[#This Row],[Razón Social Beneficiario del Pago]],Tabla_Facturas[[#All],[ID]],Tabla_Facturas[[#All],[BANCO]],,0),"")</f>
        <v>BANCO SANTANDER</v>
      </c>
      <c r="Q884" t="str" cm="1">
        <f t="array" ref="Q88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4" t="str" cm="1">
        <f t="array" ref="R88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5411</v>
      </c>
      <c r="T884" t="str">
        <f>+_xlfn.XLOOKUP(Cesion_credito[[#This Row],[DISTRIBUIDOR_ACTUAL]],Distribuidor[DISTRIBUIDOR_ACTUAL],Distribuidor[RAZON_SOCIAL_DISTRIBUIDOR_ACTUAL],,0)</f>
        <v>Compañía Distribuidora de Energía Eléctrica CODINER S.A.</v>
      </c>
      <c r="U884" t="str">
        <f>+_xlfn.XLOOKUP(Cesion_credito[[#This Row],[DISTRIBUIDOR_ACTUAL]],Distribuidor[DISTRIBUIDOR_ACTUAL],Distribuidor[RUT_DISTRIBUIDOR_ACTUAL],,0)</f>
        <v>78.397.530-0</v>
      </c>
    </row>
    <row r="885" spans="1:21" x14ac:dyDescent="0.25">
      <c r="A885" s="22">
        <f t="shared" si="66"/>
        <v>2025</v>
      </c>
      <c r="B885" s="22">
        <f t="shared" si="67"/>
        <v>1</v>
      </c>
      <c r="C885" s="22">
        <f t="shared" si="68"/>
        <v>6</v>
      </c>
      <c r="D885" s="23" t="s">
        <v>1126</v>
      </c>
      <c r="E885" s="6" t="s">
        <v>23</v>
      </c>
      <c r="F885" s="5" t="s">
        <v>238</v>
      </c>
      <c r="G885" s="24" t="str" cm="1">
        <f t="array" ref="G88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5" s="24" t="str" cm="1">
        <f t="array" ref="H885">+IFERROR(_xlfn.XLOOKUP(Cesion_credito[[#This Row],[Distribuidor_CNE]]&amp;"_"&amp;Cesion_credito[[#This Row],[Bloque_Contrato_CNE]],Contrato[[#All],[Id]],Contrato[[#All],[SUMINISTRADOR_ACTUAL]],,0),"")</f>
        <v>RUCATAYO</v>
      </c>
      <c r="I885" s="24" t="str" cm="1">
        <f t="array" ref="I885">+IFERROR(_xlfn.XLOOKUP(Cesion_credito[[#This Row],[Distribuidor_CNE]]&amp;"_"&amp;Cesion_credito[[#This Row],[Bloque_Contrato_CNE]],Contrato[[#All],[Id]],Contrato[[#All],[DISTRIBUIDOR_ACTUAL]],,0),"")</f>
        <v>CODINER</v>
      </c>
      <c r="J885" s="5" t="s">
        <v>1212</v>
      </c>
      <c r="K885" s="22" t="str" cm="1">
        <f t="array" ref="K88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5" s="8">
        <v>1</v>
      </c>
      <c r="N885" s="36">
        <f>+Cesion_credito[[#This Row],[Prorrata_Semestral (%)]]*SUMIFS(Contrato[Pago_Semestral_US$],Contrato[Distribuidor_CNE],Cesion_credito[[#This Row],[Distribuidor_CNE]],Contrato[Contrato],Cesion_credito[[#This Row],[Bloque_Contrato_CNE]])</f>
        <v>38.055999999999997</v>
      </c>
      <c r="O885" s="28">
        <f t="shared" si="69"/>
        <v>1</v>
      </c>
      <c r="P885" t="str" cm="1">
        <f t="array" ref="P885">+IFERROR(_xlfn.XLOOKUP(Cesion_credito[[#This Row],[SUMINISTRADOR_ACTUAL]]&amp;Cesion_credito[[#This Row],[Razón Social Beneficiario del Pago]],Tabla_Facturas[[#All],[ID]],Tabla_Facturas[[#All],[BANCO]],,0),"")</f>
        <v>BANCO SANTANDER</v>
      </c>
      <c r="Q885" t="str" cm="1">
        <f t="array" ref="Q88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5" t="str" cm="1">
        <f t="array" ref="R88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5923</v>
      </c>
      <c r="T885" t="str">
        <f>+_xlfn.XLOOKUP(Cesion_credito[[#This Row],[DISTRIBUIDOR_ACTUAL]],Distribuidor[DISTRIBUIDOR_ACTUAL],Distribuidor[RAZON_SOCIAL_DISTRIBUIDOR_ACTUAL],,0)</f>
        <v>Compañía Distribuidora de Energía Eléctrica CODINER S.A.</v>
      </c>
      <c r="U885" t="str">
        <f>+_xlfn.XLOOKUP(Cesion_credito[[#This Row],[DISTRIBUIDOR_ACTUAL]],Distribuidor[DISTRIBUIDOR_ACTUAL],Distribuidor[RUT_DISTRIBUIDOR_ACTUAL],,0)</f>
        <v>78.397.530-0</v>
      </c>
    </row>
    <row r="886" spans="1:21" x14ac:dyDescent="0.25">
      <c r="A886" s="22">
        <f t="shared" si="66"/>
        <v>2025</v>
      </c>
      <c r="B886" s="22">
        <f t="shared" si="67"/>
        <v>1</v>
      </c>
      <c r="C886" s="22">
        <f t="shared" si="68"/>
        <v>6</v>
      </c>
      <c r="D886" s="23" t="s">
        <v>1126</v>
      </c>
      <c r="E886" s="6" t="s">
        <v>24</v>
      </c>
      <c r="F886" s="5" t="s">
        <v>271</v>
      </c>
      <c r="G886" s="24" t="str" cm="1">
        <f t="array" ref="G88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6" s="24" t="str" cm="1">
        <f t="array" ref="H886">+IFERROR(_xlfn.XLOOKUP(Cesion_credito[[#This Row],[Distribuidor_CNE]]&amp;"_"&amp;Cesion_credito[[#This Row],[Bloque_Contrato_CNE]],Contrato[[#All],[Id]],Contrato[[#All],[SUMINISTRADOR_ACTUAL]],,0),"")</f>
        <v>RUCATAYO</v>
      </c>
      <c r="I886" s="24" t="str" cm="1">
        <f t="array" ref="I886">+IFERROR(_xlfn.XLOOKUP(Cesion_credito[[#This Row],[Distribuidor_CNE]]&amp;"_"&amp;Cesion_credito[[#This Row],[Bloque_Contrato_CNE]],Contrato[[#All],[Id]],Contrato[[#All],[DISTRIBUIDOR_ACTUAL]],,0),"")</f>
        <v>COELCHA</v>
      </c>
      <c r="J886" s="5" t="s">
        <v>1212</v>
      </c>
      <c r="K886" s="22" t="str" cm="1">
        <f t="array" ref="K88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6" s="8">
        <v>1</v>
      </c>
      <c r="N88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86" s="28">
        <f t="shared" si="69"/>
        <v>1</v>
      </c>
      <c r="P886" t="str" cm="1">
        <f t="array" ref="P886">+IFERROR(_xlfn.XLOOKUP(Cesion_credito[[#This Row],[SUMINISTRADOR_ACTUAL]]&amp;Cesion_credito[[#This Row],[Razón Social Beneficiario del Pago]],Tabla_Facturas[[#All],[ID]],Tabla_Facturas[[#All],[BANCO]],,0),"")</f>
        <v>BANCO SANTANDER</v>
      </c>
      <c r="Q886" t="str" cm="1">
        <f t="array" ref="Q88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6" t="str" cm="1">
        <f t="array" ref="R88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86" t="str">
        <f>+_xlfn.XLOOKUP(Cesion_credito[[#This Row],[DISTRIBUIDOR_ACTUAL]],Distribuidor[DISTRIBUIDOR_ACTUAL],Distribuidor[RAZON_SOCIAL_DISTRIBUIDOR_ACTUAL],,0)</f>
        <v>Cooperativa Eléctrica Charrúa Ltda.</v>
      </c>
      <c r="U886" t="str">
        <f>+_xlfn.XLOOKUP(Cesion_credito[[#This Row],[DISTRIBUIDOR_ACTUAL]],Distribuidor[DISTRIBUIDOR_ACTUAL],Distribuidor[RUT_DISTRIBUIDOR_ACTUAL],,0)</f>
        <v>80.238.000-3</v>
      </c>
    </row>
    <row r="887" spans="1:21" x14ac:dyDescent="0.25">
      <c r="A887" s="22">
        <f t="shared" si="66"/>
        <v>2025</v>
      </c>
      <c r="B887" s="22">
        <f t="shared" si="67"/>
        <v>1</v>
      </c>
      <c r="C887" s="22">
        <f t="shared" si="68"/>
        <v>6</v>
      </c>
      <c r="D887" s="23" t="s">
        <v>1126</v>
      </c>
      <c r="E887" s="6" t="s">
        <v>24</v>
      </c>
      <c r="F887" s="5" t="s">
        <v>272</v>
      </c>
      <c r="G887" s="24" t="str" cm="1">
        <f t="array" ref="G88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7" s="24" t="str" cm="1">
        <f t="array" ref="H887">+IFERROR(_xlfn.XLOOKUP(Cesion_credito[[#This Row],[Distribuidor_CNE]]&amp;"_"&amp;Cesion_credito[[#This Row],[Bloque_Contrato_CNE]],Contrato[[#All],[Id]],Contrato[[#All],[SUMINISTRADOR_ACTUAL]],,0),"")</f>
        <v>RUCATAYO</v>
      </c>
      <c r="I887" s="24" t="str" cm="1">
        <f t="array" ref="I887">+IFERROR(_xlfn.XLOOKUP(Cesion_credito[[#This Row],[Distribuidor_CNE]]&amp;"_"&amp;Cesion_credito[[#This Row],[Bloque_Contrato_CNE]],Contrato[[#All],[Id]],Contrato[[#All],[DISTRIBUIDOR_ACTUAL]],,0),"")</f>
        <v>COELCHA</v>
      </c>
      <c r="J887" s="5" t="s">
        <v>1212</v>
      </c>
      <c r="K887" s="22" t="str" cm="1">
        <f t="array" ref="K88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7" s="8">
        <v>1</v>
      </c>
      <c r="N887" s="36">
        <f>+Cesion_credito[[#This Row],[Prorrata_Semestral (%)]]*SUMIFS(Contrato[Pago_Semestral_US$],Contrato[Distribuidor_CNE],Cesion_credito[[#This Row],[Distribuidor_CNE]],Contrato[Contrato],Cesion_credito[[#This Row],[Bloque_Contrato_CNE]])</f>
        <v>223.58699999999999</v>
      </c>
      <c r="O887" s="28">
        <f t="shared" si="69"/>
        <v>1</v>
      </c>
      <c r="P887" t="str" cm="1">
        <f t="array" ref="P887">+IFERROR(_xlfn.XLOOKUP(Cesion_credito[[#This Row],[SUMINISTRADOR_ACTUAL]]&amp;Cesion_credito[[#This Row],[Razón Social Beneficiario del Pago]],Tabla_Facturas[[#All],[ID]],Tabla_Facturas[[#All],[BANCO]],,0),"")</f>
        <v>BANCO SANTANDER</v>
      </c>
      <c r="Q887" t="str" cm="1">
        <f t="array" ref="Q88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7" t="str" cm="1">
        <f t="array" ref="R88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34802</v>
      </c>
      <c r="T887" t="str">
        <f>+_xlfn.XLOOKUP(Cesion_credito[[#This Row],[DISTRIBUIDOR_ACTUAL]],Distribuidor[DISTRIBUIDOR_ACTUAL],Distribuidor[RAZON_SOCIAL_DISTRIBUIDOR_ACTUAL],,0)</f>
        <v>Cooperativa Eléctrica Charrúa Ltda.</v>
      </c>
      <c r="U887" t="str">
        <f>+_xlfn.XLOOKUP(Cesion_credito[[#This Row],[DISTRIBUIDOR_ACTUAL]],Distribuidor[DISTRIBUIDOR_ACTUAL],Distribuidor[RUT_DISTRIBUIDOR_ACTUAL],,0)</f>
        <v>80.238.000-3</v>
      </c>
    </row>
    <row r="888" spans="1:21" x14ac:dyDescent="0.25">
      <c r="A888" s="22">
        <f t="shared" si="66"/>
        <v>2025</v>
      </c>
      <c r="B888" s="22">
        <f t="shared" si="67"/>
        <v>1</v>
      </c>
      <c r="C888" s="22">
        <f t="shared" si="68"/>
        <v>6</v>
      </c>
      <c r="D888" s="23" t="s">
        <v>1126</v>
      </c>
      <c r="E888" s="6" t="s">
        <v>25</v>
      </c>
      <c r="F888" s="5" t="s">
        <v>310</v>
      </c>
      <c r="G888" s="24" t="str" cm="1">
        <f t="array" ref="G88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8" s="24" t="str" cm="1">
        <f t="array" ref="H888">+IFERROR(_xlfn.XLOOKUP(Cesion_credito[[#This Row],[Distribuidor_CNE]]&amp;"_"&amp;Cesion_credito[[#This Row],[Bloque_Contrato_CNE]],Contrato[[#All],[Id]],Contrato[[#All],[SUMINISTRADOR_ACTUAL]],,0),"")</f>
        <v>RUCATAYO</v>
      </c>
      <c r="I888" s="24" t="str" cm="1">
        <f t="array" ref="I888">+IFERROR(_xlfn.XLOOKUP(Cesion_credito[[#This Row],[Distribuidor_CNE]]&amp;"_"&amp;Cesion_credito[[#This Row],[Bloque_Contrato_CNE]],Contrato[[#All],[Id]],Contrato[[#All],[DISTRIBUIDOR_ACTUAL]],,0),"")</f>
        <v>CGE</v>
      </c>
      <c r="J888" s="5" t="s">
        <v>1212</v>
      </c>
      <c r="K888" s="22" t="str" cm="1">
        <f t="array" ref="K88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8" s="8">
        <v>1</v>
      </c>
      <c r="N888" s="36">
        <f>+Cesion_credito[[#This Row],[Prorrata_Semestral (%)]]*SUMIFS(Contrato[Pago_Semestral_US$],Contrato[Distribuidor_CNE],Cesion_credito[[#This Row],[Distribuidor_CNE]],Contrato[Contrato],Cesion_credito[[#This Row],[Bloque_Contrato_CNE]])</f>
        <v>30893.195</v>
      </c>
      <c r="O888" s="28">
        <f t="shared" si="69"/>
        <v>1</v>
      </c>
      <c r="P888" t="str" cm="1">
        <f t="array" ref="P888">+IFERROR(_xlfn.XLOOKUP(Cesion_credito[[#This Row],[SUMINISTRADOR_ACTUAL]]&amp;Cesion_credito[[#This Row],[Razón Social Beneficiario del Pago]],Tabla_Facturas[[#All],[ID]],Tabla_Facturas[[#All],[BANCO]],,0),"")</f>
        <v>BANCO SANTANDER</v>
      </c>
      <c r="Q888" t="str" cm="1">
        <f t="array" ref="Q88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8" t="str" cm="1">
        <f t="array" ref="R88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4808577</v>
      </c>
      <c r="T888" t="str">
        <f>+_xlfn.XLOOKUP(Cesion_credito[[#This Row],[DISTRIBUIDOR_ACTUAL]],Distribuidor[DISTRIBUIDOR_ACTUAL],Distribuidor[RAZON_SOCIAL_DISTRIBUIDOR_ACTUAL],,0)</f>
        <v>Compañía General de Electricidad S.A.</v>
      </c>
      <c r="U888" t="str">
        <f>+_xlfn.XLOOKUP(Cesion_credito[[#This Row],[DISTRIBUIDOR_ACTUAL]],Distribuidor[DISTRIBUIDOR_ACTUAL],Distribuidor[RUT_DISTRIBUIDOR_ACTUAL],,0)</f>
        <v>76.411.321-7</v>
      </c>
    </row>
    <row r="889" spans="1:21" x14ac:dyDescent="0.25">
      <c r="A889" s="22">
        <f t="shared" si="66"/>
        <v>2025</v>
      </c>
      <c r="B889" s="22">
        <f t="shared" si="67"/>
        <v>1</v>
      </c>
      <c r="C889" s="22">
        <f t="shared" si="68"/>
        <v>6</v>
      </c>
      <c r="D889" s="23" t="s">
        <v>1126</v>
      </c>
      <c r="E889" s="6" t="s">
        <v>25</v>
      </c>
      <c r="F889" s="5" t="s">
        <v>311</v>
      </c>
      <c r="G889" s="24" t="str" cm="1">
        <f t="array" ref="G88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89" s="24" t="str" cm="1">
        <f t="array" ref="H889">+IFERROR(_xlfn.XLOOKUP(Cesion_credito[[#This Row],[Distribuidor_CNE]]&amp;"_"&amp;Cesion_credito[[#This Row],[Bloque_Contrato_CNE]],Contrato[[#All],[Id]],Contrato[[#All],[SUMINISTRADOR_ACTUAL]],,0),"")</f>
        <v>RUCATAYO</v>
      </c>
      <c r="I889" s="24" t="str" cm="1">
        <f t="array" ref="I889">+IFERROR(_xlfn.XLOOKUP(Cesion_credito[[#This Row],[Distribuidor_CNE]]&amp;"_"&amp;Cesion_credito[[#This Row],[Bloque_Contrato_CNE]],Contrato[[#All],[Id]],Contrato[[#All],[DISTRIBUIDOR_ACTUAL]],,0),"")</f>
        <v>CGE</v>
      </c>
      <c r="J889" s="5" t="s">
        <v>1212</v>
      </c>
      <c r="K889" s="22" t="str" cm="1">
        <f t="array" ref="K88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8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89" s="8">
        <v>1</v>
      </c>
      <c r="N889" s="36">
        <f>+Cesion_credito[[#This Row],[Prorrata_Semestral (%)]]*SUMIFS(Contrato[Pago_Semestral_US$],Contrato[Distribuidor_CNE],Cesion_credito[[#This Row],[Distribuidor_CNE]],Contrato[Contrato],Cesion_credito[[#This Row],[Bloque_Contrato_CNE]])</f>
        <v>39738.125999999997</v>
      </c>
      <c r="O889" s="28">
        <f t="shared" si="69"/>
        <v>1</v>
      </c>
      <c r="P889" t="str" cm="1">
        <f t="array" ref="P889">+IFERROR(_xlfn.XLOOKUP(Cesion_credito[[#This Row],[SUMINISTRADOR_ACTUAL]]&amp;Cesion_credito[[#This Row],[Razón Social Beneficiario del Pago]],Tabla_Facturas[[#All],[ID]],Tabla_Facturas[[#All],[BANCO]],,0),"")</f>
        <v>BANCO SANTANDER</v>
      </c>
      <c r="Q889" t="str" cm="1">
        <f t="array" ref="Q88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89" t="str" cm="1">
        <f t="array" ref="R88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8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6185306</v>
      </c>
      <c r="T889" t="str">
        <f>+_xlfn.XLOOKUP(Cesion_credito[[#This Row],[DISTRIBUIDOR_ACTUAL]],Distribuidor[DISTRIBUIDOR_ACTUAL],Distribuidor[RAZON_SOCIAL_DISTRIBUIDOR_ACTUAL],,0)</f>
        <v>Compañía General de Electricidad S.A.</v>
      </c>
      <c r="U889" t="str">
        <f>+_xlfn.XLOOKUP(Cesion_credito[[#This Row],[DISTRIBUIDOR_ACTUAL]],Distribuidor[DISTRIBUIDOR_ACTUAL],Distribuidor[RUT_DISTRIBUIDOR_ACTUAL],,0)</f>
        <v>76.411.321-7</v>
      </c>
    </row>
    <row r="890" spans="1:21" x14ac:dyDescent="0.25">
      <c r="A890" s="22">
        <f t="shared" si="66"/>
        <v>2025</v>
      </c>
      <c r="B890" s="22">
        <f t="shared" si="67"/>
        <v>1</v>
      </c>
      <c r="C890" s="22">
        <f t="shared" si="68"/>
        <v>6</v>
      </c>
      <c r="D890" s="23" t="s">
        <v>1126</v>
      </c>
      <c r="E890" s="6" t="s">
        <v>26</v>
      </c>
      <c r="F890" s="5" t="s">
        <v>365</v>
      </c>
      <c r="G890" s="24" t="str" cm="1">
        <f t="array" ref="G89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0" s="24" t="str" cm="1">
        <f t="array" ref="H890">+IFERROR(_xlfn.XLOOKUP(Cesion_credito[[#This Row],[Distribuidor_CNE]]&amp;"_"&amp;Cesion_credito[[#This Row],[Bloque_Contrato_CNE]],Contrato[[#All],[Id]],Contrato[[#All],[SUMINISTRADOR_ACTUAL]],,0),"")</f>
        <v>RUCATAYO</v>
      </c>
      <c r="I890" s="24" t="str" cm="1">
        <f t="array" ref="I890">+IFERROR(_xlfn.XLOOKUP(Cesion_credito[[#This Row],[Distribuidor_CNE]]&amp;"_"&amp;Cesion_credito[[#This Row],[Bloque_Contrato_CNE]],Contrato[[#All],[Id]],Contrato[[#All],[DISTRIBUIDOR_ACTUAL]],,0),"")</f>
        <v>COOPELAN</v>
      </c>
      <c r="J890" s="5" t="s">
        <v>1212</v>
      </c>
      <c r="K890" s="22" t="str" cm="1">
        <f t="array" ref="K89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0" s="8">
        <v>1</v>
      </c>
      <c r="N890" s="36">
        <f>+Cesion_credito[[#This Row],[Prorrata_Semestral (%)]]*SUMIFS(Contrato[Pago_Semestral_US$],Contrato[Distribuidor_CNE],Cesion_credito[[#This Row],[Distribuidor_CNE]],Contrato[Contrato],Cesion_credito[[#This Row],[Bloque_Contrato_CNE]])</f>
        <v>106.804</v>
      </c>
      <c r="O890" s="28">
        <f t="shared" si="69"/>
        <v>1</v>
      </c>
      <c r="P890" t="str" cm="1">
        <f t="array" ref="P890">+IFERROR(_xlfn.XLOOKUP(Cesion_credito[[#This Row],[SUMINISTRADOR_ACTUAL]]&amp;Cesion_credito[[#This Row],[Razón Social Beneficiario del Pago]],Tabla_Facturas[[#All],[ID]],Tabla_Facturas[[#All],[BANCO]],,0),"")</f>
        <v>BANCO SANTANDER</v>
      </c>
      <c r="Q890" t="str" cm="1">
        <f t="array" ref="Q89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0" t="str" cm="1">
        <f t="array" ref="R89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16624</v>
      </c>
      <c r="T890" t="str">
        <f>+_xlfn.XLOOKUP(Cesion_credito[[#This Row],[DISTRIBUIDOR_ACTUAL]],Distribuidor[DISTRIBUIDOR_ACTUAL],Distribuidor[RAZON_SOCIAL_DISTRIBUIDOR_ACTUAL],,0)</f>
        <v>Cooperativa Eléctrica Los Angeles LTDA</v>
      </c>
      <c r="U890" t="str">
        <f>+_xlfn.XLOOKUP(Cesion_credito[[#This Row],[DISTRIBUIDOR_ACTUAL]],Distribuidor[DISTRIBUIDOR_ACTUAL],Distribuidor[RUT_DISTRIBUIDOR_ACTUAL],,0)</f>
        <v>81.585.900-6</v>
      </c>
    </row>
    <row r="891" spans="1:21" x14ac:dyDescent="0.25">
      <c r="A891" s="22">
        <f t="shared" si="66"/>
        <v>2025</v>
      </c>
      <c r="B891" s="22">
        <f t="shared" si="67"/>
        <v>1</v>
      </c>
      <c r="C891" s="22">
        <f t="shared" si="68"/>
        <v>6</v>
      </c>
      <c r="D891" s="23" t="s">
        <v>1126</v>
      </c>
      <c r="E891" s="6" t="s">
        <v>26</v>
      </c>
      <c r="F891" s="5" t="s">
        <v>366</v>
      </c>
      <c r="G891" s="24" t="str" cm="1">
        <f t="array" ref="G89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1" s="24" t="str" cm="1">
        <f t="array" ref="H891">+IFERROR(_xlfn.XLOOKUP(Cesion_credito[[#This Row],[Distribuidor_CNE]]&amp;"_"&amp;Cesion_credito[[#This Row],[Bloque_Contrato_CNE]],Contrato[[#All],[Id]],Contrato[[#All],[SUMINISTRADOR_ACTUAL]],,0),"")</f>
        <v>RUCATAYO</v>
      </c>
      <c r="I891" s="24" t="str" cm="1">
        <f t="array" ref="I891">+IFERROR(_xlfn.XLOOKUP(Cesion_credito[[#This Row],[Distribuidor_CNE]]&amp;"_"&amp;Cesion_credito[[#This Row],[Bloque_Contrato_CNE]],Contrato[[#All],[Id]],Contrato[[#All],[DISTRIBUIDOR_ACTUAL]],,0),"")</f>
        <v>COOPELAN</v>
      </c>
      <c r="J891" s="5" t="s">
        <v>1212</v>
      </c>
      <c r="K891" s="22" t="str" cm="1">
        <f t="array" ref="K89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1" s="8">
        <v>1</v>
      </c>
      <c r="N891" s="36">
        <f>+Cesion_credito[[#This Row],[Prorrata_Semestral (%)]]*SUMIFS(Contrato[Pago_Semestral_US$],Contrato[Distribuidor_CNE],Cesion_credito[[#This Row],[Distribuidor_CNE]],Contrato[Contrato],Cesion_credito[[#This Row],[Bloque_Contrato_CNE]])</f>
        <v>83.926000000000002</v>
      </c>
      <c r="O891" s="28">
        <f t="shared" si="69"/>
        <v>1</v>
      </c>
      <c r="P891" t="str" cm="1">
        <f t="array" ref="P891">+IFERROR(_xlfn.XLOOKUP(Cesion_credito[[#This Row],[SUMINISTRADOR_ACTUAL]]&amp;Cesion_credito[[#This Row],[Razón Social Beneficiario del Pago]],Tabla_Facturas[[#All],[ID]],Tabla_Facturas[[#All],[BANCO]],,0),"")</f>
        <v>BANCO SANTANDER</v>
      </c>
      <c r="Q891" t="str" cm="1">
        <f t="array" ref="Q89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1" t="str" cm="1">
        <f t="array" ref="R89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13063</v>
      </c>
      <c r="T891" t="str">
        <f>+_xlfn.XLOOKUP(Cesion_credito[[#This Row],[DISTRIBUIDOR_ACTUAL]],Distribuidor[DISTRIBUIDOR_ACTUAL],Distribuidor[RAZON_SOCIAL_DISTRIBUIDOR_ACTUAL],,0)</f>
        <v>Cooperativa Eléctrica Los Angeles LTDA</v>
      </c>
      <c r="U891" t="str">
        <f>+_xlfn.XLOOKUP(Cesion_credito[[#This Row],[DISTRIBUIDOR_ACTUAL]],Distribuidor[DISTRIBUIDOR_ACTUAL],Distribuidor[RUT_DISTRIBUIDOR_ACTUAL],,0)</f>
        <v>81.585.900-6</v>
      </c>
    </row>
    <row r="892" spans="1:21" x14ac:dyDescent="0.25">
      <c r="A892" s="22">
        <f t="shared" si="66"/>
        <v>2025</v>
      </c>
      <c r="B892" s="22">
        <f t="shared" si="67"/>
        <v>1</v>
      </c>
      <c r="C892" s="22">
        <f t="shared" si="68"/>
        <v>6</v>
      </c>
      <c r="D892" s="23" t="s">
        <v>1126</v>
      </c>
      <c r="E892" s="6" t="s">
        <v>28</v>
      </c>
      <c r="F892" s="5" t="s">
        <v>401</v>
      </c>
      <c r="G892" s="24" t="str" cm="1">
        <f t="array" ref="G89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2" s="24" t="str" cm="1">
        <f t="array" ref="H892">+IFERROR(_xlfn.XLOOKUP(Cesion_credito[[#This Row],[Distribuidor_CNE]]&amp;"_"&amp;Cesion_credito[[#This Row],[Bloque_Contrato_CNE]],Contrato[[#All],[Id]],Contrato[[#All],[SUMINISTRADOR_ACTUAL]],,0),"")</f>
        <v>RUCATAYO</v>
      </c>
      <c r="I892" s="24" t="str" cm="1">
        <f t="array" ref="I892">+IFERROR(_xlfn.XLOOKUP(Cesion_credito[[#This Row],[Distribuidor_CNE]]&amp;"_"&amp;Cesion_credito[[#This Row],[Bloque_Contrato_CNE]],Contrato[[#All],[Id]],Contrato[[#All],[DISTRIBUIDOR_ACTUAL]],,0),"")</f>
        <v>COOPREL</v>
      </c>
      <c r="J892" s="5" t="s">
        <v>1212</v>
      </c>
      <c r="K892" s="22" t="str" cm="1">
        <f t="array" ref="K89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2" s="8">
        <v>1</v>
      </c>
      <c r="N89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2" s="28">
        <f t="shared" si="69"/>
        <v>1</v>
      </c>
      <c r="P892" t="str" cm="1">
        <f t="array" ref="P892">+IFERROR(_xlfn.XLOOKUP(Cesion_credito[[#This Row],[SUMINISTRADOR_ACTUAL]]&amp;Cesion_credito[[#This Row],[Razón Social Beneficiario del Pago]],Tabla_Facturas[[#All],[ID]],Tabla_Facturas[[#All],[BANCO]],,0),"")</f>
        <v>BANCO SANTANDER</v>
      </c>
      <c r="Q892" t="str" cm="1">
        <f t="array" ref="Q89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2" t="str" cm="1">
        <f t="array" ref="R89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2" t="str">
        <f>+_xlfn.XLOOKUP(Cesion_credito[[#This Row],[DISTRIBUIDOR_ACTUAL]],Distribuidor[DISTRIBUIDOR_ACTUAL],Distribuidor[RAZON_SOCIAL_DISTRIBUIDOR_ACTUAL],,0)</f>
        <v>Cooperativa Rural Eléctrica Río Bueno Ltda.</v>
      </c>
      <c r="U892" t="str">
        <f>+_xlfn.XLOOKUP(Cesion_credito[[#This Row],[DISTRIBUIDOR_ACTUAL]],Distribuidor[DISTRIBUIDOR_ACTUAL],Distribuidor[RUT_DISTRIBUIDOR_ACTUAL],,0)</f>
        <v>81.388.600-6</v>
      </c>
    </row>
    <row r="893" spans="1:21" x14ac:dyDescent="0.25">
      <c r="A893" s="22">
        <f t="shared" si="66"/>
        <v>2025</v>
      </c>
      <c r="B893" s="22">
        <f t="shared" si="67"/>
        <v>1</v>
      </c>
      <c r="C893" s="22">
        <f t="shared" si="68"/>
        <v>6</v>
      </c>
      <c r="D893" s="23" t="s">
        <v>1126</v>
      </c>
      <c r="E893" s="6" t="s">
        <v>28</v>
      </c>
      <c r="F893" s="5" t="s">
        <v>402</v>
      </c>
      <c r="G893" s="24" t="str" cm="1">
        <f t="array" ref="G89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3" s="24" t="str" cm="1">
        <f t="array" ref="H893">+IFERROR(_xlfn.XLOOKUP(Cesion_credito[[#This Row],[Distribuidor_CNE]]&amp;"_"&amp;Cesion_credito[[#This Row],[Bloque_Contrato_CNE]],Contrato[[#All],[Id]],Contrato[[#All],[SUMINISTRADOR_ACTUAL]],,0),"")</f>
        <v>RUCATAYO</v>
      </c>
      <c r="I893" s="24" t="str" cm="1">
        <f t="array" ref="I893">+IFERROR(_xlfn.XLOOKUP(Cesion_credito[[#This Row],[Distribuidor_CNE]]&amp;"_"&amp;Cesion_credito[[#This Row],[Bloque_Contrato_CNE]],Contrato[[#All],[Id]],Contrato[[#All],[DISTRIBUIDOR_ACTUAL]],,0),"")</f>
        <v>COOPREL</v>
      </c>
      <c r="J893" s="5" t="s">
        <v>1212</v>
      </c>
      <c r="K893" s="22" t="str" cm="1">
        <f t="array" ref="K89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3" s="8">
        <v>1</v>
      </c>
      <c r="N89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3" s="28">
        <f t="shared" si="69"/>
        <v>1</v>
      </c>
      <c r="P893" t="str" cm="1">
        <f t="array" ref="P893">+IFERROR(_xlfn.XLOOKUP(Cesion_credito[[#This Row],[SUMINISTRADOR_ACTUAL]]&amp;Cesion_credito[[#This Row],[Razón Social Beneficiario del Pago]],Tabla_Facturas[[#All],[ID]],Tabla_Facturas[[#All],[BANCO]],,0),"")</f>
        <v>BANCO SANTANDER</v>
      </c>
      <c r="Q893" t="str" cm="1">
        <f t="array" ref="Q89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3" t="str" cm="1">
        <f t="array" ref="R89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3" t="str">
        <f>+_xlfn.XLOOKUP(Cesion_credito[[#This Row],[DISTRIBUIDOR_ACTUAL]],Distribuidor[DISTRIBUIDOR_ACTUAL],Distribuidor[RAZON_SOCIAL_DISTRIBUIDOR_ACTUAL],,0)</f>
        <v>Cooperativa Rural Eléctrica Río Bueno Ltda.</v>
      </c>
      <c r="U893" t="str">
        <f>+_xlfn.XLOOKUP(Cesion_credito[[#This Row],[DISTRIBUIDOR_ACTUAL]],Distribuidor[DISTRIBUIDOR_ACTUAL],Distribuidor[RUT_DISTRIBUIDOR_ACTUAL],,0)</f>
        <v>81.388.600-6</v>
      </c>
    </row>
    <row r="894" spans="1:21" x14ac:dyDescent="0.25">
      <c r="A894" s="22">
        <f t="shared" si="66"/>
        <v>2025</v>
      </c>
      <c r="B894" s="22">
        <f t="shared" si="67"/>
        <v>1</v>
      </c>
      <c r="C894" s="22">
        <f t="shared" si="68"/>
        <v>6</v>
      </c>
      <c r="D894" s="23" t="s">
        <v>1126</v>
      </c>
      <c r="E894" s="6" t="s">
        <v>29</v>
      </c>
      <c r="F894" s="5" t="s">
        <v>436</v>
      </c>
      <c r="G894" s="24" t="str" cm="1">
        <f t="array" ref="G89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4" s="24" t="str" cm="1">
        <f t="array" ref="H894">+IFERROR(_xlfn.XLOOKUP(Cesion_credito[[#This Row],[Distribuidor_CNE]]&amp;"_"&amp;Cesion_credito[[#This Row],[Bloque_Contrato_CNE]],Contrato[[#All],[Id]],Contrato[[#All],[SUMINISTRADOR_ACTUAL]],,0),"")</f>
        <v>RUCATAYO</v>
      </c>
      <c r="I894" s="24" t="str" cm="1">
        <f t="array" ref="I894">+IFERROR(_xlfn.XLOOKUP(Cesion_credito[[#This Row],[Distribuidor_CNE]]&amp;"_"&amp;Cesion_credito[[#This Row],[Bloque_Contrato_CNE]],Contrato[[#All],[Id]],Contrato[[#All],[DISTRIBUIDOR_ACTUAL]],,0),"")</f>
        <v>COPELEC</v>
      </c>
      <c r="J894" s="5" t="s">
        <v>1212</v>
      </c>
      <c r="K894" s="22" t="str" cm="1">
        <f t="array" ref="K89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4" s="8">
        <v>1</v>
      </c>
      <c r="N894" s="36">
        <f>+Cesion_credito[[#This Row],[Prorrata_Semestral (%)]]*SUMIFS(Contrato[Pago_Semestral_US$],Contrato[Distribuidor_CNE],Cesion_credito[[#This Row],[Distribuidor_CNE]],Contrato[Contrato],Cesion_credito[[#This Row],[Bloque_Contrato_CNE]])</f>
        <v>1305.261</v>
      </c>
      <c r="O894" s="28">
        <f t="shared" si="69"/>
        <v>1</v>
      </c>
      <c r="P894" t="str" cm="1">
        <f t="array" ref="P894">+IFERROR(_xlfn.XLOOKUP(Cesion_credito[[#This Row],[SUMINISTRADOR_ACTUAL]]&amp;Cesion_credito[[#This Row],[Razón Social Beneficiario del Pago]],Tabla_Facturas[[#All],[ID]],Tabla_Facturas[[#All],[BANCO]],,0),"")</f>
        <v>BANCO SANTANDER</v>
      </c>
      <c r="Q894" t="str" cm="1">
        <f t="array" ref="Q89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4" t="str" cm="1">
        <f t="array" ref="R89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203166</v>
      </c>
      <c r="T894" t="str">
        <f>+_xlfn.XLOOKUP(Cesion_credito[[#This Row],[DISTRIBUIDOR_ACTUAL]],Distribuidor[DISTRIBUIDOR_ACTUAL],Distribuidor[RAZON_SOCIAL_DISTRIBUIDOR_ACTUAL],,0)</f>
        <v>Cooperativa de Consumo de Energía Eléctrica Chillán Ltda.</v>
      </c>
      <c r="U894" t="str">
        <f>+_xlfn.XLOOKUP(Cesion_credito[[#This Row],[DISTRIBUIDOR_ACTUAL]],Distribuidor[DISTRIBUIDOR_ACTUAL],Distribuidor[RUT_DISTRIBUIDOR_ACTUAL],,0)</f>
        <v>80.237.700-2</v>
      </c>
    </row>
    <row r="895" spans="1:21" x14ac:dyDescent="0.25">
      <c r="A895" s="22">
        <f t="shared" si="66"/>
        <v>2025</v>
      </c>
      <c r="B895" s="22">
        <f t="shared" si="67"/>
        <v>1</v>
      </c>
      <c r="C895" s="22">
        <f t="shared" si="68"/>
        <v>6</v>
      </c>
      <c r="D895" s="23" t="s">
        <v>1126</v>
      </c>
      <c r="E895" s="6" t="s">
        <v>29</v>
      </c>
      <c r="F895" s="5" t="s">
        <v>437</v>
      </c>
      <c r="G895" s="24" t="str" cm="1">
        <f t="array" ref="G89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5" s="24" t="str" cm="1">
        <f t="array" ref="H895">+IFERROR(_xlfn.XLOOKUP(Cesion_credito[[#This Row],[Distribuidor_CNE]]&amp;"_"&amp;Cesion_credito[[#This Row],[Bloque_Contrato_CNE]],Contrato[[#All],[Id]],Contrato[[#All],[SUMINISTRADOR_ACTUAL]],,0),"")</f>
        <v>RUCATAYO</v>
      </c>
      <c r="I895" s="24" t="str" cm="1">
        <f t="array" ref="I895">+IFERROR(_xlfn.XLOOKUP(Cesion_credito[[#This Row],[Distribuidor_CNE]]&amp;"_"&amp;Cesion_credito[[#This Row],[Bloque_Contrato_CNE]],Contrato[[#All],[Id]],Contrato[[#All],[DISTRIBUIDOR_ACTUAL]],,0),"")</f>
        <v>COPELEC</v>
      </c>
      <c r="J895" s="5" t="s">
        <v>1212</v>
      </c>
      <c r="K895" s="22" t="str" cm="1">
        <f t="array" ref="K89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5" s="8">
        <v>1</v>
      </c>
      <c r="N895" s="36">
        <f>+Cesion_credito[[#This Row],[Prorrata_Semestral (%)]]*SUMIFS(Contrato[Pago_Semestral_US$],Contrato[Distribuidor_CNE],Cesion_credito[[#This Row],[Distribuidor_CNE]],Contrato[Contrato],Cesion_credito[[#This Row],[Bloque_Contrato_CNE]])</f>
        <v>1680.5250000000001</v>
      </c>
      <c r="O895" s="28">
        <f t="shared" si="69"/>
        <v>1</v>
      </c>
      <c r="P895" t="str" cm="1">
        <f t="array" ref="P895">+IFERROR(_xlfn.XLOOKUP(Cesion_credito[[#This Row],[SUMINISTRADOR_ACTUAL]]&amp;Cesion_credito[[#This Row],[Razón Social Beneficiario del Pago]],Tabla_Facturas[[#All],[ID]],Tabla_Facturas[[#All],[BANCO]],,0),"")</f>
        <v>BANCO SANTANDER</v>
      </c>
      <c r="Q895" t="str" cm="1">
        <f t="array" ref="Q89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5" t="str" cm="1">
        <f t="array" ref="R89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261577</v>
      </c>
      <c r="T895" t="str">
        <f>+_xlfn.XLOOKUP(Cesion_credito[[#This Row],[DISTRIBUIDOR_ACTUAL]],Distribuidor[DISTRIBUIDOR_ACTUAL],Distribuidor[RAZON_SOCIAL_DISTRIBUIDOR_ACTUAL],,0)</f>
        <v>Cooperativa de Consumo de Energía Eléctrica Chillán Ltda.</v>
      </c>
      <c r="U895" t="str">
        <f>+_xlfn.XLOOKUP(Cesion_credito[[#This Row],[DISTRIBUIDOR_ACTUAL]],Distribuidor[DISTRIBUIDOR_ACTUAL],Distribuidor[RUT_DISTRIBUIDOR_ACTUAL],,0)</f>
        <v>80.237.700-2</v>
      </c>
    </row>
    <row r="896" spans="1:21" x14ac:dyDescent="0.25">
      <c r="A896" s="22">
        <f t="shared" si="66"/>
        <v>2025</v>
      </c>
      <c r="B896" s="22">
        <f t="shared" si="67"/>
        <v>1</v>
      </c>
      <c r="C896" s="22">
        <f t="shared" si="68"/>
        <v>6</v>
      </c>
      <c r="D896" s="23" t="s">
        <v>1126</v>
      </c>
      <c r="E896" s="6" t="s">
        <v>30</v>
      </c>
      <c r="F896" s="5" t="s">
        <v>475</v>
      </c>
      <c r="G896" s="24" t="str" cm="1">
        <f t="array" ref="G89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6" s="24" t="str" cm="1">
        <f t="array" ref="H896">+IFERROR(_xlfn.XLOOKUP(Cesion_credito[[#This Row],[Distribuidor_CNE]]&amp;"_"&amp;Cesion_credito[[#This Row],[Bloque_Contrato_CNE]],Contrato[[#All],[Id]],Contrato[[#All],[SUMINISTRADOR_ACTUAL]],,0),"")</f>
        <v>RUCATAYO</v>
      </c>
      <c r="I896" s="24" t="str" cm="1">
        <f t="array" ref="I896">+IFERROR(_xlfn.XLOOKUP(Cesion_credito[[#This Row],[Distribuidor_CNE]]&amp;"_"&amp;Cesion_credito[[#This Row],[Bloque_Contrato_CNE]],Contrato[[#All],[Id]],Contrato[[#All],[DISTRIBUIDOR_ACTUAL]],,0),"")</f>
        <v>CRELL</v>
      </c>
      <c r="J896" s="5" t="s">
        <v>1212</v>
      </c>
      <c r="K896" s="22" t="str" cm="1">
        <f t="array" ref="K89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6" s="8">
        <v>1</v>
      </c>
      <c r="N896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6" s="28">
        <f t="shared" si="69"/>
        <v>1</v>
      </c>
      <c r="P896" t="str" cm="1">
        <f t="array" ref="P896">+IFERROR(_xlfn.XLOOKUP(Cesion_credito[[#This Row],[SUMINISTRADOR_ACTUAL]]&amp;Cesion_credito[[#This Row],[Razón Social Beneficiario del Pago]],Tabla_Facturas[[#All],[ID]],Tabla_Facturas[[#All],[BANCO]],,0),"")</f>
        <v>BANCO SANTANDER</v>
      </c>
      <c r="Q896" t="str" cm="1">
        <f t="array" ref="Q89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6" t="str" cm="1">
        <f t="array" ref="R89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6" t="str">
        <f>+_xlfn.XLOOKUP(Cesion_credito[[#This Row],[DISTRIBUIDOR_ACTUAL]],Distribuidor[DISTRIBUIDOR_ACTUAL],Distribuidor[RAZON_SOCIAL_DISTRIBUIDOR_ACTUAL],,0)</f>
        <v>Cooperativa Regional Eléctrica Llanquihue Ltda</v>
      </c>
      <c r="U896" t="str">
        <f>+_xlfn.XLOOKUP(Cesion_credito[[#This Row],[DISTRIBUIDOR_ACTUAL]],Distribuidor[DISTRIBUIDOR_ACTUAL],Distribuidor[RUT_DISTRIBUIDOR_ACTUAL],,0)</f>
        <v>81.106.900-0</v>
      </c>
    </row>
    <row r="897" spans="1:21" x14ac:dyDescent="0.25">
      <c r="A897" s="22">
        <f t="shared" si="66"/>
        <v>2025</v>
      </c>
      <c r="B897" s="22">
        <f t="shared" si="67"/>
        <v>1</v>
      </c>
      <c r="C897" s="22">
        <f t="shared" si="68"/>
        <v>6</v>
      </c>
      <c r="D897" s="23" t="s">
        <v>1126</v>
      </c>
      <c r="E897" s="6" t="s">
        <v>30</v>
      </c>
      <c r="F897" s="5" t="s">
        <v>474</v>
      </c>
      <c r="G897" s="24" t="str" cm="1">
        <f t="array" ref="G89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7" s="24" t="str" cm="1">
        <f t="array" ref="H897">+IFERROR(_xlfn.XLOOKUP(Cesion_credito[[#This Row],[Distribuidor_CNE]]&amp;"_"&amp;Cesion_credito[[#This Row],[Bloque_Contrato_CNE]],Contrato[[#All],[Id]],Contrato[[#All],[SUMINISTRADOR_ACTUAL]],,0),"")</f>
        <v>RUCATAYO</v>
      </c>
      <c r="I897" s="24" t="str" cm="1">
        <f t="array" ref="I897">+IFERROR(_xlfn.XLOOKUP(Cesion_credito[[#This Row],[Distribuidor_CNE]]&amp;"_"&amp;Cesion_credito[[#This Row],[Bloque_Contrato_CNE]],Contrato[[#All],[Id]],Contrato[[#All],[DISTRIBUIDOR_ACTUAL]],,0),"")</f>
        <v>CRELL</v>
      </c>
      <c r="J897" s="5" t="s">
        <v>1212</v>
      </c>
      <c r="K897" s="22" t="str" cm="1">
        <f t="array" ref="K89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7" s="8">
        <v>1</v>
      </c>
      <c r="N897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7" s="28">
        <f t="shared" si="69"/>
        <v>1</v>
      </c>
      <c r="P897" t="str" cm="1">
        <f t="array" ref="P897">+IFERROR(_xlfn.XLOOKUP(Cesion_credito[[#This Row],[SUMINISTRADOR_ACTUAL]]&amp;Cesion_credito[[#This Row],[Razón Social Beneficiario del Pago]],Tabla_Facturas[[#All],[ID]],Tabla_Facturas[[#All],[BANCO]],,0),"")</f>
        <v>BANCO SANTANDER</v>
      </c>
      <c r="Q897" t="str" cm="1">
        <f t="array" ref="Q89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7" t="str" cm="1">
        <f t="array" ref="R89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7" t="str">
        <f>+_xlfn.XLOOKUP(Cesion_credito[[#This Row],[DISTRIBUIDOR_ACTUAL]],Distribuidor[DISTRIBUIDOR_ACTUAL],Distribuidor[RAZON_SOCIAL_DISTRIBUIDOR_ACTUAL],,0)</f>
        <v>Cooperativa Regional Eléctrica Llanquihue Ltda</v>
      </c>
      <c r="U897" t="str">
        <f>+_xlfn.XLOOKUP(Cesion_credito[[#This Row],[DISTRIBUIDOR_ACTUAL]],Distribuidor[DISTRIBUIDOR_ACTUAL],Distribuidor[RUT_DISTRIBUIDOR_ACTUAL],,0)</f>
        <v>81.106.900-0</v>
      </c>
    </row>
    <row r="898" spans="1:21" x14ac:dyDescent="0.25">
      <c r="A898" s="22">
        <f t="shared" si="66"/>
        <v>2025</v>
      </c>
      <c r="B898" s="22">
        <f t="shared" si="67"/>
        <v>1</v>
      </c>
      <c r="C898" s="22">
        <f t="shared" si="68"/>
        <v>6</v>
      </c>
      <c r="D898" s="23" t="s">
        <v>1126</v>
      </c>
      <c r="E898" s="6" t="s">
        <v>31</v>
      </c>
      <c r="F898" s="5" t="s">
        <v>1033</v>
      </c>
      <c r="G898" s="24" t="str" cm="1">
        <f t="array" ref="G89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8" s="24" t="str" cm="1">
        <f t="array" ref="H898">+IFERROR(_xlfn.XLOOKUP(Cesion_credito[[#This Row],[Distribuidor_CNE]]&amp;"_"&amp;Cesion_credito[[#This Row],[Bloque_Contrato_CNE]],Contrato[[#All],[Id]],Contrato[[#All],[SUMINISTRADOR_ACTUAL]],,0),"")</f>
        <v>RUCATAYO</v>
      </c>
      <c r="I898" s="24" t="str" cm="1">
        <f t="array" ref="I898">+IFERROR(_xlfn.XLOOKUP(Cesion_credito[[#This Row],[Distribuidor_CNE]]&amp;"_"&amp;Cesion_credito[[#This Row],[Bloque_Contrato_CNE]],Contrato[[#All],[Id]],Contrato[[#All],[DISTRIBUIDOR_ACTUAL]],,0),"")</f>
        <v>EDECSA</v>
      </c>
      <c r="J898" s="5" t="s">
        <v>1212</v>
      </c>
      <c r="K898" s="22" t="str" cm="1">
        <f t="array" ref="K89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8" s="8">
        <v>1</v>
      </c>
      <c r="N89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8" s="28">
        <f t="shared" si="69"/>
        <v>1</v>
      </c>
      <c r="P898" t="str" cm="1">
        <f t="array" ref="P898">+IFERROR(_xlfn.XLOOKUP(Cesion_credito[[#This Row],[SUMINISTRADOR_ACTUAL]]&amp;Cesion_credito[[#This Row],[Razón Social Beneficiario del Pago]],Tabla_Facturas[[#All],[ID]],Tabla_Facturas[[#All],[BANCO]],,0),"")</f>
        <v>BANCO SANTANDER</v>
      </c>
      <c r="Q898" t="str" cm="1">
        <f t="array" ref="Q89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8" t="str" cm="1">
        <f t="array" ref="R89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8" t="str">
        <f>+_xlfn.XLOOKUP(Cesion_credito[[#This Row],[DISTRIBUIDOR_ACTUAL]],Distribuidor[DISTRIBUIDOR_ACTUAL],Distribuidor[RAZON_SOCIAL_DISTRIBUIDOR_ACTUAL],,0)</f>
        <v>Energía de Casablanca S.A.</v>
      </c>
      <c r="U898" t="str">
        <f>+_xlfn.XLOOKUP(Cesion_credito[[#This Row],[DISTRIBUIDOR_ACTUAL]],Distribuidor[DISTRIBUIDOR_ACTUAL],Distribuidor[RUT_DISTRIBUIDOR_ACTUAL],,0)</f>
        <v>96.766.110-4</v>
      </c>
    </row>
    <row r="899" spans="1:21" x14ac:dyDescent="0.25">
      <c r="A899" s="22">
        <f t="shared" si="66"/>
        <v>2025</v>
      </c>
      <c r="B899" s="22">
        <f t="shared" si="67"/>
        <v>1</v>
      </c>
      <c r="C899" s="22">
        <f t="shared" si="68"/>
        <v>6</v>
      </c>
      <c r="D899" s="23" t="s">
        <v>1126</v>
      </c>
      <c r="E899" s="6" t="s">
        <v>31</v>
      </c>
      <c r="F899" s="5" t="s">
        <v>1034</v>
      </c>
      <c r="G899" s="24" t="str" cm="1">
        <f t="array" ref="G89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899" s="24" t="str" cm="1">
        <f t="array" ref="H899">+IFERROR(_xlfn.XLOOKUP(Cesion_credito[[#This Row],[Distribuidor_CNE]]&amp;"_"&amp;Cesion_credito[[#This Row],[Bloque_Contrato_CNE]],Contrato[[#All],[Id]],Contrato[[#All],[SUMINISTRADOR_ACTUAL]],,0),"")</f>
        <v>RUCATAYO</v>
      </c>
      <c r="I899" s="24" t="str" cm="1">
        <f t="array" ref="I899">+IFERROR(_xlfn.XLOOKUP(Cesion_credito[[#This Row],[Distribuidor_CNE]]&amp;"_"&amp;Cesion_credito[[#This Row],[Bloque_Contrato_CNE]],Contrato[[#All],[Id]],Contrato[[#All],[DISTRIBUIDOR_ACTUAL]],,0),"")</f>
        <v>EDECSA</v>
      </c>
      <c r="J899" s="5" t="s">
        <v>1212</v>
      </c>
      <c r="K899" s="22" t="str" cm="1">
        <f t="array" ref="K89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89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899" s="8">
        <v>1</v>
      </c>
      <c r="N89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99" s="28">
        <f t="shared" si="69"/>
        <v>1</v>
      </c>
      <c r="P899" t="str" cm="1">
        <f t="array" ref="P899">+IFERROR(_xlfn.XLOOKUP(Cesion_credito[[#This Row],[SUMINISTRADOR_ACTUAL]]&amp;Cesion_credito[[#This Row],[Razón Social Beneficiario del Pago]],Tabla_Facturas[[#All],[ID]],Tabla_Facturas[[#All],[BANCO]],,0),"")</f>
        <v>BANCO SANTANDER</v>
      </c>
      <c r="Q899" t="str" cm="1">
        <f t="array" ref="Q89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899" t="str" cm="1">
        <f t="array" ref="R89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89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899" t="str">
        <f>+_xlfn.XLOOKUP(Cesion_credito[[#This Row],[DISTRIBUIDOR_ACTUAL]],Distribuidor[DISTRIBUIDOR_ACTUAL],Distribuidor[RAZON_SOCIAL_DISTRIBUIDOR_ACTUAL],,0)</f>
        <v>Energía de Casablanca S.A.</v>
      </c>
      <c r="U899" t="str">
        <f>+_xlfn.XLOOKUP(Cesion_credito[[#This Row],[DISTRIBUIDOR_ACTUAL]],Distribuidor[DISTRIBUIDOR_ACTUAL],Distribuidor[RUT_DISTRIBUIDOR_ACTUAL],,0)</f>
        <v>96.766.110-4</v>
      </c>
    </row>
    <row r="900" spans="1:21" x14ac:dyDescent="0.25">
      <c r="A900" s="22">
        <f t="shared" si="66"/>
        <v>2025</v>
      </c>
      <c r="B900" s="22">
        <f t="shared" si="67"/>
        <v>1</v>
      </c>
      <c r="C900" s="22">
        <f t="shared" si="68"/>
        <v>6</v>
      </c>
      <c r="D900" s="23" t="s">
        <v>1126</v>
      </c>
      <c r="E900" s="6" t="s">
        <v>32</v>
      </c>
      <c r="F900" s="5" t="s">
        <v>587</v>
      </c>
      <c r="G900" s="24" t="str" cm="1">
        <f t="array" ref="G90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0" s="24" t="str" cm="1">
        <f t="array" ref="H900">+IFERROR(_xlfn.XLOOKUP(Cesion_credito[[#This Row],[Distribuidor_CNE]]&amp;"_"&amp;Cesion_credito[[#This Row],[Bloque_Contrato_CNE]],Contrato[[#All],[Id]],Contrato[[#All],[SUMINISTRADOR_ACTUAL]],,0),"")</f>
        <v>RUCATAYO</v>
      </c>
      <c r="I900" s="24" t="str" cm="1">
        <f t="array" ref="I900">+IFERROR(_xlfn.XLOOKUP(Cesion_credito[[#This Row],[Distribuidor_CNE]]&amp;"_"&amp;Cesion_credito[[#This Row],[Bloque_Contrato_CNE]],Contrato[[#All],[Id]],Contrato[[#All],[DISTRIBUIDOR_ACTUAL]],,0),"")</f>
        <v>EEPA</v>
      </c>
      <c r="J900" s="5" t="s">
        <v>1212</v>
      </c>
      <c r="K900" s="22" t="str" cm="1">
        <f t="array" ref="K90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0" s="8">
        <v>1</v>
      </c>
      <c r="N900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0" s="28">
        <f t="shared" si="69"/>
        <v>1</v>
      </c>
      <c r="P900" t="str" cm="1">
        <f t="array" ref="P900">+IFERROR(_xlfn.XLOOKUP(Cesion_credito[[#This Row],[SUMINISTRADOR_ACTUAL]]&amp;Cesion_credito[[#This Row],[Razón Social Beneficiario del Pago]],Tabla_Facturas[[#All],[ID]],Tabla_Facturas[[#All],[BANCO]],,0),"")</f>
        <v>BANCO SANTANDER</v>
      </c>
      <c r="Q900" t="str" cm="1">
        <f t="array" ref="Q90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0" t="str" cm="1">
        <f t="array" ref="R90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0" t="str">
        <f>+_xlfn.XLOOKUP(Cesion_credito[[#This Row],[DISTRIBUIDOR_ACTUAL]],Distribuidor[DISTRIBUIDOR_ACTUAL],Distribuidor[RAZON_SOCIAL_DISTRIBUIDOR_ACTUAL],,0)</f>
        <v>Empresa Eléctrica Puente Alto S.A.</v>
      </c>
      <c r="U900" t="str">
        <f>+_xlfn.XLOOKUP(Cesion_credito[[#This Row],[DISTRIBUIDOR_ACTUAL]],Distribuidor[DISTRIBUIDOR_ACTUAL],Distribuidor[RUT_DISTRIBUIDOR_ACTUAL],,0)</f>
        <v>80.313.300-k</v>
      </c>
    </row>
    <row r="901" spans="1:21" x14ac:dyDescent="0.25">
      <c r="A901" s="22">
        <f t="shared" si="66"/>
        <v>2025</v>
      </c>
      <c r="B901" s="22">
        <f t="shared" si="67"/>
        <v>1</v>
      </c>
      <c r="C901" s="22">
        <f t="shared" si="68"/>
        <v>6</v>
      </c>
      <c r="D901" s="23" t="s">
        <v>1126</v>
      </c>
      <c r="E901" s="6" t="s">
        <v>32</v>
      </c>
      <c r="F901" s="5" t="s">
        <v>588</v>
      </c>
      <c r="G901" s="24" t="str" cm="1">
        <f t="array" ref="G90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1" s="24" t="str" cm="1">
        <f t="array" ref="H901">+IFERROR(_xlfn.XLOOKUP(Cesion_credito[[#This Row],[Distribuidor_CNE]]&amp;"_"&amp;Cesion_credito[[#This Row],[Bloque_Contrato_CNE]],Contrato[[#All],[Id]],Contrato[[#All],[SUMINISTRADOR_ACTUAL]],,0),"")</f>
        <v>RUCATAYO</v>
      </c>
      <c r="I901" s="24" t="str" cm="1">
        <f t="array" ref="I901">+IFERROR(_xlfn.XLOOKUP(Cesion_credito[[#This Row],[Distribuidor_CNE]]&amp;"_"&amp;Cesion_credito[[#This Row],[Bloque_Contrato_CNE]],Contrato[[#All],[Id]],Contrato[[#All],[DISTRIBUIDOR_ACTUAL]],,0),"")</f>
        <v>EEPA</v>
      </c>
      <c r="J901" s="5" t="s">
        <v>1212</v>
      </c>
      <c r="K901" s="22" t="str" cm="1">
        <f t="array" ref="K90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1" s="8">
        <v>1</v>
      </c>
      <c r="N901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1" s="28">
        <f t="shared" si="69"/>
        <v>1</v>
      </c>
      <c r="P901" t="str" cm="1">
        <f t="array" ref="P901">+IFERROR(_xlfn.XLOOKUP(Cesion_credito[[#This Row],[SUMINISTRADOR_ACTUAL]]&amp;Cesion_credito[[#This Row],[Razón Social Beneficiario del Pago]],Tabla_Facturas[[#All],[ID]],Tabla_Facturas[[#All],[BANCO]],,0),"")</f>
        <v>BANCO SANTANDER</v>
      </c>
      <c r="Q901" t="str" cm="1">
        <f t="array" ref="Q90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1" t="str" cm="1">
        <f t="array" ref="R90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1" t="str">
        <f>+_xlfn.XLOOKUP(Cesion_credito[[#This Row],[DISTRIBUIDOR_ACTUAL]],Distribuidor[DISTRIBUIDOR_ACTUAL],Distribuidor[RAZON_SOCIAL_DISTRIBUIDOR_ACTUAL],,0)</f>
        <v>Empresa Eléctrica Puente Alto S.A.</v>
      </c>
      <c r="U901" t="str">
        <f>+_xlfn.XLOOKUP(Cesion_credito[[#This Row],[DISTRIBUIDOR_ACTUAL]],Distribuidor[DISTRIBUIDOR_ACTUAL],Distribuidor[RUT_DISTRIBUIDOR_ACTUAL],,0)</f>
        <v>80.313.300-k</v>
      </c>
    </row>
    <row r="902" spans="1:21" x14ac:dyDescent="0.25">
      <c r="A902" s="22">
        <f t="shared" si="66"/>
        <v>2025</v>
      </c>
      <c r="B902" s="22">
        <f t="shared" si="67"/>
        <v>1</v>
      </c>
      <c r="C902" s="22">
        <f t="shared" si="68"/>
        <v>6</v>
      </c>
      <c r="D902" s="23" t="s">
        <v>1126</v>
      </c>
      <c r="E902" s="6" t="s">
        <v>33</v>
      </c>
      <c r="F902" s="5" t="s">
        <v>631</v>
      </c>
      <c r="G902" s="24" t="str" cm="1">
        <f t="array" ref="G90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2" s="24" t="str" cm="1">
        <f t="array" ref="H902">+IFERROR(_xlfn.XLOOKUP(Cesion_credito[[#This Row],[Distribuidor_CNE]]&amp;"_"&amp;Cesion_credito[[#This Row],[Bloque_Contrato_CNE]],Contrato[[#All],[Id]],Contrato[[#All],[SUMINISTRADOR_ACTUAL]],,0),"")</f>
        <v>RUCATAYO</v>
      </c>
      <c r="I902" s="24" t="str" cm="1">
        <f t="array" ref="I902">+IFERROR(_xlfn.XLOOKUP(Cesion_credito[[#This Row],[Distribuidor_CNE]]&amp;"_"&amp;Cesion_credito[[#This Row],[Bloque_Contrato_CNE]],Contrato[[#All],[Id]],Contrato[[#All],[DISTRIBUIDOR_ACTUAL]],,0),"")</f>
        <v>CGE</v>
      </c>
      <c r="J902" s="5" t="s">
        <v>1212</v>
      </c>
      <c r="K902" s="22" t="str" cm="1">
        <f t="array" ref="K90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2" s="8">
        <v>1</v>
      </c>
      <c r="N902" s="36">
        <f>+Cesion_credito[[#This Row],[Prorrata_Semestral (%)]]*SUMIFS(Contrato[Pago_Semestral_US$],Contrato[Distribuidor_CNE],Cesion_credito[[#This Row],[Distribuidor_CNE]],Contrato[Contrato],Cesion_credito[[#This Row],[Bloque_Contrato_CNE]])</f>
        <v>251.68</v>
      </c>
      <c r="O902" s="28">
        <f t="shared" si="69"/>
        <v>1</v>
      </c>
      <c r="P902" t="str" cm="1">
        <f t="array" ref="P902">+IFERROR(_xlfn.XLOOKUP(Cesion_credito[[#This Row],[SUMINISTRADOR_ACTUAL]]&amp;Cesion_credito[[#This Row],[Razón Social Beneficiario del Pago]],Tabla_Facturas[[#All],[ID]],Tabla_Facturas[[#All],[BANCO]],,0),"")</f>
        <v>BANCO SANTANDER</v>
      </c>
      <c r="Q902" t="str" cm="1">
        <f t="array" ref="Q90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2" t="str" cm="1">
        <f t="array" ref="R90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39174</v>
      </c>
      <c r="T902" t="str">
        <f>+_xlfn.XLOOKUP(Cesion_credito[[#This Row],[DISTRIBUIDOR_ACTUAL]],Distribuidor[DISTRIBUIDOR_ACTUAL],Distribuidor[RAZON_SOCIAL_DISTRIBUIDOR_ACTUAL],,0)</f>
        <v>Compañía General de Electricidad S.A.</v>
      </c>
      <c r="U902" t="str">
        <f>+_xlfn.XLOOKUP(Cesion_credito[[#This Row],[DISTRIBUIDOR_ACTUAL]],Distribuidor[DISTRIBUIDOR_ACTUAL],Distribuidor[RUT_DISTRIBUIDOR_ACTUAL],,0)</f>
        <v>76.411.321-7</v>
      </c>
    </row>
    <row r="903" spans="1:21" x14ac:dyDescent="0.25">
      <c r="A903" s="22">
        <f t="shared" si="66"/>
        <v>2025</v>
      </c>
      <c r="B903" s="22">
        <f t="shared" si="67"/>
        <v>1</v>
      </c>
      <c r="C903" s="22">
        <f t="shared" si="68"/>
        <v>6</v>
      </c>
      <c r="D903" s="23" t="s">
        <v>1126</v>
      </c>
      <c r="E903" s="6" t="s">
        <v>33</v>
      </c>
      <c r="F903" s="5" t="s">
        <v>632</v>
      </c>
      <c r="G903" s="24" t="str" cm="1">
        <f t="array" ref="G90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3" s="24" t="str" cm="1">
        <f t="array" ref="H903">+IFERROR(_xlfn.XLOOKUP(Cesion_credito[[#This Row],[Distribuidor_CNE]]&amp;"_"&amp;Cesion_credito[[#This Row],[Bloque_Contrato_CNE]],Contrato[[#All],[Id]],Contrato[[#All],[SUMINISTRADOR_ACTUAL]],,0),"")</f>
        <v>RUCATAYO</v>
      </c>
      <c r="I903" s="24" t="str" cm="1">
        <f t="array" ref="I903">+IFERROR(_xlfn.XLOOKUP(Cesion_credito[[#This Row],[Distribuidor_CNE]]&amp;"_"&amp;Cesion_credito[[#This Row],[Bloque_Contrato_CNE]],Contrato[[#All],[Id]],Contrato[[#All],[DISTRIBUIDOR_ACTUAL]],,0),"")</f>
        <v>CGE</v>
      </c>
      <c r="J903" s="5" t="s">
        <v>1212</v>
      </c>
      <c r="K903" s="22" t="str" cm="1">
        <f t="array" ref="K90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3" s="8">
        <v>1</v>
      </c>
      <c r="N903" s="36">
        <f>+Cesion_credito[[#This Row],[Prorrata_Semestral (%)]]*SUMIFS(Contrato[Pago_Semestral_US$],Contrato[Distribuidor_CNE],Cesion_credito[[#This Row],[Distribuidor_CNE]],Contrato[Contrato],Cesion_credito[[#This Row],[Bloque_Contrato_CNE]])</f>
        <v>376.47300000000001</v>
      </c>
      <c r="O903" s="28">
        <f t="shared" si="69"/>
        <v>1</v>
      </c>
      <c r="P903" t="str" cm="1">
        <f t="array" ref="P903">+IFERROR(_xlfn.XLOOKUP(Cesion_credito[[#This Row],[SUMINISTRADOR_ACTUAL]]&amp;Cesion_credito[[#This Row],[Razón Social Beneficiario del Pago]],Tabla_Facturas[[#All],[ID]],Tabla_Facturas[[#All],[BANCO]],,0),"")</f>
        <v>BANCO SANTANDER</v>
      </c>
      <c r="Q903" t="str" cm="1">
        <f t="array" ref="Q90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3" t="str" cm="1">
        <f t="array" ref="R90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58599</v>
      </c>
      <c r="T903" t="str">
        <f>+_xlfn.XLOOKUP(Cesion_credito[[#This Row],[DISTRIBUIDOR_ACTUAL]],Distribuidor[DISTRIBUIDOR_ACTUAL],Distribuidor[RAZON_SOCIAL_DISTRIBUIDOR_ACTUAL],,0)</f>
        <v>Compañía General de Electricidad S.A.</v>
      </c>
      <c r="U903" t="str">
        <f>+_xlfn.XLOOKUP(Cesion_credito[[#This Row],[DISTRIBUIDOR_ACTUAL]],Distribuidor[DISTRIBUIDOR_ACTUAL],Distribuidor[RUT_DISTRIBUIDOR_ACTUAL],,0)</f>
        <v>76.411.321-7</v>
      </c>
    </row>
    <row r="904" spans="1:21" x14ac:dyDescent="0.25">
      <c r="A904" s="22">
        <f t="shared" si="66"/>
        <v>2025</v>
      </c>
      <c r="B904" s="22">
        <f t="shared" si="67"/>
        <v>1</v>
      </c>
      <c r="C904" s="22">
        <f t="shared" si="68"/>
        <v>6</v>
      </c>
      <c r="D904" s="23" t="s">
        <v>1126</v>
      </c>
      <c r="E904" s="6" t="s">
        <v>34</v>
      </c>
      <c r="F904" s="5" t="s">
        <v>666</v>
      </c>
      <c r="G904" s="24" t="str" cm="1">
        <f t="array" ref="G90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4" s="24" t="str" cm="1">
        <f t="array" ref="H904">+IFERROR(_xlfn.XLOOKUP(Cesion_credito[[#This Row],[Distribuidor_CNE]]&amp;"_"&amp;Cesion_credito[[#This Row],[Bloque_Contrato_CNE]],Contrato[[#All],[Id]],Contrato[[#All],[SUMINISTRADOR_ACTUAL]],,0),"")</f>
        <v>RUCATAYO</v>
      </c>
      <c r="I904" s="24" t="str" cm="1">
        <f t="array" ref="I904">+IFERROR(_xlfn.XLOOKUP(Cesion_credito[[#This Row],[Distribuidor_CNE]]&amp;"_"&amp;Cesion_credito[[#This Row],[Bloque_Contrato_CNE]],Contrato[[#All],[Id]],Contrato[[#All],[DISTRIBUIDOR_ACTUAL]],,0),"")</f>
        <v>CGE</v>
      </c>
      <c r="J904" s="5" t="s">
        <v>1212</v>
      </c>
      <c r="K904" s="22" t="str" cm="1">
        <f t="array" ref="K90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4" s="8">
        <v>1</v>
      </c>
      <c r="N90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4" s="28">
        <f t="shared" si="69"/>
        <v>1</v>
      </c>
      <c r="P904" t="str" cm="1">
        <f t="array" ref="P904">+IFERROR(_xlfn.XLOOKUP(Cesion_credito[[#This Row],[SUMINISTRADOR_ACTUAL]]&amp;Cesion_credito[[#This Row],[Razón Social Beneficiario del Pago]],Tabla_Facturas[[#All],[ID]],Tabla_Facturas[[#All],[BANCO]],,0),"")</f>
        <v>BANCO SANTANDER</v>
      </c>
      <c r="Q904" t="str" cm="1">
        <f t="array" ref="Q90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4" t="str" cm="1">
        <f t="array" ref="R90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4" t="str">
        <f>+_xlfn.XLOOKUP(Cesion_credito[[#This Row],[DISTRIBUIDOR_ACTUAL]],Distribuidor[DISTRIBUIDOR_ACTUAL],Distribuidor[RAZON_SOCIAL_DISTRIBUIDOR_ACTUAL],,0)</f>
        <v>Compañía General de Electricidad S.A.</v>
      </c>
      <c r="U904" t="str">
        <f>+_xlfn.XLOOKUP(Cesion_credito[[#This Row],[DISTRIBUIDOR_ACTUAL]],Distribuidor[DISTRIBUIDOR_ACTUAL],Distribuidor[RUT_DISTRIBUIDOR_ACTUAL],,0)</f>
        <v>76.411.321-7</v>
      </c>
    </row>
    <row r="905" spans="1:21" x14ac:dyDescent="0.25">
      <c r="A905" s="22">
        <f t="shared" ref="A905:A936" si="70">+$B$3</f>
        <v>2025</v>
      </c>
      <c r="B905" s="22">
        <f t="shared" ref="B905:B936" si="71">+$B$4</f>
        <v>1</v>
      </c>
      <c r="C905" s="22">
        <f t="shared" ref="C905:C936" si="72">+$B$5</f>
        <v>6</v>
      </c>
      <c r="D905" s="23" t="s">
        <v>1126</v>
      </c>
      <c r="E905" s="6" t="s">
        <v>34</v>
      </c>
      <c r="F905" s="5" t="s">
        <v>667</v>
      </c>
      <c r="G905" s="24" t="str" cm="1">
        <f t="array" ref="G90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5" s="24" t="str" cm="1">
        <f t="array" ref="H905">+IFERROR(_xlfn.XLOOKUP(Cesion_credito[[#This Row],[Distribuidor_CNE]]&amp;"_"&amp;Cesion_credito[[#This Row],[Bloque_Contrato_CNE]],Contrato[[#All],[Id]],Contrato[[#All],[SUMINISTRADOR_ACTUAL]],,0),"")</f>
        <v>RUCATAYO</v>
      </c>
      <c r="I905" s="24" t="str" cm="1">
        <f t="array" ref="I905">+IFERROR(_xlfn.XLOOKUP(Cesion_credito[[#This Row],[Distribuidor_CNE]]&amp;"_"&amp;Cesion_credito[[#This Row],[Bloque_Contrato_CNE]],Contrato[[#All],[Id]],Contrato[[#All],[DISTRIBUIDOR_ACTUAL]],,0),"")</f>
        <v>CGE</v>
      </c>
      <c r="J905" s="5" t="s">
        <v>1212</v>
      </c>
      <c r="K905" s="22" t="str" cm="1">
        <f t="array" ref="K90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5" s="8">
        <v>1</v>
      </c>
      <c r="N90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5" s="28">
        <f t="shared" ref="O905:O936" si="73">+SUMIFS(M:M,E:E,E905,F:F,F905)</f>
        <v>1</v>
      </c>
      <c r="P905" t="str" cm="1">
        <f t="array" ref="P905">+IFERROR(_xlfn.XLOOKUP(Cesion_credito[[#This Row],[SUMINISTRADOR_ACTUAL]]&amp;Cesion_credito[[#This Row],[Razón Social Beneficiario del Pago]],Tabla_Facturas[[#All],[ID]],Tabla_Facturas[[#All],[BANCO]],,0),"")</f>
        <v>BANCO SANTANDER</v>
      </c>
      <c r="Q905" t="str" cm="1">
        <f t="array" ref="Q90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5" t="str" cm="1">
        <f t="array" ref="R90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5" t="str">
        <f>+_xlfn.XLOOKUP(Cesion_credito[[#This Row],[DISTRIBUIDOR_ACTUAL]],Distribuidor[DISTRIBUIDOR_ACTUAL],Distribuidor[RAZON_SOCIAL_DISTRIBUIDOR_ACTUAL],,0)</f>
        <v>Compañía General de Electricidad S.A.</v>
      </c>
      <c r="U905" t="str">
        <f>+_xlfn.XLOOKUP(Cesion_credito[[#This Row],[DISTRIBUIDOR_ACTUAL]],Distribuidor[DISTRIBUIDOR_ACTUAL],Distribuidor[RUT_DISTRIBUIDOR_ACTUAL],,0)</f>
        <v>76.411.321-7</v>
      </c>
    </row>
    <row r="906" spans="1:21" x14ac:dyDescent="0.25">
      <c r="A906" s="22">
        <f t="shared" si="70"/>
        <v>2025</v>
      </c>
      <c r="B906" s="22">
        <f t="shared" si="71"/>
        <v>1</v>
      </c>
      <c r="C906" s="22">
        <f t="shared" si="72"/>
        <v>6</v>
      </c>
      <c r="D906" s="23" t="s">
        <v>1126</v>
      </c>
      <c r="E906" s="6" t="s">
        <v>35</v>
      </c>
      <c r="F906" s="5" t="s">
        <v>677</v>
      </c>
      <c r="G906" s="24" t="str" cm="1">
        <f t="array" ref="G90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6" s="24" t="str" cm="1">
        <f t="array" ref="H906">+IFERROR(_xlfn.XLOOKUP(Cesion_credito[[#This Row],[Distribuidor_CNE]]&amp;"_"&amp;Cesion_credito[[#This Row],[Bloque_Contrato_CNE]],Contrato[[#All],[Id]],Contrato[[#All],[SUMINISTRADOR_ACTUAL]],,0),"")</f>
        <v>RUCATAYO</v>
      </c>
      <c r="I906" s="24" t="str" cm="1">
        <f t="array" ref="I906">+IFERROR(_xlfn.XLOOKUP(Cesion_credito[[#This Row],[Distribuidor_CNE]]&amp;"_"&amp;Cesion_credito[[#This Row],[Bloque_Contrato_CNE]],Contrato[[#All],[Id]],Contrato[[#All],[DISTRIBUIDOR_ACTUAL]],,0),"")</f>
        <v>CGE</v>
      </c>
      <c r="J906" s="5" t="s">
        <v>1212</v>
      </c>
      <c r="K906" s="22" t="str" cm="1">
        <f t="array" ref="K90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6" s="8">
        <v>1</v>
      </c>
      <c r="N906" s="36">
        <f>+Cesion_credito[[#This Row],[Prorrata_Semestral (%)]]*SUMIFS(Contrato[Pago_Semestral_US$],Contrato[Distribuidor_CNE],Cesion_credito[[#This Row],[Distribuidor_CNE]],Contrato[Contrato],Cesion_credito[[#This Row],[Bloque_Contrato_CNE]])</f>
        <v>1079.0730000000001</v>
      </c>
      <c r="O906" s="28">
        <f t="shared" si="73"/>
        <v>1</v>
      </c>
      <c r="P906" t="str" cm="1">
        <f t="array" ref="P906">+IFERROR(_xlfn.XLOOKUP(Cesion_credito[[#This Row],[SUMINISTRADOR_ACTUAL]]&amp;Cesion_credito[[#This Row],[Razón Social Beneficiario del Pago]],Tabla_Facturas[[#All],[ID]],Tabla_Facturas[[#All],[BANCO]],,0),"")</f>
        <v>BANCO SANTANDER</v>
      </c>
      <c r="Q906" t="str" cm="1">
        <f t="array" ref="Q90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6" t="str" cm="1">
        <f t="array" ref="R90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167960</v>
      </c>
      <c r="T906" t="str">
        <f>+_xlfn.XLOOKUP(Cesion_credito[[#This Row],[DISTRIBUIDOR_ACTUAL]],Distribuidor[DISTRIBUIDOR_ACTUAL],Distribuidor[RAZON_SOCIAL_DISTRIBUIDOR_ACTUAL],,0)</f>
        <v>Compañía General de Electricidad S.A.</v>
      </c>
      <c r="U906" t="str">
        <f>+_xlfn.XLOOKUP(Cesion_credito[[#This Row],[DISTRIBUIDOR_ACTUAL]],Distribuidor[DISTRIBUIDOR_ACTUAL],Distribuidor[RUT_DISTRIBUIDOR_ACTUAL],,0)</f>
        <v>76.411.321-7</v>
      </c>
    </row>
    <row r="907" spans="1:21" x14ac:dyDescent="0.25">
      <c r="A907" s="22">
        <f t="shared" si="70"/>
        <v>2025</v>
      </c>
      <c r="B907" s="22">
        <f t="shared" si="71"/>
        <v>1</v>
      </c>
      <c r="C907" s="22">
        <f t="shared" si="72"/>
        <v>6</v>
      </c>
      <c r="D907" s="23" t="s">
        <v>1126</v>
      </c>
      <c r="E907" s="6" t="s">
        <v>35</v>
      </c>
      <c r="F907" s="5" t="s">
        <v>678</v>
      </c>
      <c r="G907" s="24" t="str" cm="1">
        <f t="array" ref="G90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7" s="24" t="str" cm="1">
        <f t="array" ref="H907">+IFERROR(_xlfn.XLOOKUP(Cesion_credito[[#This Row],[Distribuidor_CNE]]&amp;"_"&amp;Cesion_credito[[#This Row],[Bloque_Contrato_CNE]],Contrato[[#All],[Id]],Contrato[[#All],[SUMINISTRADOR_ACTUAL]],,0),"")</f>
        <v>RUCATAYO</v>
      </c>
      <c r="I907" s="24" t="str" cm="1">
        <f t="array" ref="I907">+IFERROR(_xlfn.XLOOKUP(Cesion_credito[[#This Row],[Distribuidor_CNE]]&amp;"_"&amp;Cesion_credito[[#This Row],[Bloque_Contrato_CNE]],Contrato[[#All],[Id]],Contrato[[#All],[DISTRIBUIDOR_ACTUAL]],,0),"")</f>
        <v>CGE</v>
      </c>
      <c r="J907" s="5" t="s">
        <v>1212</v>
      </c>
      <c r="K907" s="22" t="str" cm="1">
        <f t="array" ref="K90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7" s="8">
        <v>1</v>
      </c>
      <c r="N907" s="36">
        <f>+Cesion_credito[[#This Row],[Prorrata_Semestral (%)]]*SUMIFS(Contrato[Pago_Semestral_US$],Contrato[Distribuidor_CNE],Cesion_credito[[#This Row],[Distribuidor_CNE]],Contrato[Contrato],Cesion_credito[[#This Row],[Bloque_Contrato_CNE]])</f>
        <v>1395.1079999999999</v>
      </c>
      <c r="O907" s="28">
        <f t="shared" si="73"/>
        <v>1</v>
      </c>
      <c r="P907" t="str" cm="1">
        <f t="array" ref="P907">+IFERROR(_xlfn.XLOOKUP(Cesion_credito[[#This Row],[SUMINISTRADOR_ACTUAL]]&amp;Cesion_credito[[#This Row],[Razón Social Beneficiario del Pago]],Tabla_Facturas[[#All],[ID]],Tabla_Facturas[[#All],[BANCO]],,0),"")</f>
        <v>BANCO SANTANDER</v>
      </c>
      <c r="Q907" t="str" cm="1">
        <f t="array" ref="Q90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7" t="str" cm="1">
        <f t="array" ref="R90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217151</v>
      </c>
      <c r="T907" t="str">
        <f>+_xlfn.XLOOKUP(Cesion_credito[[#This Row],[DISTRIBUIDOR_ACTUAL]],Distribuidor[DISTRIBUIDOR_ACTUAL],Distribuidor[RAZON_SOCIAL_DISTRIBUIDOR_ACTUAL],,0)</f>
        <v>Compañía General de Electricidad S.A.</v>
      </c>
      <c r="U907" t="str">
        <f>+_xlfn.XLOOKUP(Cesion_credito[[#This Row],[DISTRIBUIDOR_ACTUAL]],Distribuidor[DISTRIBUIDOR_ACTUAL],Distribuidor[RUT_DISTRIBUIDOR_ACTUAL],,0)</f>
        <v>76.411.321-7</v>
      </c>
    </row>
    <row r="908" spans="1:21" x14ac:dyDescent="0.25">
      <c r="A908" s="22">
        <f t="shared" si="70"/>
        <v>2025</v>
      </c>
      <c r="B908" s="22">
        <f t="shared" si="71"/>
        <v>1</v>
      </c>
      <c r="C908" s="22">
        <f t="shared" si="72"/>
        <v>6</v>
      </c>
      <c r="D908" s="23" t="s">
        <v>1126</v>
      </c>
      <c r="E908" s="6" t="s">
        <v>36</v>
      </c>
      <c r="F908" s="5" t="s">
        <v>692</v>
      </c>
      <c r="G908" s="24" t="str" cm="1">
        <f t="array" ref="G90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8" s="24" t="str" cm="1">
        <f t="array" ref="H908">+IFERROR(_xlfn.XLOOKUP(Cesion_credito[[#This Row],[Distribuidor_CNE]]&amp;"_"&amp;Cesion_credito[[#This Row],[Bloque_Contrato_CNE]],Contrato[[#All],[Id]],Contrato[[#All],[SUMINISTRADOR_ACTUAL]],,0),"")</f>
        <v>RUCATAYO</v>
      </c>
      <c r="I908" s="24" t="str" cm="1">
        <f t="array" ref="I908">+IFERROR(_xlfn.XLOOKUP(Cesion_credito[[#This Row],[Distribuidor_CNE]]&amp;"_"&amp;Cesion_credito[[#This Row],[Bloque_Contrato_CNE]],Contrato[[#All],[Id]],Contrato[[#All],[DISTRIBUIDOR_ACTUAL]],,0),"")</f>
        <v>CGE</v>
      </c>
      <c r="J908" s="5" t="s">
        <v>1212</v>
      </c>
      <c r="K908" s="22" t="str" cm="1">
        <f t="array" ref="K90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8" s="8">
        <v>1</v>
      </c>
      <c r="N908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8" s="28">
        <f t="shared" si="73"/>
        <v>1</v>
      </c>
      <c r="P908" t="str" cm="1">
        <f t="array" ref="P908">+IFERROR(_xlfn.XLOOKUP(Cesion_credito[[#This Row],[SUMINISTRADOR_ACTUAL]]&amp;Cesion_credito[[#This Row],[Razón Social Beneficiario del Pago]],Tabla_Facturas[[#All],[ID]],Tabla_Facturas[[#All],[BANCO]],,0),"")</f>
        <v>BANCO SANTANDER</v>
      </c>
      <c r="Q908" t="str" cm="1">
        <f t="array" ref="Q90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8" t="str" cm="1">
        <f t="array" ref="R90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8" t="str">
        <f>+_xlfn.XLOOKUP(Cesion_credito[[#This Row],[DISTRIBUIDOR_ACTUAL]],Distribuidor[DISTRIBUIDOR_ACTUAL],Distribuidor[RAZON_SOCIAL_DISTRIBUIDOR_ACTUAL],,0)</f>
        <v>Compañía General de Electricidad S.A.</v>
      </c>
      <c r="U908" t="str">
        <f>+_xlfn.XLOOKUP(Cesion_credito[[#This Row],[DISTRIBUIDOR_ACTUAL]],Distribuidor[DISTRIBUIDOR_ACTUAL],Distribuidor[RUT_DISTRIBUIDOR_ACTUAL],,0)</f>
        <v>76.411.321-7</v>
      </c>
    </row>
    <row r="909" spans="1:21" x14ac:dyDescent="0.25">
      <c r="A909" s="22">
        <f t="shared" si="70"/>
        <v>2025</v>
      </c>
      <c r="B909" s="22">
        <f t="shared" si="71"/>
        <v>1</v>
      </c>
      <c r="C909" s="22">
        <f t="shared" si="72"/>
        <v>6</v>
      </c>
      <c r="D909" s="23" t="s">
        <v>1126</v>
      </c>
      <c r="E909" s="6" t="s">
        <v>36</v>
      </c>
      <c r="F909" s="5" t="s">
        <v>693</v>
      </c>
      <c r="G909" s="24" t="str" cm="1">
        <f t="array" ref="G90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09" s="24" t="str" cm="1">
        <f t="array" ref="H909">+IFERROR(_xlfn.XLOOKUP(Cesion_credito[[#This Row],[Distribuidor_CNE]]&amp;"_"&amp;Cesion_credito[[#This Row],[Bloque_Contrato_CNE]],Contrato[[#All],[Id]],Contrato[[#All],[SUMINISTRADOR_ACTUAL]],,0),"")</f>
        <v>RUCATAYO</v>
      </c>
      <c r="I909" s="24" t="str" cm="1">
        <f t="array" ref="I909">+IFERROR(_xlfn.XLOOKUP(Cesion_credito[[#This Row],[Distribuidor_CNE]]&amp;"_"&amp;Cesion_credito[[#This Row],[Bloque_Contrato_CNE]],Contrato[[#All],[Id]],Contrato[[#All],[DISTRIBUIDOR_ACTUAL]],,0),"")</f>
        <v>CGE</v>
      </c>
      <c r="J909" s="5" t="s">
        <v>1212</v>
      </c>
      <c r="K909" s="22" t="str" cm="1">
        <f t="array" ref="K90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0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09" s="8">
        <v>1</v>
      </c>
      <c r="N909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09" s="28">
        <f t="shared" si="73"/>
        <v>1</v>
      </c>
      <c r="P909" t="str" cm="1">
        <f t="array" ref="P909">+IFERROR(_xlfn.XLOOKUP(Cesion_credito[[#This Row],[SUMINISTRADOR_ACTUAL]]&amp;Cesion_credito[[#This Row],[Razón Social Beneficiario del Pago]],Tabla_Facturas[[#All],[ID]],Tabla_Facturas[[#All],[BANCO]],,0),"")</f>
        <v>BANCO SANTANDER</v>
      </c>
      <c r="Q909" t="str" cm="1">
        <f t="array" ref="Q90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09" t="str" cm="1">
        <f t="array" ref="R90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0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09" t="str">
        <f>+_xlfn.XLOOKUP(Cesion_credito[[#This Row],[DISTRIBUIDOR_ACTUAL]],Distribuidor[DISTRIBUIDOR_ACTUAL],Distribuidor[RAZON_SOCIAL_DISTRIBUIDOR_ACTUAL],,0)</f>
        <v>Compañía General de Electricidad S.A.</v>
      </c>
      <c r="U909" t="str">
        <f>+_xlfn.XLOOKUP(Cesion_credito[[#This Row],[DISTRIBUIDOR_ACTUAL]],Distribuidor[DISTRIBUIDOR_ACTUAL],Distribuidor[RUT_DISTRIBUIDOR_ACTUAL],,0)</f>
        <v>76.411.321-7</v>
      </c>
    </row>
    <row r="910" spans="1:21" x14ac:dyDescent="0.25">
      <c r="A910" s="22">
        <f t="shared" si="70"/>
        <v>2025</v>
      </c>
      <c r="B910" s="22">
        <f t="shared" si="71"/>
        <v>1</v>
      </c>
      <c r="C910" s="22">
        <f t="shared" si="72"/>
        <v>6</v>
      </c>
      <c r="D910" s="23" t="s">
        <v>1126</v>
      </c>
      <c r="E910" s="6" t="s">
        <v>1097</v>
      </c>
      <c r="F910" s="5" t="s">
        <v>543</v>
      </c>
      <c r="G910" s="24" t="str" cm="1">
        <f t="array" ref="G91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0" s="24" t="str" cm="1">
        <f t="array" ref="H910">+IFERROR(_xlfn.XLOOKUP(Cesion_credito[[#This Row],[Distribuidor_CNE]]&amp;"_"&amp;Cesion_credito[[#This Row],[Bloque_Contrato_CNE]],Contrato[[#All],[Id]],Contrato[[#All],[SUMINISTRADOR_ACTUAL]],,0),"")</f>
        <v>RUCATAYO</v>
      </c>
      <c r="I910" s="24" t="str" cm="1">
        <f t="array" ref="I910">+IFERROR(_xlfn.XLOOKUP(Cesion_credito[[#This Row],[Distribuidor_CNE]]&amp;"_"&amp;Cesion_credito[[#This Row],[Bloque_Contrato_CNE]],Contrato[[#All],[Id]],Contrato[[#All],[DISTRIBUIDOR_ACTUAL]],,0),"")</f>
        <v>ENEL_DISTRIBUCION</v>
      </c>
      <c r="J910" s="5" t="s">
        <v>1212</v>
      </c>
      <c r="K910" s="22" t="str" cm="1">
        <f t="array" ref="K91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0" s="8">
        <v>1</v>
      </c>
      <c r="N910" s="36">
        <f>+Cesion_credito[[#This Row],[Prorrata_Semestral (%)]]*SUMIFS(Contrato[Pago_Semestral_US$],Contrato[Distribuidor_CNE],Cesion_credito[[#This Row],[Distribuidor_CNE]],Contrato[Contrato],Cesion_credito[[#This Row],[Bloque_Contrato_CNE]])</f>
        <v>11928.183000000001</v>
      </c>
      <c r="O910" s="28">
        <f t="shared" si="73"/>
        <v>1</v>
      </c>
      <c r="P910" t="str" cm="1">
        <f t="array" ref="P910">+IFERROR(_xlfn.XLOOKUP(Cesion_credito[[#This Row],[SUMINISTRADOR_ACTUAL]]&amp;Cesion_credito[[#This Row],[Razón Social Beneficiario del Pago]],Tabla_Facturas[[#All],[ID]],Tabla_Facturas[[#All],[BANCO]],,0),"")</f>
        <v>BANCO SANTANDER</v>
      </c>
      <c r="Q910" t="str" cm="1">
        <f t="array" ref="Q91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0" t="str" cm="1">
        <f t="array" ref="R91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1856642</v>
      </c>
      <c r="T910" t="str">
        <f>+_xlfn.XLOOKUP(Cesion_credito[[#This Row],[DISTRIBUIDOR_ACTUAL]],Distribuidor[DISTRIBUIDOR_ACTUAL],Distribuidor[RAZON_SOCIAL_DISTRIBUIDOR_ACTUAL],,0)</f>
        <v>Enel Distribución Chile S.A.</v>
      </c>
      <c r="U910" t="str">
        <f>+_xlfn.XLOOKUP(Cesion_credito[[#This Row],[DISTRIBUIDOR_ACTUAL]],Distribuidor[DISTRIBUIDOR_ACTUAL],Distribuidor[RUT_DISTRIBUIDOR_ACTUAL],,0)</f>
        <v>96.800.570-7</v>
      </c>
    </row>
    <row r="911" spans="1:21" x14ac:dyDescent="0.25">
      <c r="A911" s="22">
        <f t="shared" si="70"/>
        <v>2025</v>
      </c>
      <c r="B911" s="22">
        <f t="shared" si="71"/>
        <v>1</v>
      </c>
      <c r="C911" s="22">
        <f t="shared" si="72"/>
        <v>6</v>
      </c>
      <c r="D911" s="23" t="s">
        <v>1126</v>
      </c>
      <c r="E911" s="6" t="s">
        <v>1097</v>
      </c>
      <c r="F911" s="5" t="s">
        <v>544</v>
      </c>
      <c r="G911" s="24" t="str" cm="1">
        <f t="array" ref="G91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1" s="24" t="str" cm="1">
        <f t="array" ref="H911">+IFERROR(_xlfn.XLOOKUP(Cesion_credito[[#This Row],[Distribuidor_CNE]]&amp;"_"&amp;Cesion_credito[[#This Row],[Bloque_Contrato_CNE]],Contrato[[#All],[Id]],Contrato[[#All],[SUMINISTRADOR_ACTUAL]],,0),"")</f>
        <v>RUCATAYO</v>
      </c>
      <c r="I911" s="24" t="str" cm="1">
        <f t="array" ref="I911">+IFERROR(_xlfn.XLOOKUP(Cesion_credito[[#This Row],[Distribuidor_CNE]]&amp;"_"&amp;Cesion_credito[[#This Row],[Bloque_Contrato_CNE]],Contrato[[#All],[Id]],Contrato[[#All],[DISTRIBUIDOR_ACTUAL]],,0),"")</f>
        <v>ENEL_DISTRIBUCION</v>
      </c>
      <c r="J911" s="5" t="s">
        <v>1212</v>
      </c>
      <c r="K911" s="22" t="str" cm="1">
        <f t="array" ref="K91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1" s="8">
        <v>1</v>
      </c>
      <c r="N911" s="36">
        <f>+Cesion_credito[[#This Row],[Prorrata_Semestral (%)]]*SUMIFS(Contrato[Pago_Semestral_US$],Contrato[Distribuidor_CNE],Cesion_credito[[#This Row],[Distribuidor_CNE]],Contrato[Contrato],Cesion_credito[[#This Row],[Bloque_Contrato_CNE]])</f>
        <v>12977.741</v>
      </c>
      <c r="O911" s="28">
        <f t="shared" si="73"/>
        <v>1</v>
      </c>
      <c r="P911" t="str" cm="1">
        <f t="array" ref="P911">+IFERROR(_xlfn.XLOOKUP(Cesion_credito[[#This Row],[SUMINISTRADOR_ACTUAL]]&amp;Cesion_credito[[#This Row],[Razón Social Beneficiario del Pago]],Tabla_Facturas[[#All],[ID]],Tabla_Facturas[[#All],[BANCO]],,0),"")</f>
        <v>BANCO SANTANDER</v>
      </c>
      <c r="Q911" t="str" cm="1">
        <f t="array" ref="Q91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1" t="str" cm="1">
        <f t="array" ref="R91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2020007</v>
      </c>
      <c r="T911" t="str">
        <f>+_xlfn.XLOOKUP(Cesion_credito[[#This Row],[DISTRIBUIDOR_ACTUAL]],Distribuidor[DISTRIBUIDOR_ACTUAL],Distribuidor[RAZON_SOCIAL_DISTRIBUIDOR_ACTUAL],,0)</f>
        <v>Enel Distribución Chile S.A.</v>
      </c>
      <c r="U911" t="str">
        <f>+_xlfn.XLOOKUP(Cesion_credito[[#This Row],[DISTRIBUIDOR_ACTUAL]],Distribuidor[DISTRIBUIDOR_ACTUAL],Distribuidor[RUT_DISTRIBUIDOR_ACTUAL],,0)</f>
        <v>96.800.570-7</v>
      </c>
    </row>
    <row r="912" spans="1:21" x14ac:dyDescent="0.25">
      <c r="A912" s="22">
        <f t="shared" si="70"/>
        <v>2025</v>
      </c>
      <c r="B912" s="22">
        <f t="shared" si="71"/>
        <v>1</v>
      </c>
      <c r="C912" s="22">
        <f t="shared" si="72"/>
        <v>6</v>
      </c>
      <c r="D912" s="23" t="s">
        <v>1126</v>
      </c>
      <c r="E912" s="6" t="s">
        <v>38</v>
      </c>
      <c r="F912" s="5" t="s">
        <v>753</v>
      </c>
      <c r="G912" s="24" t="str" cm="1">
        <f t="array" ref="G91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2" s="24" t="str" cm="1">
        <f t="array" ref="H912">+IFERROR(_xlfn.XLOOKUP(Cesion_credito[[#This Row],[Distribuidor_CNE]]&amp;"_"&amp;Cesion_credito[[#This Row],[Bloque_Contrato_CNE]],Contrato[[#All],[Id]],Contrato[[#All],[SUMINISTRADOR_ACTUAL]],,0),"")</f>
        <v>RUCATAYO</v>
      </c>
      <c r="I912" s="24" t="str" cm="1">
        <f t="array" ref="I912">+IFERROR(_xlfn.XLOOKUP(Cesion_credito[[#This Row],[Distribuidor_CNE]]&amp;"_"&amp;Cesion_credito[[#This Row],[Bloque_Contrato_CNE]],Contrato[[#All],[Id]],Contrato[[#All],[DISTRIBUIDOR_ACTUAL]],,0),"")</f>
        <v>FRONTEL</v>
      </c>
      <c r="J912" s="5" t="s">
        <v>1212</v>
      </c>
      <c r="K912" s="22" t="str" cm="1">
        <f t="array" ref="K91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2" s="8">
        <v>1</v>
      </c>
      <c r="N912" s="36">
        <f>+Cesion_credito[[#This Row],[Prorrata_Semestral (%)]]*SUMIFS(Contrato[Pago_Semestral_US$],Contrato[Distribuidor_CNE],Cesion_credito[[#This Row],[Distribuidor_CNE]],Contrato[Contrato],Cesion_credito[[#This Row],[Bloque_Contrato_CNE]])</f>
        <v>865.18200000000002</v>
      </c>
      <c r="O912" s="28">
        <f t="shared" si="73"/>
        <v>1</v>
      </c>
      <c r="P912" t="str" cm="1">
        <f t="array" ref="P912">+IFERROR(_xlfn.XLOOKUP(Cesion_credito[[#This Row],[SUMINISTRADOR_ACTUAL]]&amp;Cesion_credito[[#This Row],[Razón Social Beneficiario del Pago]],Tabla_Facturas[[#All],[ID]],Tabla_Facturas[[#All],[BANCO]],,0),"")</f>
        <v>BANCO SANTANDER</v>
      </c>
      <c r="Q912" t="str" cm="1">
        <f t="array" ref="Q91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2" t="str" cm="1">
        <f t="array" ref="R91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134667</v>
      </c>
      <c r="T912" t="str">
        <f>+_xlfn.XLOOKUP(Cesion_credito[[#This Row],[DISTRIBUIDOR_ACTUAL]],Distribuidor[DISTRIBUIDOR_ACTUAL],Distribuidor[RAZON_SOCIAL_DISTRIBUIDOR_ACTUAL],,0)</f>
        <v>Empresa Eléctrica de la Frontera S.A.</v>
      </c>
      <c r="U912" t="str">
        <f>+_xlfn.XLOOKUP(Cesion_credito[[#This Row],[DISTRIBUIDOR_ACTUAL]],Distribuidor[DISTRIBUIDOR_ACTUAL],Distribuidor[RUT_DISTRIBUIDOR_ACTUAL],,0)</f>
        <v>76.073.164-1</v>
      </c>
    </row>
    <row r="913" spans="1:21" x14ac:dyDescent="0.25">
      <c r="A913" s="22">
        <f t="shared" si="70"/>
        <v>2025</v>
      </c>
      <c r="B913" s="22">
        <f t="shared" si="71"/>
        <v>1</v>
      </c>
      <c r="C913" s="22">
        <f t="shared" si="72"/>
        <v>6</v>
      </c>
      <c r="D913" s="23" t="s">
        <v>1126</v>
      </c>
      <c r="E913" s="6" t="s">
        <v>38</v>
      </c>
      <c r="F913" s="5" t="s">
        <v>754</v>
      </c>
      <c r="G913" s="24" t="str" cm="1">
        <f t="array" ref="G91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3" s="24" t="str" cm="1">
        <f t="array" ref="H913">+IFERROR(_xlfn.XLOOKUP(Cesion_credito[[#This Row],[Distribuidor_CNE]]&amp;"_"&amp;Cesion_credito[[#This Row],[Bloque_Contrato_CNE]],Contrato[[#All],[Id]],Contrato[[#All],[SUMINISTRADOR_ACTUAL]],,0),"")</f>
        <v>RUCATAYO</v>
      </c>
      <c r="I913" s="24" t="str" cm="1">
        <f t="array" ref="I913">+IFERROR(_xlfn.XLOOKUP(Cesion_credito[[#This Row],[Distribuidor_CNE]]&amp;"_"&amp;Cesion_credito[[#This Row],[Bloque_Contrato_CNE]],Contrato[[#All],[Id]],Contrato[[#All],[DISTRIBUIDOR_ACTUAL]],,0),"")</f>
        <v>FRONTEL</v>
      </c>
      <c r="J913" s="5" t="s">
        <v>1212</v>
      </c>
      <c r="K913" s="22" t="str" cm="1">
        <f t="array" ref="K91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3" s="8">
        <v>1</v>
      </c>
      <c r="N913" s="36">
        <f>+Cesion_credito[[#This Row],[Prorrata_Semestral (%)]]*SUMIFS(Contrato[Pago_Semestral_US$],Contrato[Distribuidor_CNE],Cesion_credito[[#This Row],[Distribuidor_CNE]],Contrato[Contrato],Cesion_credito[[#This Row],[Bloque_Contrato_CNE]])</f>
        <v>1262.394</v>
      </c>
      <c r="O913" s="28">
        <f t="shared" si="73"/>
        <v>1</v>
      </c>
      <c r="P913" t="str" cm="1">
        <f t="array" ref="P913">+IFERROR(_xlfn.XLOOKUP(Cesion_credito[[#This Row],[SUMINISTRADOR_ACTUAL]]&amp;Cesion_credito[[#This Row],[Razón Social Beneficiario del Pago]],Tabla_Facturas[[#All],[ID]],Tabla_Facturas[[#All],[BANCO]],,0),"")</f>
        <v>BANCO SANTANDER</v>
      </c>
      <c r="Q913" t="str" cm="1">
        <f t="array" ref="Q91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3" t="str" cm="1">
        <f t="array" ref="R91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196494</v>
      </c>
      <c r="T913" t="str">
        <f>+_xlfn.XLOOKUP(Cesion_credito[[#This Row],[DISTRIBUIDOR_ACTUAL]],Distribuidor[DISTRIBUIDOR_ACTUAL],Distribuidor[RAZON_SOCIAL_DISTRIBUIDOR_ACTUAL],,0)</f>
        <v>Empresa Eléctrica de la Frontera S.A.</v>
      </c>
      <c r="U913" t="str">
        <f>+_xlfn.XLOOKUP(Cesion_credito[[#This Row],[DISTRIBUIDOR_ACTUAL]],Distribuidor[DISTRIBUIDOR_ACTUAL],Distribuidor[RUT_DISTRIBUIDOR_ACTUAL],,0)</f>
        <v>76.073.164-1</v>
      </c>
    </row>
    <row r="914" spans="1:21" x14ac:dyDescent="0.25">
      <c r="A914" s="22">
        <f t="shared" si="70"/>
        <v>2025</v>
      </c>
      <c r="B914" s="22">
        <f t="shared" si="71"/>
        <v>1</v>
      </c>
      <c r="C914" s="22">
        <f t="shared" si="72"/>
        <v>6</v>
      </c>
      <c r="D914" s="23" t="s">
        <v>1126</v>
      </c>
      <c r="E914" s="6" t="s">
        <v>39</v>
      </c>
      <c r="F914" s="5" t="s">
        <v>789</v>
      </c>
      <c r="G914" s="24" t="str" cm="1">
        <f t="array" ref="G91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4" s="24" t="str" cm="1">
        <f t="array" ref="H914">+IFERROR(_xlfn.XLOOKUP(Cesion_credito[[#This Row],[Distribuidor_CNE]]&amp;"_"&amp;Cesion_credito[[#This Row],[Bloque_Contrato_CNE]],Contrato[[#All],[Id]],Contrato[[#All],[SUMINISTRADOR_ACTUAL]],,0),"")</f>
        <v>RUCATAYO</v>
      </c>
      <c r="I914" s="24" t="str" cm="1">
        <f t="array" ref="I914">+IFERROR(_xlfn.XLOOKUP(Cesion_credito[[#This Row],[Distribuidor_CNE]]&amp;"_"&amp;Cesion_credito[[#This Row],[Bloque_Contrato_CNE]],Contrato[[#All],[Id]],Contrato[[#All],[DISTRIBUIDOR_ACTUAL]],,0),"")</f>
        <v>LITORAL</v>
      </c>
      <c r="J914" s="5" t="s">
        <v>1212</v>
      </c>
      <c r="K914" s="22" t="str" cm="1">
        <f t="array" ref="K91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4" s="8">
        <v>1</v>
      </c>
      <c r="N914" s="36">
        <f>+Cesion_credito[[#This Row],[Prorrata_Semestral (%)]]*SUMIFS(Contrato[Pago_Semestral_US$],Contrato[Distribuidor_CNE],Cesion_credito[[#This Row],[Distribuidor_CNE]],Contrato[Contrato],Cesion_credito[[#This Row],[Bloque_Contrato_CNE]])</f>
        <v>275.14100000000002</v>
      </c>
      <c r="O914" s="28">
        <f t="shared" si="73"/>
        <v>1</v>
      </c>
      <c r="P914" t="str" cm="1">
        <f t="array" ref="P914">+IFERROR(_xlfn.XLOOKUP(Cesion_credito[[#This Row],[SUMINISTRADOR_ACTUAL]]&amp;Cesion_credito[[#This Row],[Razón Social Beneficiario del Pago]],Tabla_Facturas[[#All],[ID]],Tabla_Facturas[[#All],[BANCO]],,0),"")</f>
        <v>BANCO SANTANDER</v>
      </c>
      <c r="Q914" t="str" cm="1">
        <f t="array" ref="Q91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4" t="str" cm="1">
        <f t="array" ref="R91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42826</v>
      </c>
      <c r="T914" t="str">
        <f>+_xlfn.XLOOKUP(Cesion_credito[[#This Row],[DISTRIBUIDOR_ACTUAL]],Distribuidor[DISTRIBUIDOR_ACTUAL],Distribuidor[RAZON_SOCIAL_DISTRIBUIDOR_ACTUAL],,0)</f>
        <v>Compañía Eléctrica del Litoral S.A.</v>
      </c>
      <c r="U914" t="str">
        <f>+_xlfn.XLOOKUP(Cesion_credito[[#This Row],[DISTRIBUIDOR_ACTUAL]],Distribuidor[DISTRIBUIDOR_ACTUAL],Distribuidor[RUT_DISTRIBUIDOR_ACTUAL],,0)</f>
        <v>91.344.000-5</v>
      </c>
    </row>
    <row r="915" spans="1:21" x14ac:dyDescent="0.25">
      <c r="A915" s="22">
        <f t="shared" si="70"/>
        <v>2025</v>
      </c>
      <c r="B915" s="22">
        <f t="shared" si="71"/>
        <v>1</v>
      </c>
      <c r="C915" s="22">
        <f t="shared" si="72"/>
        <v>6</v>
      </c>
      <c r="D915" s="23" t="s">
        <v>1126</v>
      </c>
      <c r="E915" s="6" t="s">
        <v>39</v>
      </c>
      <c r="F915" s="5" t="s">
        <v>790</v>
      </c>
      <c r="G915" s="24" t="str" cm="1">
        <f t="array" ref="G91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5" s="24" t="str" cm="1">
        <f t="array" ref="H915">+IFERROR(_xlfn.XLOOKUP(Cesion_credito[[#This Row],[Distribuidor_CNE]]&amp;"_"&amp;Cesion_credito[[#This Row],[Bloque_Contrato_CNE]],Contrato[[#All],[Id]],Contrato[[#All],[SUMINISTRADOR_ACTUAL]],,0),"")</f>
        <v>RUCATAYO</v>
      </c>
      <c r="I915" s="24" t="str" cm="1">
        <f t="array" ref="I915">+IFERROR(_xlfn.XLOOKUP(Cesion_credito[[#This Row],[Distribuidor_CNE]]&amp;"_"&amp;Cesion_credito[[#This Row],[Bloque_Contrato_CNE]],Contrato[[#All],[Id]],Contrato[[#All],[DISTRIBUIDOR_ACTUAL]],,0),"")</f>
        <v>LITORAL</v>
      </c>
      <c r="J915" s="5" t="s">
        <v>1212</v>
      </c>
      <c r="K915" s="22" t="str" cm="1">
        <f t="array" ref="K91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5" s="8">
        <v>1</v>
      </c>
      <c r="N915" s="36">
        <f>+Cesion_credito[[#This Row],[Prorrata_Semestral (%)]]*SUMIFS(Contrato[Pago_Semestral_US$],Contrato[Distribuidor_CNE],Cesion_credito[[#This Row],[Distribuidor_CNE]],Contrato[Contrato],Cesion_credito[[#This Row],[Bloque_Contrato_CNE]])</f>
        <v>286.40699999999998</v>
      </c>
      <c r="O915" s="28">
        <f t="shared" si="73"/>
        <v>1</v>
      </c>
      <c r="P915" t="str" cm="1">
        <f t="array" ref="P915">+IFERROR(_xlfn.XLOOKUP(Cesion_credito[[#This Row],[SUMINISTRADOR_ACTUAL]]&amp;Cesion_credito[[#This Row],[Razón Social Beneficiario del Pago]],Tabla_Facturas[[#All],[ID]],Tabla_Facturas[[#All],[BANCO]],,0),"")</f>
        <v>BANCO SANTANDER</v>
      </c>
      <c r="Q915" t="str" cm="1">
        <f t="array" ref="Q91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5" t="str" cm="1">
        <f t="array" ref="R91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44580</v>
      </c>
      <c r="T915" t="str">
        <f>+_xlfn.XLOOKUP(Cesion_credito[[#This Row],[DISTRIBUIDOR_ACTUAL]],Distribuidor[DISTRIBUIDOR_ACTUAL],Distribuidor[RAZON_SOCIAL_DISTRIBUIDOR_ACTUAL],,0)</f>
        <v>Compañía Eléctrica del Litoral S.A.</v>
      </c>
      <c r="U915" t="str">
        <f>+_xlfn.XLOOKUP(Cesion_credito[[#This Row],[DISTRIBUIDOR_ACTUAL]],Distribuidor[DISTRIBUIDOR_ACTUAL],Distribuidor[RUT_DISTRIBUIDOR_ACTUAL],,0)</f>
        <v>91.344.000-5</v>
      </c>
    </row>
    <row r="916" spans="1:21" x14ac:dyDescent="0.25">
      <c r="A916" s="22">
        <f t="shared" si="70"/>
        <v>2025</v>
      </c>
      <c r="B916" s="22">
        <f t="shared" si="71"/>
        <v>1</v>
      </c>
      <c r="C916" s="22">
        <f t="shared" si="72"/>
        <v>6</v>
      </c>
      <c r="D916" s="23" t="s">
        <v>1126</v>
      </c>
      <c r="E916" s="6" t="s">
        <v>40</v>
      </c>
      <c r="F916" s="5" t="s">
        <v>834</v>
      </c>
      <c r="G916" s="24" t="str" cm="1">
        <f t="array" ref="G916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6" s="24" t="str" cm="1">
        <f t="array" ref="H916">+IFERROR(_xlfn.XLOOKUP(Cesion_credito[[#This Row],[Distribuidor_CNE]]&amp;"_"&amp;Cesion_credito[[#This Row],[Bloque_Contrato_CNE]],Contrato[[#All],[Id]],Contrato[[#All],[SUMINISTRADOR_ACTUAL]],,0),"")</f>
        <v>RUCATAYO</v>
      </c>
      <c r="I916" s="24" t="str" cm="1">
        <f t="array" ref="I916">+IFERROR(_xlfn.XLOOKUP(Cesion_credito[[#This Row],[Distribuidor_CNE]]&amp;"_"&amp;Cesion_credito[[#This Row],[Bloque_Contrato_CNE]],Contrato[[#All],[Id]],Contrato[[#All],[DISTRIBUIDOR_ACTUAL]],,0),"")</f>
        <v>LUZOSORNO</v>
      </c>
      <c r="J916" s="5" t="s">
        <v>1212</v>
      </c>
      <c r="K916" s="22" t="str" cm="1">
        <f t="array" ref="K916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6" s="8">
        <v>1</v>
      </c>
      <c r="N916" s="36">
        <f>+Cesion_credito[[#This Row],[Prorrata_Semestral (%)]]*SUMIFS(Contrato[Pago_Semestral_US$],Contrato[Distribuidor_CNE],Cesion_credito[[#This Row],[Distribuidor_CNE]],Contrato[Contrato],Cesion_credito[[#This Row],[Bloque_Contrato_CNE]])</f>
        <v>36.832000000000001</v>
      </c>
      <c r="O916" s="28">
        <f t="shared" si="73"/>
        <v>1</v>
      </c>
      <c r="P916" t="str" cm="1">
        <f t="array" ref="P916">+IFERROR(_xlfn.XLOOKUP(Cesion_credito[[#This Row],[SUMINISTRADOR_ACTUAL]]&amp;Cesion_credito[[#This Row],[Razón Social Beneficiario del Pago]],Tabla_Facturas[[#All],[ID]],Tabla_Facturas[[#All],[BANCO]],,0),"")</f>
        <v>BANCO SANTANDER</v>
      </c>
      <c r="Q916" t="str" cm="1">
        <f t="array" ref="Q916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6" t="str" cm="1">
        <f t="array" ref="R916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5733</v>
      </c>
      <c r="T916" t="str">
        <f>+_xlfn.XLOOKUP(Cesion_credito[[#This Row],[DISTRIBUIDOR_ACTUAL]],Distribuidor[DISTRIBUIDOR_ACTUAL],Distribuidor[RAZON_SOCIAL_DISTRIBUIDOR_ACTUAL],,0)</f>
        <v>Compañía Eléctrica de Osorno S.A</v>
      </c>
      <c r="U916" t="str">
        <f>+_xlfn.XLOOKUP(Cesion_credito[[#This Row],[DISTRIBUIDOR_ACTUAL]],Distribuidor[DISTRIBUIDOR_ACTUAL],Distribuidor[RUT_DISTRIBUIDOR_ACTUAL],,0)</f>
        <v>96.531.500-4</v>
      </c>
    </row>
    <row r="917" spans="1:21" x14ac:dyDescent="0.25">
      <c r="A917" s="22">
        <f t="shared" si="70"/>
        <v>2025</v>
      </c>
      <c r="B917" s="22">
        <f t="shared" si="71"/>
        <v>1</v>
      </c>
      <c r="C917" s="22">
        <f t="shared" si="72"/>
        <v>6</v>
      </c>
      <c r="D917" s="23" t="s">
        <v>1126</v>
      </c>
      <c r="E917" s="6" t="s">
        <v>40</v>
      </c>
      <c r="F917" s="5" t="s">
        <v>835</v>
      </c>
      <c r="G917" s="24" t="str" cm="1">
        <f t="array" ref="G917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7" s="24" t="str" cm="1">
        <f t="array" ref="H917">+IFERROR(_xlfn.XLOOKUP(Cesion_credito[[#This Row],[Distribuidor_CNE]]&amp;"_"&amp;Cesion_credito[[#This Row],[Bloque_Contrato_CNE]],Contrato[[#All],[Id]],Contrato[[#All],[SUMINISTRADOR_ACTUAL]],,0),"")</f>
        <v>RUCATAYO</v>
      </c>
      <c r="I917" s="24" t="str" cm="1">
        <f t="array" ref="I917">+IFERROR(_xlfn.XLOOKUP(Cesion_credito[[#This Row],[Distribuidor_CNE]]&amp;"_"&amp;Cesion_credito[[#This Row],[Bloque_Contrato_CNE]],Contrato[[#All],[Id]],Contrato[[#All],[DISTRIBUIDOR_ACTUAL]],,0),"")</f>
        <v>LUZOSORNO</v>
      </c>
      <c r="J917" s="5" t="s">
        <v>1212</v>
      </c>
      <c r="K917" s="22" t="str" cm="1">
        <f t="array" ref="K917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7" s="8">
        <v>1</v>
      </c>
      <c r="N917" s="36">
        <f>+Cesion_credito[[#This Row],[Prorrata_Semestral (%)]]*SUMIFS(Contrato[Pago_Semestral_US$],Contrato[Distribuidor_CNE],Cesion_credito[[#This Row],[Distribuidor_CNE]],Contrato[Contrato],Cesion_credito[[#This Row],[Bloque_Contrato_CNE]])</f>
        <v>129.53899999999999</v>
      </c>
      <c r="O917" s="28">
        <f t="shared" si="73"/>
        <v>1</v>
      </c>
      <c r="P917" t="str" cm="1">
        <f t="array" ref="P917">+IFERROR(_xlfn.XLOOKUP(Cesion_credito[[#This Row],[SUMINISTRADOR_ACTUAL]]&amp;Cesion_credito[[#This Row],[Razón Social Beneficiario del Pago]],Tabla_Facturas[[#All],[ID]],Tabla_Facturas[[#All],[BANCO]],,0),"")</f>
        <v>BANCO SANTANDER</v>
      </c>
      <c r="Q917" t="str" cm="1">
        <f t="array" ref="Q917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7" t="str" cm="1">
        <f t="array" ref="R917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20163</v>
      </c>
      <c r="T917" t="str">
        <f>+_xlfn.XLOOKUP(Cesion_credito[[#This Row],[DISTRIBUIDOR_ACTUAL]],Distribuidor[DISTRIBUIDOR_ACTUAL],Distribuidor[RAZON_SOCIAL_DISTRIBUIDOR_ACTUAL],,0)</f>
        <v>Compañía Eléctrica de Osorno S.A</v>
      </c>
      <c r="U917" t="str">
        <f>+_xlfn.XLOOKUP(Cesion_credito[[#This Row],[DISTRIBUIDOR_ACTUAL]],Distribuidor[DISTRIBUIDOR_ACTUAL],Distribuidor[RUT_DISTRIBUIDOR_ACTUAL],,0)</f>
        <v>96.531.500-4</v>
      </c>
    </row>
    <row r="918" spans="1:21" x14ac:dyDescent="0.25">
      <c r="A918" s="22">
        <f t="shared" si="70"/>
        <v>2025</v>
      </c>
      <c r="B918" s="22">
        <f t="shared" si="71"/>
        <v>1</v>
      </c>
      <c r="C918" s="22">
        <f t="shared" si="72"/>
        <v>6</v>
      </c>
      <c r="D918" s="23" t="s">
        <v>1126</v>
      </c>
      <c r="E918" s="6" t="s">
        <v>41</v>
      </c>
      <c r="F918" s="5" t="s">
        <v>871</v>
      </c>
      <c r="G918" s="24" t="str" cm="1">
        <f t="array" ref="G918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8" s="24" t="str" cm="1">
        <f t="array" ref="H918">+IFERROR(_xlfn.XLOOKUP(Cesion_credito[[#This Row],[Distribuidor_CNE]]&amp;"_"&amp;Cesion_credito[[#This Row],[Bloque_Contrato_CNE]],Contrato[[#All],[Id]],Contrato[[#All],[SUMINISTRADOR_ACTUAL]],,0),"")</f>
        <v>RUCATAYO</v>
      </c>
      <c r="I918" s="24" t="str" cm="1">
        <f t="array" ref="I918">+IFERROR(_xlfn.XLOOKUP(Cesion_credito[[#This Row],[Distribuidor_CNE]]&amp;"_"&amp;Cesion_credito[[#This Row],[Bloque_Contrato_CNE]],Contrato[[#All],[Id]],Contrato[[#All],[DISTRIBUIDOR_ACTUAL]],,0),"")</f>
        <v>LUZLINARES</v>
      </c>
      <c r="J918" s="5" t="s">
        <v>1212</v>
      </c>
      <c r="K918" s="22" t="str" cm="1">
        <f t="array" ref="K918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8" s="8">
        <v>1</v>
      </c>
      <c r="N918" s="36">
        <f>+Cesion_credito[[#This Row],[Prorrata_Semestral (%)]]*SUMIFS(Contrato[Pago_Semestral_US$],Contrato[Distribuidor_CNE],Cesion_credito[[#This Row],[Distribuidor_CNE]],Contrato[Contrato],Cesion_credito[[#This Row],[Bloque_Contrato_CNE]])</f>
        <v>750.20399999999995</v>
      </c>
      <c r="O918" s="28">
        <f t="shared" si="73"/>
        <v>1</v>
      </c>
      <c r="P918" t="str" cm="1">
        <f t="array" ref="P918">+IFERROR(_xlfn.XLOOKUP(Cesion_credito[[#This Row],[SUMINISTRADOR_ACTUAL]]&amp;Cesion_credito[[#This Row],[Razón Social Beneficiario del Pago]],Tabla_Facturas[[#All],[ID]],Tabla_Facturas[[#All],[BANCO]],,0),"")</f>
        <v>BANCO SANTANDER</v>
      </c>
      <c r="Q918" t="str" cm="1">
        <f t="array" ref="Q918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8" t="str" cm="1">
        <f t="array" ref="R918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116771</v>
      </c>
      <c r="T918" t="str">
        <f>+_xlfn.XLOOKUP(Cesion_credito[[#This Row],[DISTRIBUIDOR_ACTUAL]],Distribuidor[DISTRIBUIDOR_ACTUAL],Distribuidor[RAZON_SOCIAL_DISTRIBUIDOR_ACTUAL],,0)</f>
        <v>Luzlinares S.A.</v>
      </c>
      <c r="U918" t="str">
        <f>+_xlfn.XLOOKUP(Cesion_credito[[#This Row],[DISTRIBUIDOR_ACTUAL]],Distribuidor[DISTRIBUIDOR_ACTUAL],Distribuidor[RUT_DISTRIBUIDOR_ACTUAL],,0)</f>
        <v>96.884.450-4</v>
      </c>
    </row>
    <row r="919" spans="1:21" x14ac:dyDescent="0.25">
      <c r="A919" s="22">
        <f t="shared" si="70"/>
        <v>2025</v>
      </c>
      <c r="B919" s="22">
        <f t="shared" si="71"/>
        <v>1</v>
      </c>
      <c r="C919" s="22">
        <f t="shared" si="72"/>
        <v>6</v>
      </c>
      <c r="D919" s="23" t="s">
        <v>1126</v>
      </c>
      <c r="E919" s="6" t="s">
        <v>41</v>
      </c>
      <c r="F919" s="5" t="s">
        <v>872</v>
      </c>
      <c r="G919" s="24" t="str" cm="1">
        <f t="array" ref="G919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19" s="24" t="str" cm="1">
        <f t="array" ref="H919">+IFERROR(_xlfn.XLOOKUP(Cesion_credito[[#This Row],[Distribuidor_CNE]]&amp;"_"&amp;Cesion_credito[[#This Row],[Bloque_Contrato_CNE]],Contrato[[#All],[Id]],Contrato[[#All],[SUMINISTRADOR_ACTUAL]],,0),"")</f>
        <v>RUCATAYO</v>
      </c>
      <c r="I919" s="24" t="str" cm="1">
        <f t="array" ref="I919">+IFERROR(_xlfn.XLOOKUP(Cesion_credito[[#This Row],[Distribuidor_CNE]]&amp;"_"&amp;Cesion_credito[[#This Row],[Bloque_Contrato_CNE]],Contrato[[#All],[Id]],Contrato[[#All],[DISTRIBUIDOR_ACTUAL]],,0),"")</f>
        <v>LUZLINARES</v>
      </c>
      <c r="J919" s="5" t="s">
        <v>1212</v>
      </c>
      <c r="K919" s="22" t="str" cm="1">
        <f t="array" ref="K919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19" s="8">
        <v>1</v>
      </c>
      <c r="N919" s="36">
        <f>+Cesion_credito[[#This Row],[Prorrata_Semestral (%)]]*SUMIFS(Contrato[Pago_Semestral_US$],Contrato[Distribuidor_CNE],Cesion_credito[[#This Row],[Distribuidor_CNE]],Contrato[Contrato],Cesion_credito[[#This Row],[Bloque_Contrato_CNE]])</f>
        <v>719.29899999999998</v>
      </c>
      <c r="O919" s="28">
        <f t="shared" si="73"/>
        <v>1</v>
      </c>
      <c r="P919" t="str" cm="1">
        <f t="array" ref="P919">+IFERROR(_xlfn.XLOOKUP(Cesion_credito[[#This Row],[SUMINISTRADOR_ACTUAL]]&amp;Cesion_credito[[#This Row],[Razón Social Beneficiario del Pago]],Tabla_Facturas[[#All],[ID]],Tabla_Facturas[[#All],[BANCO]],,0),"")</f>
        <v>BANCO SANTANDER</v>
      </c>
      <c r="Q919" t="str" cm="1">
        <f t="array" ref="Q919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19" t="str" cm="1">
        <f t="array" ref="R919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1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111960</v>
      </c>
      <c r="T919" t="str">
        <f>+_xlfn.XLOOKUP(Cesion_credito[[#This Row],[DISTRIBUIDOR_ACTUAL]],Distribuidor[DISTRIBUIDOR_ACTUAL],Distribuidor[RAZON_SOCIAL_DISTRIBUIDOR_ACTUAL],,0)</f>
        <v>Luzlinares S.A.</v>
      </c>
      <c r="U919" t="str">
        <f>+_xlfn.XLOOKUP(Cesion_credito[[#This Row],[DISTRIBUIDOR_ACTUAL]],Distribuidor[DISTRIBUIDOR_ACTUAL],Distribuidor[RUT_DISTRIBUIDOR_ACTUAL],,0)</f>
        <v>96.884.450-4</v>
      </c>
    </row>
    <row r="920" spans="1:21" x14ac:dyDescent="0.25">
      <c r="A920" s="22">
        <f t="shared" si="70"/>
        <v>2025</v>
      </c>
      <c r="B920" s="22">
        <f t="shared" si="71"/>
        <v>1</v>
      </c>
      <c r="C920" s="22">
        <f t="shared" si="72"/>
        <v>6</v>
      </c>
      <c r="D920" s="23" t="s">
        <v>1126</v>
      </c>
      <c r="E920" s="6" t="s">
        <v>42</v>
      </c>
      <c r="F920" s="5" t="s">
        <v>908</v>
      </c>
      <c r="G920" s="24" t="str" cm="1">
        <f t="array" ref="G920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0" s="24" t="str" cm="1">
        <f t="array" ref="H920">+IFERROR(_xlfn.XLOOKUP(Cesion_credito[[#This Row],[Distribuidor_CNE]]&amp;"_"&amp;Cesion_credito[[#This Row],[Bloque_Contrato_CNE]],Contrato[[#All],[Id]],Contrato[[#All],[SUMINISTRADOR_ACTUAL]],,0),"")</f>
        <v>RUCATAYO</v>
      </c>
      <c r="I920" s="24" t="str" cm="1">
        <f t="array" ref="I920">+IFERROR(_xlfn.XLOOKUP(Cesion_credito[[#This Row],[Distribuidor_CNE]]&amp;"_"&amp;Cesion_credito[[#This Row],[Bloque_Contrato_CNE]],Contrato[[#All],[Id]],Contrato[[#All],[DISTRIBUIDOR_ACTUAL]],,0),"")</f>
        <v>LUZPARRAL</v>
      </c>
      <c r="J920" s="5" t="s">
        <v>1212</v>
      </c>
      <c r="K920" s="22" t="str" cm="1">
        <f t="array" ref="K920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0" s="8">
        <v>1</v>
      </c>
      <c r="N920" s="36">
        <f>+Cesion_credito[[#This Row],[Prorrata_Semestral (%)]]*SUMIFS(Contrato[Pago_Semestral_US$],Contrato[Distribuidor_CNE],Cesion_credito[[#This Row],[Distribuidor_CNE]],Contrato[Contrato],Cesion_credito[[#This Row],[Bloque_Contrato_CNE]])</f>
        <v>787.94500000000005</v>
      </c>
      <c r="O920" s="28">
        <f t="shared" si="73"/>
        <v>1</v>
      </c>
      <c r="P920" t="str" cm="1">
        <f t="array" ref="P920">+IFERROR(_xlfn.XLOOKUP(Cesion_credito[[#This Row],[SUMINISTRADOR_ACTUAL]]&amp;Cesion_credito[[#This Row],[Razón Social Beneficiario del Pago]],Tabla_Facturas[[#All],[ID]],Tabla_Facturas[[#All],[BANCO]],,0),"")</f>
        <v>BANCO SANTANDER</v>
      </c>
      <c r="Q920" t="str" cm="1">
        <f t="array" ref="Q920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0" t="str" cm="1">
        <f t="array" ref="R920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122645</v>
      </c>
      <c r="T920" t="str">
        <f>+_xlfn.XLOOKUP(Cesion_credito[[#This Row],[DISTRIBUIDOR_ACTUAL]],Distribuidor[DISTRIBUIDOR_ACTUAL],Distribuidor[RAZON_SOCIAL_DISTRIBUIDOR_ACTUAL],,0)</f>
        <v>Luzparral S.A.</v>
      </c>
      <c r="U920" t="str">
        <f>+_xlfn.XLOOKUP(Cesion_credito[[#This Row],[DISTRIBUIDOR_ACTUAL]],Distribuidor[DISTRIBUIDOR_ACTUAL],Distribuidor[RUT_DISTRIBUIDOR_ACTUAL],,0)</f>
        <v>96.866.680-0</v>
      </c>
    </row>
    <row r="921" spans="1:21" x14ac:dyDescent="0.25">
      <c r="A921" s="22">
        <f t="shared" si="70"/>
        <v>2025</v>
      </c>
      <c r="B921" s="22">
        <f t="shared" si="71"/>
        <v>1</v>
      </c>
      <c r="C921" s="22">
        <f t="shared" si="72"/>
        <v>6</v>
      </c>
      <c r="D921" s="23" t="s">
        <v>1126</v>
      </c>
      <c r="E921" s="6" t="s">
        <v>42</v>
      </c>
      <c r="F921" s="5" t="s">
        <v>909</v>
      </c>
      <c r="G921" s="24" t="str" cm="1">
        <f t="array" ref="G921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1" s="24" t="str" cm="1">
        <f t="array" ref="H921">+IFERROR(_xlfn.XLOOKUP(Cesion_credito[[#This Row],[Distribuidor_CNE]]&amp;"_"&amp;Cesion_credito[[#This Row],[Bloque_Contrato_CNE]],Contrato[[#All],[Id]],Contrato[[#All],[SUMINISTRADOR_ACTUAL]],,0),"")</f>
        <v>RUCATAYO</v>
      </c>
      <c r="I921" s="24" t="str" cm="1">
        <f t="array" ref="I921">+IFERROR(_xlfn.XLOOKUP(Cesion_credito[[#This Row],[Distribuidor_CNE]]&amp;"_"&amp;Cesion_credito[[#This Row],[Bloque_Contrato_CNE]],Contrato[[#All],[Id]],Contrato[[#All],[DISTRIBUIDOR_ACTUAL]],,0),"")</f>
        <v>LUZPARRAL</v>
      </c>
      <c r="J921" s="5" t="s">
        <v>1212</v>
      </c>
      <c r="K921" s="22" t="str" cm="1">
        <f t="array" ref="K921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1" s="8">
        <v>1</v>
      </c>
      <c r="N921" s="36">
        <f>+Cesion_credito[[#This Row],[Prorrata_Semestral (%)]]*SUMIFS(Contrato[Pago_Semestral_US$],Contrato[Distribuidor_CNE],Cesion_credito[[#This Row],[Distribuidor_CNE]],Contrato[Contrato],Cesion_credito[[#This Row],[Bloque_Contrato_CNE]])</f>
        <v>811.47</v>
      </c>
      <c r="O921" s="28">
        <f t="shared" si="73"/>
        <v>1</v>
      </c>
      <c r="P921" t="str" cm="1">
        <f t="array" ref="P921">+IFERROR(_xlfn.XLOOKUP(Cesion_credito[[#This Row],[SUMINISTRADOR_ACTUAL]]&amp;Cesion_credito[[#This Row],[Razón Social Beneficiario del Pago]],Tabla_Facturas[[#All],[ID]],Tabla_Facturas[[#All],[BANCO]],,0),"")</f>
        <v>BANCO SANTANDER</v>
      </c>
      <c r="Q921" t="str" cm="1">
        <f t="array" ref="Q921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1" t="str" cm="1">
        <f t="array" ref="R921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126307</v>
      </c>
      <c r="T921" t="str">
        <f>+_xlfn.XLOOKUP(Cesion_credito[[#This Row],[DISTRIBUIDOR_ACTUAL]],Distribuidor[DISTRIBUIDOR_ACTUAL],Distribuidor[RAZON_SOCIAL_DISTRIBUIDOR_ACTUAL],,0)</f>
        <v>Luzparral S.A.</v>
      </c>
      <c r="U921" t="str">
        <f>+_xlfn.XLOOKUP(Cesion_credito[[#This Row],[DISTRIBUIDOR_ACTUAL]],Distribuidor[DISTRIBUIDOR_ACTUAL],Distribuidor[RUT_DISTRIBUIDOR_ACTUAL],,0)</f>
        <v>96.866.680-0</v>
      </c>
    </row>
    <row r="922" spans="1:21" x14ac:dyDescent="0.25">
      <c r="A922" s="22">
        <f t="shared" si="70"/>
        <v>2025</v>
      </c>
      <c r="B922" s="22">
        <f t="shared" si="71"/>
        <v>1</v>
      </c>
      <c r="C922" s="22">
        <f t="shared" si="72"/>
        <v>6</v>
      </c>
      <c r="D922" s="23" t="s">
        <v>1126</v>
      </c>
      <c r="E922" s="6" t="s">
        <v>44</v>
      </c>
      <c r="F922" s="5" t="s">
        <v>944</v>
      </c>
      <c r="G922" s="24" t="str" cm="1">
        <f t="array" ref="G922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2" s="24" t="str" cm="1">
        <f t="array" ref="H922">+IFERROR(_xlfn.XLOOKUP(Cesion_credito[[#This Row],[Distribuidor_CNE]]&amp;"_"&amp;Cesion_credito[[#This Row],[Bloque_Contrato_CNE]],Contrato[[#All],[Id]],Contrato[[#All],[SUMINISTRADOR_ACTUAL]],,0),"")</f>
        <v>RUCATAYO</v>
      </c>
      <c r="I922" s="24" t="str" cm="1">
        <f t="array" ref="I922">+IFERROR(_xlfn.XLOOKUP(Cesion_credito[[#This Row],[Distribuidor_CNE]]&amp;"_"&amp;Cesion_credito[[#This Row],[Bloque_Contrato_CNE]],Contrato[[#All],[Id]],Contrato[[#All],[DISTRIBUIDOR_ACTUAL]],,0),"")</f>
        <v>SAESA</v>
      </c>
      <c r="J922" s="5" t="s">
        <v>1212</v>
      </c>
      <c r="K922" s="22" t="str" cm="1">
        <f t="array" ref="K922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2" s="8">
        <v>1</v>
      </c>
      <c r="N92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2" s="28">
        <f t="shared" si="73"/>
        <v>1</v>
      </c>
      <c r="P922" t="str" cm="1">
        <f t="array" ref="P922">+IFERROR(_xlfn.XLOOKUP(Cesion_credito[[#This Row],[SUMINISTRADOR_ACTUAL]]&amp;Cesion_credito[[#This Row],[Razón Social Beneficiario del Pago]],Tabla_Facturas[[#All],[ID]],Tabla_Facturas[[#All],[BANCO]],,0),"")</f>
        <v>BANCO SANTANDER</v>
      </c>
      <c r="Q922" t="str" cm="1">
        <f t="array" ref="Q922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2" t="str" cm="1">
        <f t="array" ref="R922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2" t="str">
        <f>+_xlfn.XLOOKUP(Cesion_credito[[#This Row],[DISTRIBUIDOR_ACTUAL]],Distribuidor[DISTRIBUIDOR_ACTUAL],Distribuidor[RAZON_SOCIAL_DISTRIBUIDOR_ACTUAL],,0)</f>
        <v>Sociedad Austral de Electricidad S.A.</v>
      </c>
      <c r="U922" t="str">
        <f>+_xlfn.XLOOKUP(Cesion_credito[[#This Row],[DISTRIBUIDOR_ACTUAL]],Distribuidor[DISTRIBUIDOR_ACTUAL],Distribuidor[RUT_DISTRIBUIDOR_ACTUAL],,0)</f>
        <v>76.073.162-5</v>
      </c>
    </row>
    <row r="923" spans="1:21" x14ac:dyDescent="0.25">
      <c r="A923" s="22">
        <f t="shared" si="70"/>
        <v>2025</v>
      </c>
      <c r="B923" s="22">
        <f t="shared" si="71"/>
        <v>1</v>
      </c>
      <c r="C923" s="22">
        <f t="shared" si="72"/>
        <v>6</v>
      </c>
      <c r="D923" s="23" t="s">
        <v>1126</v>
      </c>
      <c r="E923" s="6" t="s">
        <v>44</v>
      </c>
      <c r="F923" s="5" t="s">
        <v>945</v>
      </c>
      <c r="G923" s="24" t="str" cm="1">
        <f t="array" ref="G923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3" s="24" t="str" cm="1">
        <f t="array" ref="H923">+IFERROR(_xlfn.XLOOKUP(Cesion_credito[[#This Row],[Distribuidor_CNE]]&amp;"_"&amp;Cesion_credito[[#This Row],[Bloque_Contrato_CNE]],Contrato[[#All],[Id]],Contrato[[#All],[SUMINISTRADOR_ACTUAL]],,0),"")</f>
        <v>RUCATAYO</v>
      </c>
      <c r="I923" s="24" t="str" cm="1">
        <f t="array" ref="I923">+IFERROR(_xlfn.XLOOKUP(Cesion_credito[[#This Row],[Distribuidor_CNE]]&amp;"_"&amp;Cesion_credito[[#This Row],[Bloque_Contrato_CNE]],Contrato[[#All],[Id]],Contrato[[#All],[DISTRIBUIDOR_ACTUAL]],,0),"")</f>
        <v>SAESA</v>
      </c>
      <c r="J923" s="5" t="s">
        <v>1212</v>
      </c>
      <c r="K923" s="22" t="str" cm="1">
        <f t="array" ref="K923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3" s="8">
        <v>1</v>
      </c>
      <c r="N923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3" s="28">
        <f t="shared" si="73"/>
        <v>1</v>
      </c>
      <c r="P923" t="str" cm="1">
        <f t="array" ref="P923">+IFERROR(_xlfn.XLOOKUP(Cesion_credito[[#This Row],[SUMINISTRADOR_ACTUAL]]&amp;Cesion_credito[[#This Row],[Razón Social Beneficiario del Pago]],Tabla_Facturas[[#All],[ID]],Tabla_Facturas[[#All],[BANCO]],,0),"")</f>
        <v>BANCO SANTANDER</v>
      </c>
      <c r="Q923" t="str" cm="1">
        <f t="array" ref="Q923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3" t="str" cm="1">
        <f t="array" ref="R923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3" t="str">
        <f>+_xlfn.XLOOKUP(Cesion_credito[[#This Row],[DISTRIBUIDOR_ACTUAL]],Distribuidor[DISTRIBUIDOR_ACTUAL],Distribuidor[RAZON_SOCIAL_DISTRIBUIDOR_ACTUAL],,0)</f>
        <v>Sociedad Austral de Electricidad S.A.</v>
      </c>
      <c r="U923" t="str">
        <f>+_xlfn.XLOOKUP(Cesion_credito[[#This Row],[DISTRIBUIDOR_ACTUAL]],Distribuidor[DISTRIBUIDOR_ACTUAL],Distribuidor[RUT_DISTRIBUIDOR_ACTUAL],,0)</f>
        <v>76.073.162-5</v>
      </c>
    </row>
    <row r="924" spans="1:21" x14ac:dyDescent="0.25">
      <c r="A924" s="22">
        <f t="shared" si="70"/>
        <v>2025</v>
      </c>
      <c r="B924" s="22">
        <f t="shared" si="71"/>
        <v>1</v>
      </c>
      <c r="C924" s="22">
        <f t="shared" si="72"/>
        <v>6</v>
      </c>
      <c r="D924" s="23" t="s">
        <v>1126</v>
      </c>
      <c r="E924" s="6" t="s">
        <v>45</v>
      </c>
      <c r="F924" s="5" t="s">
        <v>980</v>
      </c>
      <c r="G924" s="24" t="str" cm="1">
        <f t="array" ref="G924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4" s="24" t="str" cm="1">
        <f t="array" ref="H924">+IFERROR(_xlfn.XLOOKUP(Cesion_credito[[#This Row],[Distribuidor_CNE]]&amp;"_"&amp;Cesion_credito[[#This Row],[Bloque_Contrato_CNE]],Contrato[[#All],[Id]],Contrato[[#All],[SUMINISTRADOR_ACTUAL]],,0),"")</f>
        <v>RUCATAYO</v>
      </c>
      <c r="I924" s="24" t="str" cm="1">
        <f t="array" ref="I924">+IFERROR(_xlfn.XLOOKUP(Cesion_credito[[#This Row],[Distribuidor_CNE]]&amp;"_"&amp;Cesion_credito[[#This Row],[Bloque_Contrato_CNE]],Contrato[[#All],[Id]],Contrato[[#All],[DISTRIBUIDOR_ACTUAL]],,0),"")</f>
        <v>SOCOEPA</v>
      </c>
      <c r="J924" s="5" t="s">
        <v>1212</v>
      </c>
      <c r="K924" s="22" t="str" cm="1">
        <f t="array" ref="K924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4" s="8">
        <v>1</v>
      </c>
      <c r="N924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4" s="28">
        <f t="shared" si="73"/>
        <v>1</v>
      </c>
      <c r="P924" t="str" cm="1">
        <f t="array" ref="P924">+IFERROR(_xlfn.XLOOKUP(Cesion_credito[[#This Row],[SUMINISTRADOR_ACTUAL]]&amp;Cesion_credito[[#This Row],[Razón Social Beneficiario del Pago]],Tabla_Facturas[[#All],[ID]],Tabla_Facturas[[#All],[BANCO]],,0),"")</f>
        <v>BANCO SANTANDER</v>
      </c>
      <c r="Q924" t="str" cm="1">
        <f t="array" ref="Q924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4" t="str" cm="1">
        <f t="array" ref="R924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4" t="str">
        <f>+_xlfn.XLOOKUP(Cesion_credito[[#This Row],[DISTRIBUIDOR_ACTUAL]],Distribuidor[DISTRIBUIDOR_ACTUAL],Distribuidor[RAZON_SOCIAL_DISTRIBUIDOR_ACTUAL],,0)</f>
        <v>Cooperativa Eléctrica Paillaco Ltda</v>
      </c>
      <c r="U924" t="str">
        <f>+_xlfn.XLOOKUP(Cesion_credito[[#This Row],[DISTRIBUIDOR_ACTUAL]],Distribuidor[DISTRIBUIDOR_ACTUAL],Distribuidor[RUT_DISTRIBUIDOR_ACTUAL],,0)</f>
        <v>81.629.800-8</v>
      </c>
    </row>
    <row r="925" spans="1:21" x14ac:dyDescent="0.25">
      <c r="A925" s="22">
        <f t="shared" si="70"/>
        <v>2025</v>
      </c>
      <c r="B925" s="22">
        <f t="shared" si="71"/>
        <v>1</v>
      </c>
      <c r="C925" s="22">
        <f t="shared" si="72"/>
        <v>6</v>
      </c>
      <c r="D925" s="23" t="s">
        <v>1126</v>
      </c>
      <c r="E925" s="6" t="s">
        <v>45</v>
      </c>
      <c r="F925" s="5" t="s">
        <v>981</v>
      </c>
      <c r="G925" s="24" t="str" cm="1">
        <f t="array" ref="G925">+IFERROR(_xlfn.XLOOKUP(Cesion_credito[[#This Row],[Distribuidor_CNE]]&amp;"_"&amp;Cesion_credito[[#This Row],[Bloque_Contrato_CNE]],Contrato[[#All],[Id]],Contrato[[#All],[Suministrador_CNE]],,0),"")</f>
        <v>Consorcio Abengoa Chile S.A., Abengoa Solar Chile SpA y Abengoa Solar S.A.</v>
      </c>
      <c r="H925" s="24" t="str" cm="1">
        <f t="array" ref="H925">+IFERROR(_xlfn.XLOOKUP(Cesion_credito[[#This Row],[Distribuidor_CNE]]&amp;"_"&amp;Cesion_credito[[#This Row],[Bloque_Contrato_CNE]],Contrato[[#All],[Id]],Contrato[[#All],[SUMINISTRADOR_ACTUAL]],,0),"")</f>
        <v>RUCATAYO</v>
      </c>
      <c r="I925" s="24" t="str" cm="1">
        <f t="array" ref="I925">+IFERROR(_xlfn.XLOOKUP(Cesion_credito[[#This Row],[Distribuidor_CNE]]&amp;"_"&amp;Cesion_credito[[#This Row],[Bloque_Contrato_CNE]],Contrato[[#All],[Id]],Contrato[[#All],[DISTRIBUIDOR_ACTUAL]],,0),"")</f>
        <v>SOCOEPA</v>
      </c>
      <c r="J925" s="5" t="s">
        <v>1212</v>
      </c>
      <c r="K925" s="22" t="str" cm="1">
        <f t="array" ref="K925">+IFERROR(_xlfn.XLOOKUP(Cesion_credito[[#This Row],[SUMINISTRADOR_ACTUAL]]&amp;Cesion_credito[[#This Row],[Razón Social Beneficiario del Pago]],Tabla_Facturas[[#All],[ID]],Tabla_Facturas[[#All],[RUT BENEFICIARIO]],,0),"")</f>
        <v>76.030.638-K</v>
      </c>
      <c r="L9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25" s="8">
        <v>1</v>
      </c>
      <c r="N925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25" s="28">
        <f t="shared" si="73"/>
        <v>1</v>
      </c>
      <c r="P925" t="str" cm="1">
        <f t="array" ref="P925">+IFERROR(_xlfn.XLOOKUP(Cesion_credito[[#This Row],[SUMINISTRADOR_ACTUAL]]&amp;Cesion_credito[[#This Row],[Razón Social Beneficiario del Pago]],Tabla_Facturas[[#All],[ID]],Tabla_Facturas[[#All],[BANCO]],,0),"")</f>
        <v>BANCO SANTANDER</v>
      </c>
      <c r="Q925" t="str" cm="1">
        <f t="array" ref="Q925">+IFERROR(_xlfn.XLOOKUP(Cesion_credito[[#This Row],[SUMINISTRADOR_ACTUAL]]&amp;Cesion_credito[[#This Row],[Razón Social Beneficiario del Pago]],Tabla_Facturas[[#All],[ID]],Tabla_Facturas[[#All],[TIPO_CUENTA]],,0),"")</f>
        <v>CUENTA CORRIENTE CLP</v>
      </c>
      <c r="R925" t="str" cm="1">
        <f t="array" ref="R925">+IFERROR(_xlfn.XLOOKUP(Cesion_credito[[#This Row],[SUMINISTRADOR_ACTUAL]]&amp;Cesion_credito[[#This Row],[Razón Social Beneficiario del Pago]],Tabla_Facturas[[#All],[ID]],Tabla_Facturas[[#All],[NUMERO_CUENTA]],,0),"")</f>
        <v>0-000-8649121-4</v>
      </c>
      <c r="S92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25" t="str">
        <f>+_xlfn.XLOOKUP(Cesion_credito[[#This Row],[DISTRIBUIDOR_ACTUAL]],Distribuidor[DISTRIBUIDOR_ACTUAL],Distribuidor[RAZON_SOCIAL_DISTRIBUIDOR_ACTUAL],,0)</f>
        <v>Cooperativa Eléctrica Paillaco Ltda</v>
      </c>
      <c r="U925" t="str">
        <f>+_xlfn.XLOOKUP(Cesion_credito[[#This Row],[DISTRIBUIDOR_ACTUAL]],Distribuidor[DISTRIBUIDOR_ACTUAL],Distribuidor[RUT_DISTRIBUIDOR_ACTUAL],,0)</f>
        <v>81.629.800-8</v>
      </c>
    </row>
    <row r="926" spans="1:21" x14ac:dyDescent="0.25">
      <c r="A926" s="22">
        <f t="shared" si="70"/>
        <v>2025</v>
      </c>
      <c r="B926" s="22">
        <f t="shared" si="71"/>
        <v>1</v>
      </c>
      <c r="C926" s="22">
        <f t="shared" si="72"/>
        <v>6</v>
      </c>
      <c r="D926" s="23" t="s">
        <v>1124</v>
      </c>
      <c r="E926" s="6" t="s">
        <v>21</v>
      </c>
      <c r="F926" s="5" t="s">
        <v>56</v>
      </c>
      <c r="G926" s="24" t="str" cm="1">
        <f t="array" ref="G926">+IFERROR(_xlfn.XLOOKUP(Cesion_credito[[#This Row],[Distribuidor_CNE]]&amp;"_"&amp;Cesion_credito[[#This Row],[Bloque_Contrato_CNE]],Contrato[[#All],[Id]],Contrato[[#All],[Suministrador_CNE]],,0),"")</f>
        <v>Chungungo S.A.</v>
      </c>
      <c r="H926" s="24" t="str" cm="1">
        <f t="array" ref="H926">+IFERROR(_xlfn.XLOOKUP(Cesion_credito[[#This Row],[Distribuidor_CNE]]&amp;"_"&amp;Cesion_credito[[#This Row],[Bloque_Contrato_CNE]],Contrato[[#All],[Id]],Contrato[[#All],[SUMINISTRADOR_ACTUAL]],,0),"")</f>
        <v>CHUNGUNGO</v>
      </c>
      <c r="I926" s="24" t="str" cm="1">
        <f t="array" ref="I926">+IFERROR(_xlfn.XLOOKUP(Cesion_credito[[#This Row],[Distribuidor_CNE]]&amp;"_"&amp;Cesion_credito[[#This Row],[Bloque_Contrato_CNE]],Contrato[[#All],[Id]],Contrato[[#All],[DISTRIBUIDOR_ACTUAL]],,0),"")</f>
        <v>CEC</v>
      </c>
      <c r="J926" s="5" t="s">
        <v>1299</v>
      </c>
      <c r="K926" s="22" t="str" cm="1">
        <f t="array" ref="K92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6" s="8">
        <v>1</v>
      </c>
      <c r="N926" s="36">
        <f>+Cesion_credito[[#This Row],[Prorrata_Semestral (%)]]*SUMIFS(Contrato[Pago_Semestral_US$],Contrato[Distribuidor_CNE],Cesion_credito[[#This Row],[Distribuidor_CNE]],Contrato[Contrato],Cesion_credito[[#This Row],[Bloque_Contrato_CNE]])</f>
        <v>1753.883</v>
      </c>
      <c r="O926" s="28">
        <f t="shared" si="73"/>
        <v>1</v>
      </c>
      <c r="P926" t="str" cm="1">
        <f t="array" ref="P926">+IFERROR(_xlfn.XLOOKUP(Cesion_credito[[#This Row],[SUMINISTRADOR_ACTUAL]]&amp;Cesion_credito[[#This Row],[Razón Social Beneficiario del Pago]],Tabla_Facturas[[#All],[ID]],Tabla_Facturas[[#All],[BANCO]],,0),"")</f>
        <v>Banco de Chile</v>
      </c>
      <c r="Q926" t="str" cm="1">
        <f t="array" ref="Q926">+IFERROR(_xlfn.XLOOKUP(Cesion_credito[[#This Row],[SUMINISTRADOR_ACTUAL]]&amp;Cesion_credito[[#This Row],[Razón Social Beneficiario del Pago]],Tabla_Facturas[[#All],[ID]],Tabla_Facturas[[#All],[TIPO_CUENTA]],,0),"")</f>
        <v>Corriente</v>
      </c>
      <c r="R926" t="str" cm="1">
        <f t="array" ref="R926">+IFERROR(_xlfn.XLOOKUP(Cesion_credito[[#This Row],[SUMINISTRADOR_ACTUAL]]&amp;Cesion_credito[[#This Row],[Razón Social Beneficiario del Pago]],Tabla_Facturas[[#All],[ID]],Tabla_Facturas[[#All],[NUMERO_CUENTA]],,0),"")</f>
        <v>1410401068</v>
      </c>
      <c r="S92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272995</v>
      </c>
      <c r="T926" t="str">
        <f>+_xlfn.XLOOKUP(Cesion_credito[[#This Row],[DISTRIBUIDOR_ACTUAL]],Distribuidor[DISTRIBUIDOR_ACTUAL],Distribuidor[RAZON_SOCIAL_DISTRIBUIDOR_ACTUAL],,0)</f>
        <v>Cooperativa de Abastecimiento de Energía Eléctrica Curico LTDA.</v>
      </c>
      <c r="U926" t="str">
        <f>+_xlfn.XLOOKUP(Cesion_credito[[#This Row],[DISTRIBUIDOR_ACTUAL]],Distribuidor[DISTRIBUIDOR_ACTUAL],Distribuidor[RUT_DISTRIBUIDOR_ACTUAL],,0)</f>
        <v>70.287.900-0</v>
      </c>
    </row>
    <row r="927" spans="1:21" x14ac:dyDescent="0.25">
      <c r="A927" s="22">
        <f t="shared" si="70"/>
        <v>2025</v>
      </c>
      <c r="B927" s="22">
        <f t="shared" si="71"/>
        <v>1</v>
      </c>
      <c r="C927" s="22">
        <f t="shared" si="72"/>
        <v>6</v>
      </c>
      <c r="D927" s="23" t="s">
        <v>1124</v>
      </c>
      <c r="E927" s="6" t="s">
        <v>1075</v>
      </c>
      <c r="F927" s="5" t="s">
        <v>97</v>
      </c>
      <c r="G927" s="24" t="str" cm="1">
        <f t="array" ref="G927">+IFERROR(_xlfn.XLOOKUP(Cesion_credito[[#This Row],[Distribuidor_CNE]]&amp;"_"&amp;Cesion_credito[[#This Row],[Bloque_Contrato_CNE]],Contrato[[#All],[Id]],Contrato[[#All],[Suministrador_CNE]],,0),"")</f>
        <v>Chungungo S.A.</v>
      </c>
      <c r="H927" s="24" t="str" cm="1">
        <f t="array" ref="H927">+IFERROR(_xlfn.XLOOKUP(Cesion_credito[[#This Row],[Distribuidor_CNE]]&amp;"_"&amp;Cesion_credito[[#This Row],[Bloque_Contrato_CNE]],Contrato[[#All],[Id]],Contrato[[#All],[SUMINISTRADOR_ACTUAL]],,0),"")</f>
        <v>CHUNGUNGO</v>
      </c>
      <c r="I927" s="24" t="str" cm="1">
        <f t="array" ref="I927">+IFERROR(_xlfn.XLOOKUP(Cesion_credito[[#This Row],[Distribuidor_CNE]]&amp;"_"&amp;Cesion_credito[[#This Row],[Bloque_Contrato_CNE]],Contrato[[#All],[Id]],Contrato[[#All],[DISTRIBUIDOR_ACTUAL]],,0),"")</f>
        <v>CGE</v>
      </c>
      <c r="J927" s="5" t="s">
        <v>1299</v>
      </c>
      <c r="K927" s="22" t="str" cm="1">
        <f t="array" ref="K92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7" s="8">
        <v>1</v>
      </c>
      <c r="N927" s="36">
        <f>+Cesion_credito[[#This Row],[Prorrata_Semestral (%)]]*SUMIFS(Contrato[Pago_Semestral_US$],Contrato[Distribuidor_CNE],Cesion_credito[[#This Row],[Distribuidor_CNE]],Contrato[Contrato],Cesion_credito[[#This Row],[Bloque_Contrato_CNE]])</f>
        <v>34040.125999999997</v>
      </c>
      <c r="O927" s="28">
        <f t="shared" si="73"/>
        <v>1</v>
      </c>
      <c r="P927" t="str" cm="1">
        <f t="array" ref="P927">+IFERROR(_xlfn.XLOOKUP(Cesion_credito[[#This Row],[SUMINISTRADOR_ACTUAL]]&amp;Cesion_credito[[#This Row],[Razón Social Beneficiario del Pago]],Tabla_Facturas[[#All],[ID]],Tabla_Facturas[[#All],[BANCO]],,0),"")</f>
        <v>Banco de Chile</v>
      </c>
      <c r="Q927" t="str" cm="1">
        <f t="array" ref="Q927">+IFERROR(_xlfn.XLOOKUP(Cesion_credito[[#This Row],[SUMINISTRADOR_ACTUAL]]&amp;Cesion_credito[[#This Row],[Razón Social Beneficiario del Pago]],Tabla_Facturas[[#All],[ID]],Tabla_Facturas[[#All],[TIPO_CUENTA]],,0),"")</f>
        <v>Corriente</v>
      </c>
      <c r="R927" t="str" cm="1">
        <f t="array" ref="R927">+IFERROR(_xlfn.XLOOKUP(Cesion_credito[[#This Row],[SUMINISTRADOR_ACTUAL]]&amp;Cesion_credito[[#This Row],[Razón Social Beneficiario del Pago]],Tabla_Facturas[[#All],[ID]],Tabla_Facturas[[#All],[NUMERO_CUENTA]],,0),"")</f>
        <v>1410401068</v>
      </c>
      <c r="S92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5298402</v>
      </c>
      <c r="T927" t="str">
        <f>+_xlfn.XLOOKUP(Cesion_credito[[#This Row],[DISTRIBUIDOR_ACTUAL]],Distribuidor[DISTRIBUIDOR_ACTUAL],Distribuidor[RAZON_SOCIAL_DISTRIBUIDOR_ACTUAL],,0)</f>
        <v>Compañía General de Electricidad S.A.</v>
      </c>
      <c r="U927" t="str">
        <f>+_xlfn.XLOOKUP(Cesion_credito[[#This Row],[DISTRIBUIDOR_ACTUAL]],Distribuidor[DISTRIBUIDOR_ACTUAL],Distribuidor[RUT_DISTRIBUIDOR_ACTUAL],,0)</f>
        <v>76.411.321-7</v>
      </c>
    </row>
    <row r="928" spans="1:21" x14ac:dyDescent="0.25">
      <c r="A928" s="22">
        <f t="shared" si="70"/>
        <v>2025</v>
      </c>
      <c r="B928" s="22">
        <f t="shared" si="71"/>
        <v>1</v>
      </c>
      <c r="C928" s="22">
        <f t="shared" si="72"/>
        <v>6</v>
      </c>
      <c r="D928" s="23" t="s">
        <v>1124</v>
      </c>
      <c r="E928" s="6" t="s">
        <v>1075</v>
      </c>
      <c r="F928" s="5" t="s">
        <v>98</v>
      </c>
      <c r="G928" s="24" t="str" cm="1">
        <f t="array" ref="G928">+IFERROR(_xlfn.XLOOKUP(Cesion_credito[[#This Row],[Distribuidor_CNE]]&amp;"_"&amp;Cesion_credito[[#This Row],[Bloque_Contrato_CNE]],Contrato[[#All],[Id]],Contrato[[#All],[Suministrador_CNE]],,0),"")</f>
        <v>Chungungo S.A.</v>
      </c>
      <c r="H928" s="24" t="str" cm="1">
        <f t="array" ref="H928">+IFERROR(_xlfn.XLOOKUP(Cesion_credito[[#This Row],[Distribuidor_CNE]]&amp;"_"&amp;Cesion_credito[[#This Row],[Bloque_Contrato_CNE]],Contrato[[#All],[Id]],Contrato[[#All],[SUMINISTRADOR_ACTUAL]],,0),"")</f>
        <v>CHUNGUNGO</v>
      </c>
      <c r="I928" s="24" t="str" cm="1">
        <f t="array" ref="I928">+IFERROR(_xlfn.XLOOKUP(Cesion_credito[[#This Row],[Distribuidor_CNE]]&amp;"_"&amp;Cesion_credito[[#This Row],[Bloque_Contrato_CNE]],Contrato[[#All],[Id]],Contrato[[#All],[DISTRIBUIDOR_ACTUAL]],,0),"")</f>
        <v>CGE</v>
      </c>
      <c r="J928" s="5" t="s">
        <v>1299</v>
      </c>
      <c r="K928" s="22" t="str" cm="1">
        <f t="array" ref="K92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8" s="8">
        <v>1</v>
      </c>
      <c r="N928" s="36">
        <f>+Cesion_credito[[#This Row],[Prorrata_Semestral (%)]]*SUMIFS(Contrato[Pago_Semestral_US$],Contrato[Distribuidor_CNE],Cesion_credito[[#This Row],[Distribuidor_CNE]],Contrato[Contrato],Cesion_credito[[#This Row],[Bloque_Contrato_CNE]])</f>
        <v>3991.0859999999998</v>
      </c>
      <c r="O928" s="28">
        <f t="shared" si="73"/>
        <v>1</v>
      </c>
      <c r="P928" t="str" cm="1">
        <f t="array" ref="P928">+IFERROR(_xlfn.XLOOKUP(Cesion_credito[[#This Row],[SUMINISTRADOR_ACTUAL]]&amp;Cesion_credito[[#This Row],[Razón Social Beneficiario del Pago]],Tabla_Facturas[[#All],[ID]],Tabla_Facturas[[#All],[BANCO]],,0),"")</f>
        <v>Banco de Chile</v>
      </c>
      <c r="Q928" t="str" cm="1">
        <f t="array" ref="Q928">+IFERROR(_xlfn.XLOOKUP(Cesion_credito[[#This Row],[SUMINISTRADOR_ACTUAL]]&amp;Cesion_credito[[#This Row],[Razón Social Beneficiario del Pago]],Tabla_Facturas[[#All],[ID]],Tabla_Facturas[[#All],[TIPO_CUENTA]],,0),"")</f>
        <v>Corriente</v>
      </c>
      <c r="R928" t="str" cm="1">
        <f t="array" ref="R928">+IFERROR(_xlfn.XLOOKUP(Cesion_credito[[#This Row],[SUMINISTRADOR_ACTUAL]]&amp;Cesion_credito[[#This Row],[Razón Social Beneficiario del Pago]],Tabla_Facturas[[#All],[ID]],Tabla_Facturas[[#All],[NUMERO_CUENTA]],,0),"")</f>
        <v>1410401068</v>
      </c>
      <c r="S92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621219</v>
      </c>
      <c r="T928" t="str">
        <f>+_xlfn.XLOOKUP(Cesion_credito[[#This Row],[DISTRIBUIDOR_ACTUAL]],Distribuidor[DISTRIBUIDOR_ACTUAL],Distribuidor[RAZON_SOCIAL_DISTRIBUIDOR_ACTUAL],,0)</f>
        <v>Compañía General de Electricidad S.A.</v>
      </c>
      <c r="U928" t="str">
        <f>+_xlfn.XLOOKUP(Cesion_credito[[#This Row],[DISTRIBUIDOR_ACTUAL]],Distribuidor[DISTRIBUIDOR_ACTUAL],Distribuidor[RUT_DISTRIBUIDOR_ACTUAL],,0)</f>
        <v>76.411.321-7</v>
      </c>
    </row>
    <row r="929" spans="1:21" x14ac:dyDescent="0.25">
      <c r="A929" s="22">
        <f t="shared" si="70"/>
        <v>2025</v>
      </c>
      <c r="B929" s="22">
        <f t="shared" si="71"/>
        <v>1</v>
      </c>
      <c r="C929" s="22">
        <f t="shared" si="72"/>
        <v>6</v>
      </c>
      <c r="D929" s="23" t="s">
        <v>1124</v>
      </c>
      <c r="E929" s="6" t="s">
        <v>1075</v>
      </c>
      <c r="F929" s="5" t="s">
        <v>99</v>
      </c>
      <c r="G929" s="24" t="str" cm="1">
        <f t="array" ref="G929">+IFERROR(_xlfn.XLOOKUP(Cesion_credito[[#This Row],[Distribuidor_CNE]]&amp;"_"&amp;Cesion_credito[[#This Row],[Bloque_Contrato_CNE]],Contrato[[#All],[Id]],Contrato[[#All],[Suministrador_CNE]],,0),"")</f>
        <v>Chungungo S.A.</v>
      </c>
      <c r="H929" s="24" t="str" cm="1">
        <f t="array" ref="H929">+IFERROR(_xlfn.XLOOKUP(Cesion_credito[[#This Row],[Distribuidor_CNE]]&amp;"_"&amp;Cesion_credito[[#This Row],[Bloque_Contrato_CNE]],Contrato[[#All],[Id]],Contrato[[#All],[SUMINISTRADOR_ACTUAL]],,0),"")</f>
        <v>CHUNGUNGO</v>
      </c>
      <c r="I929" s="24" t="str" cm="1">
        <f t="array" ref="I929">+IFERROR(_xlfn.XLOOKUP(Cesion_credito[[#This Row],[Distribuidor_CNE]]&amp;"_"&amp;Cesion_credito[[#This Row],[Bloque_Contrato_CNE]],Contrato[[#All],[Id]],Contrato[[#All],[DISTRIBUIDOR_ACTUAL]],,0),"")</f>
        <v>CGE</v>
      </c>
      <c r="J929" s="5" t="s">
        <v>1299</v>
      </c>
      <c r="K929" s="22" t="str" cm="1">
        <f t="array" ref="K92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29" s="8">
        <v>1</v>
      </c>
      <c r="N929" s="36">
        <f>+Cesion_credito[[#This Row],[Prorrata_Semestral (%)]]*SUMIFS(Contrato[Pago_Semestral_US$],Contrato[Distribuidor_CNE],Cesion_credito[[#This Row],[Distribuidor_CNE]],Contrato[Contrato],Cesion_credito[[#This Row],[Bloque_Contrato_CNE]])</f>
        <v>113425.05499999999</v>
      </c>
      <c r="O929" s="28">
        <f t="shared" si="73"/>
        <v>1</v>
      </c>
      <c r="P929" t="str" cm="1">
        <f t="array" ref="P929">+IFERROR(_xlfn.XLOOKUP(Cesion_credito[[#This Row],[SUMINISTRADOR_ACTUAL]]&amp;Cesion_credito[[#This Row],[Razón Social Beneficiario del Pago]],Tabla_Facturas[[#All],[ID]],Tabla_Facturas[[#All],[BANCO]],,0),"")</f>
        <v>Banco de Chile</v>
      </c>
      <c r="Q929" t="str" cm="1">
        <f t="array" ref="Q929">+IFERROR(_xlfn.XLOOKUP(Cesion_credito[[#This Row],[SUMINISTRADOR_ACTUAL]]&amp;Cesion_credito[[#This Row],[Razón Social Beneficiario del Pago]],Tabla_Facturas[[#All],[ID]],Tabla_Facturas[[#All],[TIPO_CUENTA]],,0),"")</f>
        <v>Corriente</v>
      </c>
      <c r="R929" t="str" cm="1">
        <f t="array" ref="R929">+IFERROR(_xlfn.XLOOKUP(Cesion_credito[[#This Row],[SUMINISTRADOR_ACTUAL]]&amp;Cesion_credito[[#This Row],[Razón Social Beneficiario del Pago]],Tabla_Facturas[[#All],[ID]],Tabla_Facturas[[#All],[NUMERO_CUENTA]],,0),"")</f>
        <v>1410401068</v>
      </c>
      <c r="S92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17654799</v>
      </c>
      <c r="T929" t="str">
        <f>+_xlfn.XLOOKUP(Cesion_credito[[#This Row],[DISTRIBUIDOR_ACTUAL]],Distribuidor[DISTRIBUIDOR_ACTUAL],Distribuidor[RAZON_SOCIAL_DISTRIBUIDOR_ACTUAL],,0)</f>
        <v>Compañía General de Electricidad S.A.</v>
      </c>
      <c r="U929" t="str">
        <f>+_xlfn.XLOOKUP(Cesion_credito[[#This Row],[DISTRIBUIDOR_ACTUAL]],Distribuidor[DISTRIBUIDOR_ACTUAL],Distribuidor[RUT_DISTRIBUIDOR_ACTUAL],,0)</f>
        <v>76.411.321-7</v>
      </c>
    </row>
    <row r="930" spans="1:21" x14ac:dyDescent="0.25">
      <c r="A930" s="22">
        <f t="shared" si="70"/>
        <v>2025</v>
      </c>
      <c r="B930" s="22">
        <f t="shared" si="71"/>
        <v>1</v>
      </c>
      <c r="C930" s="22">
        <f t="shared" si="72"/>
        <v>6</v>
      </c>
      <c r="D930" s="23" t="s">
        <v>1124</v>
      </c>
      <c r="E930" s="6" t="s">
        <v>1080</v>
      </c>
      <c r="F930" s="5" t="s">
        <v>191</v>
      </c>
      <c r="G930" s="24" t="str" cm="1">
        <f t="array" ref="G930">+IFERROR(_xlfn.XLOOKUP(Cesion_credito[[#This Row],[Distribuidor_CNE]]&amp;"_"&amp;Cesion_credito[[#This Row],[Bloque_Contrato_CNE]],Contrato[[#All],[Id]],Contrato[[#All],[Suministrador_CNE]],,0),"")</f>
        <v>Chungungo S.A.</v>
      </c>
      <c r="H930" s="24" t="str" cm="1">
        <f t="array" ref="H930">+IFERROR(_xlfn.XLOOKUP(Cesion_credito[[#This Row],[Distribuidor_CNE]]&amp;"_"&amp;Cesion_credito[[#This Row],[Bloque_Contrato_CNE]],Contrato[[#All],[Id]],Contrato[[#All],[SUMINISTRADOR_ACTUAL]],,0),"")</f>
        <v>CHUNGUNGO</v>
      </c>
      <c r="I930" s="24" t="str" cm="1">
        <f t="array" ref="I930">+IFERROR(_xlfn.XLOOKUP(Cesion_credito[[#This Row],[Distribuidor_CNE]]&amp;"_"&amp;Cesion_credito[[#This Row],[Bloque_Contrato_CNE]],Contrato[[#All],[Id]],Contrato[[#All],[DISTRIBUIDOR_ACTUAL]],,0),"")</f>
        <v>CHILQUINTA</v>
      </c>
      <c r="J930" s="5" t="s">
        <v>1299</v>
      </c>
      <c r="K930" s="22" t="str" cm="1">
        <f t="array" ref="K93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0" s="8">
        <v>1</v>
      </c>
      <c r="N930" s="36">
        <f>+Cesion_credito[[#This Row],[Prorrata_Semestral (%)]]*SUMIFS(Contrato[Pago_Semestral_US$],Contrato[Distribuidor_CNE],Cesion_credito[[#This Row],[Distribuidor_CNE]],Contrato[Contrato],Cesion_credito[[#This Row],[Bloque_Contrato_CNE]])</f>
        <v>9782.1869999999999</v>
      </c>
      <c r="O930" s="28">
        <f t="shared" si="73"/>
        <v>1</v>
      </c>
      <c r="P930" t="str" cm="1">
        <f t="array" ref="P930">+IFERROR(_xlfn.XLOOKUP(Cesion_credito[[#This Row],[SUMINISTRADOR_ACTUAL]]&amp;Cesion_credito[[#This Row],[Razón Social Beneficiario del Pago]],Tabla_Facturas[[#All],[ID]],Tabla_Facturas[[#All],[BANCO]],,0),"")</f>
        <v>Banco de Chile</v>
      </c>
      <c r="Q930" t="str" cm="1">
        <f t="array" ref="Q930">+IFERROR(_xlfn.XLOOKUP(Cesion_credito[[#This Row],[SUMINISTRADOR_ACTUAL]]&amp;Cesion_credito[[#This Row],[Razón Social Beneficiario del Pago]],Tabla_Facturas[[#All],[ID]],Tabla_Facturas[[#All],[TIPO_CUENTA]],,0),"")</f>
        <v>Corriente</v>
      </c>
      <c r="R930" t="str" cm="1">
        <f t="array" ref="R930">+IFERROR(_xlfn.XLOOKUP(Cesion_credito[[#This Row],[SUMINISTRADOR_ACTUAL]]&amp;Cesion_credito[[#This Row],[Razón Social Beneficiario del Pago]],Tabla_Facturas[[#All],[ID]],Tabla_Facturas[[#All],[NUMERO_CUENTA]],,0),"")</f>
        <v>1410401068</v>
      </c>
      <c r="S93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1522614</v>
      </c>
      <c r="T930" t="str">
        <f>+_xlfn.XLOOKUP(Cesion_credito[[#This Row],[DISTRIBUIDOR_ACTUAL]],Distribuidor[DISTRIBUIDOR_ACTUAL],Distribuidor[RAZON_SOCIAL_DISTRIBUIDOR_ACTUAL],,0)</f>
        <v>Chilquinta Distribución S.A.</v>
      </c>
      <c r="U930" t="str">
        <f>+_xlfn.XLOOKUP(Cesion_credito[[#This Row],[DISTRIBUIDOR_ACTUAL]],Distribuidor[DISTRIBUIDOR_ACTUAL],Distribuidor[RUT_DISTRIBUIDOR_ACTUAL],,0)</f>
        <v>96.813.520-1</v>
      </c>
    </row>
    <row r="931" spans="1:21" x14ac:dyDescent="0.25">
      <c r="A931" s="22">
        <f t="shared" si="70"/>
        <v>2025</v>
      </c>
      <c r="B931" s="22">
        <f t="shared" si="71"/>
        <v>1</v>
      </c>
      <c r="C931" s="22">
        <f t="shared" si="72"/>
        <v>6</v>
      </c>
      <c r="D931" s="23" t="s">
        <v>1124</v>
      </c>
      <c r="E931" s="6" t="s">
        <v>1082</v>
      </c>
      <c r="F931" s="5" t="s">
        <v>234</v>
      </c>
      <c r="G931" s="24" t="str" cm="1">
        <f t="array" ref="G931">+IFERROR(_xlfn.XLOOKUP(Cesion_credito[[#This Row],[Distribuidor_CNE]]&amp;"_"&amp;Cesion_credito[[#This Row],[Bloque_Contrato_CNE]],Contrato[[#All],[Id]],Contrato[[#All],[Suministrador_CNE]],,0),"")</f>
        <v>Chungungo S.A.</v>
      </c>
      <c r="H931" s="24" t="str" cm="1">
        <f t="array" ref="H931">+IFERROR(_xlfn.XLOOKUP(Cesion_credito[[#This Row],[Distribuidor_CNE]]&amp;"_"&amp;Cesion_credito[[#This Row],[Bloque_Contrato_CNE]],Contrato[[#All],[Id]],Contrato[[#All],[SUMINISTRADOR_ACTUAL]],,0),"")</f>
        <v>CHUNGUNGO</v>
      </c>
      <c r="I931" s="24" t="str" cm="1">
        <f t="array" ref="I931">+IFERROR(_xlfn.XLOOKUP(Cesion_credito[[#This Row],[Distribuidor_CNE]]&amp;"_"&amp;Cesion_credito[[#This Row],[Bloque_Contrato_CNE]],Contrato[[#All],[Id]],Contrato[[#All],[DISTRIBUIDOR_ACTUAL]],,0),"")</f>
        <v>CODINER</v>
      </c>
      <c r="J931" s="5" t="s">
        <v>1299</v>
      </c>
      <c r="K931" s="22" t="str" cm="1">
        <f t="array" ref="K93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1" s="8">
        <v>1</v>
      </c>
      <c r="N931" s="36">
        <f>+Cesion_credito[[#This Row],[Prorrata_Semestral (%)]]*SUMIFS(Contrato[Pago_Semestral_US$],Contrato[Distribuidor_CNE],Cesion_credito[[#This Row],[Distribuidor_CNE]],Contrato[Contrato],Cesion_credito[[#This Row],[Bloque_Contrato_CNE]])</f>
        <v>1127.9870000000001</v>
      </c>
      <c r="O931" s="28">
        <f t="shared" si="73"/>
        <v>1</v>
      </c>
      <c r="P931" t="str" cm="1">
        <f t="array" ref="P931">+IFERROR(_xlfn.XLOOKUP(Cesion_credito[[#This Row],[SUMINISTRADOR_ACTUAL]]&amp;Cesion_credito[[#This Row],[Razón Social Beneficiario del Pago]],Tabla_Facturas[[#All],[ID]],Tabla_Facturas[[#All],[BANCO]],,0),"")</f>
        <v>Banco de Chile</v>
      </c>
      <c r="Q931" t="str" cm="1">
        <f t="array" ref="Q931">+IFERROR(_xlfn.XLOOKUP(Cesion_credito[[#This Row],[SUMINISTRADOR_ACTUAL]]&amp;Cesion_credito[[#This Row],[Razón Social Beneficiario del Pago]],Tabla_Facturas[[#All],[ID]],Tabla_Facturas[[#All],[TIPO_CUENTA]],,0),"")</f>
        <v>Corriente</v>
      </c>
      <c r="R931" t="str" cm="1">
        <f t="array" ref="R931">+IFERROR(_xlfn.XLOOKUP(Cesion_credito[[#This Row],[SUMINISTRADOR_ACTUAL]]&amp;Cesion_credito[[#This Row],[Razón Social Beneficiario del Pago]],Tabla_Facturas[[#All],[ID]],Tabla_Facturas[[#All],[NUMERO_CUENTA]],,0),"")</f>
        <v>1410401068</v>
      </c>
      <c r="S93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175573</v>
      </c>
      <c r="T931" t="str">
        <f>+_xlfn.XLOOKUP(Cesion_credito[[#This Row],[DISTRIBUIDOR_ACTUAL]],Distribuidor[DISTRIBUIDOR_ACTUAL],Distribuidor[RAZON_SOCIAL_DISTRIBUIDOR_ACTUAL],,0)</f>
        <v>Compañía Distribuidora de Energía Eléctrica CODINER S.A.</v>
      </c>
      <c r="U931" t="str">
        <f>+_xlfn.XLOOKUP(Cesion_credito[[#This Row],[DISTRIBUIDOR_ACTUAL]],Distribuidor[DISTRIBUIDOR_ACTUAL],Distribuidor[RUT_DISTRIBUIDOR_ACTUAL],,0)</f>
        <v>78.397.530-0</v>
      </c>
    </row>
    <row r="932" spans="1:21" x14ac:dyDescent="0.25">
      <c r="A932" s="22">
        <f t="shared" si="70"/>
        <v>2025</v>
      </c>
      <c r="B932" s="22">
        <f t="shared" si="71"/>
        <v>1</v>
      </c>
      <c r="C932" s="22">
        <f t="shared" si="72"/>
        <v>6</v>
      </c>
      <c r="D932" s="23" t="s">
        <v>1124</v>
      </c>
      <c r="E932" s="6" t="s">
        <v>1083</v>
      </c>
      <c r="F932" s="5" t="s">
        <v>269</v>
      </c>
      <c r="G932" s="24" t="str" cm="1">
        <f t="array" ref="G932">+IFERROR(_xlfn.XLOOKUP(Cesion_credito[[#This Row],[Distribuidor_CNE]]&amp;"_"&amp;Cesion_credito[[#This Row],[Bloque_Contrato_CNE]],Contrato[[#All],[Id]],Contrato[[#All],[Suministrador_CNE]],,0),"")</f>
        <v>Chungungo S.A.</v>
      </c>
      <c r="H932" s="24" t="str" cm="1">
        <f t="array" ref="H932">+IFERROR(_xlfn.XLOOKUP(Cesion_credito[[#This Row],[Distribuidor_CNE]]&amp;"_"&amp;Cesion_credito[[#This Row],[Bloque_Contrato_CNE]],Contrato[[#All],[Id]],Contrato[[#All],[SUMINISTRADOR_ACTUAL]],,0),"")</f>
        <v>CHUNGUNGO</v>
      </c>
      <c r="I932" s="24" t="str" cm="1">
        <f t="array" ref="I932">+IFERROR(_xlfn.XLOOKUP(Cesion_credito[[#This Row],[Distribuidor_CNE]]&amp;"_"&amp;Cesion_credito[[#This Row],[Bloque_Contrato_CNE]],Contrato[[#All],[Id]],Contrato[[#All],[DISTRIBUIDOR_ACTUAL]],,0),"")</f>
        <v>COELCHA</v>
      </c>
      <c r="J932" s="5" t="s">
        <v>1299</v>
      </c>
      <c r="K932" s="22" t="str" cm="1">
        <f t="array" ref="K93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2" s="8">
        <v>1</v>
      </c>
      <c r="N932" s="36">
        <f>+Cesion_credito[[#This Row],[Prorrata_Semestral (%)]]*SUMIFS(Contrato[Pago_Semestral_US$],Contrato[Distribuidor_CNE],Cesion_credito[[#This Row],[Distribuidor_CNE]],Contrato[Contrato],Cesion_credito[[#This Row],[Bloque_Contrato_CNE]])</f>
        <v>1562.4949999999999</v>
      </c>
      <c r="O932" s="28">
        <f t="shared" si="73"/>
        <v>1</v>
      </c>
      <c r="P932" t="str" cm="1">
        <f t="array" ref="P932">+IFERROR(_xlfn.XLOOKUP(Cesion_credito[[#This Row],[SUMINISTRADOR_ACTUAL]]&amp;Cesion_credito[[#This Row],[Razón Social Beneficiario del Pago]],Tabla_Facturas[[#All],[ID]],Tabla_Facturas[[#All],[BANCO]],,0),"")</f>
        <v>Banco de Chile</v>
      </c>
      <c r="Q932" t="str" cm="1">
        <f t="array" ref="Q932">+IFERROR(_xlfn.XLOOKUP(Cesion_credito[[#This Row],[SUMINISTRADOR_ACTUAL]]&amp;Cesion_credito[[#This Row],[Razón Social Beneficiario del Pago]],Tabla_Facturas[[#All],[ID]],Tabla_Facturas[[#All],[TIPO_CUENTA]],,0),"")</f>
        <v>Corriente</v>
      </c>
      <c r="R932" t="str" cm="1">
        <f t="array" ref="R932">+IFERROR(_xlfn.XLOOKUP(Cesion_credito[[#This Row],[SUMINISTRADOR_ACTUAL]]&amp;Cesion_credito[[#This Row],[Razón Social Beneficiario del Pago]],Tabla_Facturas[[#All],[ID]],Tabla_Facturas[[#All],[NUMERO_CUENTA]],,0),"")</f>
        <v>1410401068</v>
      </c>
      <c r="S93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243205</v>
      </c>
      <c r="T932" t="str">
        <f>+_xlfn.XLOOKUP(Cesion_credito[[#This Row],[DISTRIBUIDOR_ACTUAL]],Distribuidor[DISTRIBUIDOR_ACTUAL],Distribuidor[RAZON_SOCIAL_DISTRIBUIDOR_ACTUAL],,0)</f>
        <v>Cooperativa Eléctrica Charrúa Ltda.</v>
      </c>
      <c r="U932" t="str">
        <f>+_xlfn.XLOOKUP(Cesion_credito[[#This Row],[DISTRIBUIDOR_ACTUAL]],Distribuidor[DISTRIBUIDOR_ACTUAL],Distribuidor[RUT_DISTRIBUIDOR_ACTUAL],,0)</f>
        <v>80.238.000-3</v>
      </c>
    </row>
    <row r="933" spans="1:21" x14ac:dyDescent="0.25">
      <c r="A933" s="22">
        <f t="shared" si="70"/>
        <v>2025</v>
      </c>
      <c r="B933" s="22">
        <f t="shared" si="71"/>
        <v>1</v>
      </c>
      <c r="C933" s="22">
        <f t="shared" si="72"/>
        <v>6</v>
      </c>
      <c r="D933" s="23" t="s">
        <v>1124</v>
      </c>
      <c r="E933" s="6" t="s">
        <v>1084</v>
      </c>
      <c r="F933" s="5" t="s">
        <v>307</v>
      </c>
      <c r="G933" s="24" t="str" cm="1">
        <f t="array" ref="G933">+IFERROR(_xlfn.XLOOKUP(Cesion_credito[[#This Row],[Distribuidor_CNE]]&amp;"_"&amp;Cesion_credito[[#This Row],[Bloque_Contrato_CNE]],Contrato[[#All],[Id]],Contrato[[#All],[Suministrador_CNE]],,0),"")</f>
        <v>Chungungo S.A.</v>
      </c>
      <c r="H933" s="24" t="str" cm="1">
        <f t="array" ref="H933">+IFERROR(_xlfn.XLOOKUP(Cesion_credito[[#This Row],[Distribuidor_CNE]]&amp;"_"&amp;Cesion_credito[[#This Row],[Bloque_Contrato_CNE]],Contrato[[#All],[Id]],Contrato[[#All],[SUMINISTRADOR_ACTUAL]],,0),"")</f>
        <v>CHUNGUNGO</v>
      </c>
      <c r="I933" s="24" t="str" cm="1">
        <f t="array" ref="I933">+IFERROR(_xlfn.XLOOKUP(Cesion_credito[[#This Row],[Distribuidor_CNE]]&amp;"_"&amp;Cesion_credito[[#This Row],[Bloque_Contrato_CNE]],Contrato[[#All],[Id]],Contrato[[#All],[DISTRIBUIDOR_ACTUAL]],,0),"")</f>
        <v>CGE</v>
      </c>
      <c r="J933" s="5" t="s">
        <v>1299</v>
      </c>
      <c r="K933" s="22" t="str" cm="1">
        <f t="array" ref="K93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3" s="8">
        <v>1</v>
      </c>
      <c r="N933" s="36">
        <f>+Cesion_credito[[#This Row],[Prorrata_Semestral (%)]]*SUMIFS(Contrato[Pago_Semestral_US$],Contrato[Distribuidor_CNE],Cesion_credito[[#This Row],[Distribuidor_CNE]],Contrato[Contrato],Cesion_credito[[#This Row],[Bloque_Contrato_CNE]])</f>
        <v>114.76900000000001</v>
      </c>
      <c r="O933" s="28">
        <f t="shared" si="73"/>
        <v>1</v>
      </c>
      <c r="P933" t="str" cm="1">
        <f t="array" ref="P933">+IFERROR(_xlfn.XLOOKUP(Cesion_credito[[#This Row],[SUMINISTRADOR_ACTUAL]]&amp;Cesion_credito[[#This Row],[Razón Social Beneficiario del Pago]],Tabla_Facturas[[#All],[ID]],Tabla_Facturas[[#All],[BANCO]],,0),"")</f>
        <v>Banco de Chile</v>
      </c>
      <c r="Q933" t="str" cm="1">
        <f t="array" ref="Q933">+IFERROR(_xlfn.XLOOKUP(Cesion_credito[[#This Row],[SUMINISTRADOR_ACTUAL]]&amp;Cesion_credito[[#This Row],[Razón Social Beneficiario del Pago]],Tabla_Facturas[[#All],[ID]],Tabla_Facturas[[#All],[TIPO_CUENTA]],,0),"")</f>
        <v>Corriente</v>
      </c>
      <c r="R933" t="str" cm="1">
        <f t="array" ref="R933">+IFERROR(_xlfn.XLOOKUP(Cesion_credito[[#This Row],[SUMINISTRADOR_ACTUAL]]&amp;Cesion_credito[[#This Row],[Razón Social Beneficiario del Pago]],Tabla_Facturas[[#All],[ID]],Tabla_Facturas[[#All],[NUMERO_CUENTA]],,0),"")</f>
        <v>1410401068</v>
      </c>
      <c r="S93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17864</v>
      </c>
      <c r="T933" t="str">
        <f>+_xlfn.XLOOKUP(Cesion_credito[[#This Row],[DISTRIBUIDOR_ACTUAL]],Distribuidor[DISTRIBUIDOR_ACTUAL],Distribuidor[RAZON_SOCIAL_DISTRIBUIDOR_ACTUAL],,0)</f>
        <v>Compañía General de Electricidad S.A.</v>
      </c>
      <c r="U933" t="str">
        <f>+_xlfn.XLOOKUP(Cesion_credito[[#This Row],[DISTRIBUIDOR_ACTUAL]],Distribuidor[DISTRIBUIDOR_ACTUAL],Distribuidor[RUT_DISTRIBUIDOR_ACTUAL],,0)</f>
        <v>76.411.321-7</v>
      </c>
    </row>
    <row r="934" spans="1:21" x14ac:dyDescent="0.25">
      <c r="A934" s="22">
        <f t="shared" si="70"/>
        <v>2025</v>
      </c>
      <c r="B934" s="22">
        <f t="shared" si="71"/>
        <v>1</v>
      </c>
      <c r="C934" s="22">
        <f t="shared" si="72"/>
        <v>6</v>
      </c>
      <c r="D934" s="23" t="s">
        <v>1124</v>
      </c>
      <c r="E934" s="6" t="s">
        <v>1084</v>
      </c>
      <c r="F934" s="5" t="s">
        <v>308</v>
      </c>
      <c r="G934" s="24" t="str" cm="1">
        <f t="array" ref="G934">+IFERROR(_xlfn.XLOOKUP(Cesion_credito[[#This Row],[Distribuidor_CNE]]&amp;"_"&amp;Cesion_credito[[#This Row],[Bloque_Contrato_CNE]],Contrato[[#All],[Id]],Contrato[[#All],[Suministrador_CNE]],,0),"")</f>
        <v>Chungungo S.A.</v>
      </c>
      <c r="H934" s="24" t="str" cm="1">
        <f t="array" ref="H934">+IFERROR(_xlfn.XLOOKUP(Cesion_credito[[#This Row],[Distribuidor_CNE]]&amp;"_"&amp;Cesion_credito[[#This Row],[Bloque_Contrato_CNE]],Contrato[[#All],[Id]],Contrato[[#All],[SUMINISTRADOR_ACTUAL]],,0),"")</f>
        <v>CHUNGUNGO</v>
      </c>
      <c r="I934" s="24" t="str" cm="1">
        <f t="array" ref="I934">+IFERROR(_xlfn.XLOOKUP(Cesion_credito[[#This Row],[Distribuidor_CNE]]&amp;"_"&amp;Cesion_credito[[#This Row],[Bloque_Contrato_CNE]],Contrato[[#All],[Id]],Contrato[[#All],[DISTRIBUIDOR_ACTUAL]],,0),"")</f>
        <v>CGE</v>
      </c>
      <c r="J934" s="5" t="s">
        <v>1299</v>
      </c>
      <c r="K934" s="22" t="str" cm="1">
        <f t="array" ref="K93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4" s="8">
        <v>1</v>
      </c>
      <c r="N934" s="36">
        <f>+Cesion_credito[[#This Row],[Prorrata_Semestral (%)]]*SUMIFS(Contrato[Pago_Semestral_US$],Contrato[Distribuidor_CNE],Cesion_credito[[#This Row],[Distribuidor_CNE]],Contrato[Contrato],Cesion_credito[[#This Row],[Bloque_Contrato_CNE]])</f>
        <v>59482.63</v>
      </c>
      <c r="O934" s="28">
        <f t="shared" si="73"/>
        <v>1</v>
      </c>
      <c r="P934" t="str" cm="1">
        <f t="array" ref="P934">+IFERROR(_xlfn.XLOOKUP(Cesion_credito[[#This Row],[SUMINISTRADOR_ACTUAL]]&amp;Cesion_credito[[#This Row],[Razón Social Beneficiario del Pago]],Tabla_Facturas[[#All],[ID]],Tabla_Facturas[[#All],[BANCO]],,0),"")</f>
        <v>Banco de Chile</v>
      </c>
      <c r="Q934" t="str" cm="1">
        <f t="array" ref="Q934">+IFERROR(_xlfn.XLOOKUP(Cesion_credito[[#This Row],[SUMINISTRADOR_ACTUAL]]&amp;Cesion_credito[[#This Row],[Razón Social Beneficiario del Pago]],Tabla_Facturas[[#All],[ID]],Tabla_Facturas[[#All],[TIPO_CUENTA]],,0),"")</f>
        <v>Corriente</v>
      </c>
      <c r="R934" t="str" cm="1">
        <f t="array" ref="R934">+IFERROR(_xlfn.XLOOKUP(Cesion_credito[[#This Row],[SUMINISTRADOR_ACTUAL]]&amp;Cesion_credito[[#This Row],[Razón Social Beneficiario del Pago]],Tabla_Facturas[[#All],[ID]],Tabla_Facturas[[#All],[NUMERO_CUENTA]],,0),"")</f>
        <v>1410401068</v>
      </c>
      <c r="S93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9258570</v>
      </c>
      <c r="T934" t="str">
        <f>+_xlfn.XLOOKUP(Cesion_credito[[#This Row],[DISTRIBUIDOR_ACTUAL]],Distribuidor[DISTRIBUIDOR_ACTUAL],Distribuidor[RAZON_SOCIAL_DISTRIBUIDOR_ACTUAL],,0)</f>
        <v>Compañía General de Electricidad S.A.</v>
      </c>
      <c r="U934" t="str">
        <f>+_xlfn.XLOOKUP(Cesion_credito[[#This Row],[DISTRIBUIDOR_ACTUAL]],Distribuidor[DISTRIBUIDOR_ACTUAL],Distribuidor[RUT_DISTRIBUIDOR_ACTUAL],,0)</f>
        <v>76.411.321-7</v>
      </c>
    </row>
    <row r="935" spans="1:21" x14ac:dyDescent="0.25">
      <c r="A935" s="22">
        <f t="shared" si="70"/>
        <v>2025</v>
      </c>
      <c r="B935" s="22">
        <f t="shared" si="71"/>
        <v>1</v>
      </c>
      <c r="C935" s="22">
        <f t="shared" si="72"/>
        <v>6</v>
      </c>
      <c r="D935" s="23" t="s">
        <v>1124</v>
      </c>
      <c r="E935" s="6" t="s">
        <v>1085</v>
      </c>
      <c r="F935" s="5" t="s">
        <v>362</v>
      </c>
      <c r="G935" s="24" t="str" cm="1">
        <f t="array" ref="G935">+IFERROR(_xlfn.XLOOKUP(Cesion_credito[[#This Row],[Distribuidor_CNE]]&amp;"_"&amp;Cesion_credito[[#This Row],[Bloque_Contrato_CNE]],Contrato[[#All],[Id]],Contrato[[#All],[Suministrador_CNE]],,0),"")</f>
        <v>Chungungo S.A.</v>
      </c>
      <c r="H935" s="24" t="str" cm="1">
        <f t="array" ref="H935">+IFERROR(_xlfn.XLOOKUP(Cesion_credito[[#This Row],[Distribuidor_CNE]]&amp;"_"&amp;Cesion_credito[[#This Row],[Bloque_Contrato_CNE]],Contrato[[#All],[Id]],Contrato[[#All],[SUMINISTRADOR_ACTUAL]],,0),"")</f>
        <v>CHUNGUNGO</v>
      </c>
      <c r="I935" s="24" t="str" cm="1">
        <f t="array" ref="I935">+IFERROR(_xlfn.XLOOKUP(Cesion_credito[[#This Row],[Distribuidor_CNE]]&amp;"_"&amp;Cesion_credito[[#This Row],[Bloque_Contrato_CNE]],Contrato[[#All],[Id]],Contrato[[#All],[DISTRIBUIDOR_ACTUAL]],,0),"")</f>
        <v>COOPELAN</v>
      </c>
      <c r="J935" s="5" t="s">
        <v>1299</v>
      </c>
      <c r="K935" s="22" t="str" cm="1">
        <f t="array" ref="K93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5" s="8">
        <v>1</v>
      </c>
      <c r="N935" s="36">
        <f>+Cesion_credito[[#This Row],[Prorrata_Semestral (%)]]*SUMIFS(Contrato[Pago_Semestral_US$],Contrato[Distribuidor_CNE],Cesion_credito[[#This Row],[Distribuidor_CNE]],Contrato[Contrato],Cesion_credito[[#This Row],[Bloque_Contrato_CNE]])</f>
        <v>2121.4560000000001</v>
      </c>
      <c r="O935" s="28">
        <f t="shared" si="73"/>
        <v>1</v>
      </c>
      <c r="P935" t="str" cm="1">
        <f t="array" ref="P935">+IFERROR(_xlfn.XLOOKUP(Cesion_credito[[#This Row],[SUMINISTRADOR_ACTUAL]]&amp;Cesion_credito[[#This Row],[Razón Social Beneficiario del Pago]],Tabla_Facturas[[#All],[ID]],Tabla_Facturas[[#All],[BANCO]],,0),"")</f>
        <v>Banco de Chile</v>
      </c>
      <c r="Q935" t="str" cm="1">
        <f t="array" ref="Q935">+IFERROR(_xlfn.XLOOKUP(Cesion_credito[[#This Row],[SUMINISTRADOR_ACTUAL]]&amp;Cesion_credito[[#This Row],[Razón Social Beneficiario del Pago]],Tabla_Facturas[[#All],[ID]],Tabla_Facturas[[#All],[TIPO_CUENTA]],,0),"")</f>
        <v>Corriente</v>
      </c>
      <c r="R935" t="str" cm="1">
        <f t="array" ref="R935">+IFERROR(_xlfn.XLOOKUP(Cesion_credito[[#This Row],[SUMINISTRADOR_ACTUAL]]&amp;Cesion_credito[[#This Row],[Razón Social Beneficiario del Pago]],Tabla_Facturas[[#All],[ID]],Tabla_Facturas[[#All],[NUMERO_CUENTA]],,0),"")</f>
        <v>1410401068</v>
      </c>
      <c r="S93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330208</v>
      </c>
      <c r="T935" t="str">
        <f>+_xlfn.XLOOKUP(Cesion_credito[[#This Row],[DISTRIBUIDOR_ACTUAL]],Distribuidor[DISTRIBUIDOR_ACTUAL],Distribuidor[RAZON_SOCIAL_DISTRIBUIDOR_ACTUAL],,0)</f>
        <v>Cooperativa Eléctrica Los Angeles LTDA</v>
      </c>
      <c r="U935" t="str">
        <f>+_xlfn.XLOOKUP(Cesion_credito[[#This Row],[DISTRIBUIDOR_ACTUAL]],Distribuidor[DISTRIBUIDOR_ACTUAL],Distribuidor[RUT_DISTRIBUIDOR_ACTUAL],,0)</f>
        <v>81.585.900-6</v>
      </c>
    </row>
    <row r="936" spans="1:21" x14ac:dyDescent="0.25">
      <c r="A936" s="22">
        <f t="shared" si="70"/>
        <v>2025</v>
      </c>
      <c r="B936" s="22">
        <f t="shared" si="71"/>
        <v>1</v>
      </c>
      <c r="C936" s="22">
        <f t="shared" si="72"/>
        <v>6</v>
      </c>
      <c r="D936" s="23" t="s">
        <v>1124</v>
      </c>
      <c r="E936" s="6" t="s">
        <v>1086</v>
      </c>
      <c r="F936" s="5" t="s">
        <v>398</v>
      </c>
      <c r="G936" s="24" t="str" cm="1">
        <f t="array" ref="G936">+IFERROR(_xlfn.XLOOKUP(Cesion_credito[[#This Row],[Distribuidor_CNE]]&amp;"_"&amp;Cesion_credito[[#This Row],[Bloque_Contrato_CNE]],Contrato[[#All],[Id]],Contrato[[#All],[Suministrador_CNE]],,0),"")</f>
        <v>Chungungo S.A.</v>
      </c>
      <c r="H936" s="24" t="str" cm="1">
        <f t="array" ref="H936">+IFERROR(_xlfn.XLOOKUP(Cesion_credito[[#This Row],[Distribuidor_CNE]]&amp;"_"&amp;Cesion_credito[[#This Row],[Bloque_Contrato_CNE]],Contrato[[#All],[Id]],Contrato[[#All],[SUMINISTRADOR_ACTUAL]],,0),"")</f>
        <v>CHUNGUNGO</v>
      </c>
      <c r="I936" s="24" t="str" cm="1">
        <f t="array" ref="I936">+IFERROR(_xlfn.XLOOKUP(Cesion_credito[[#This Row],[Distribuidor_CNE]]&amp;"_"&amp;Cesion_credito[[#This Row],[Bloque_Contrato_CNE]],Contrato[[#All],[Id]],Contrato[[#All],[DISTRIBUIDOR_ACTUAL]],,0),"")</f>
        <v>COOPREL</v>
      </c>
      <c r="J936" s="5" t="s">
        <v>5</v>
      </c>
      <c r="K936" s="22" t="str" cm="1">
        <f t="array" ref="K936">+IFERROR(_xlfn.XLOOKUP(Cesion_credito[[#This Row],[SUMINISTRADOR_ACTUAL]]&amp;Cesion_credito[[#This Row],[Razón Social Beneficiario del Pago]],Tabla_Facturas[[#All],[ID]],Tabla_Facturas[[#All],[RUT BENEFICIARIO]],,0),"")</f>
        <v>76.414.107-5</v>
      </c>
      <c r="L93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36" s="8">
        <v>1</v>
      </c>
      <c r="N936" s="36">
        <f>+Cesion_credito[[#This Row],[Prorrata_Semestral (%)]]*SUMIFS(Contrato[Pago_Semestral_US$],Contrato[Distribuidor_CNE],Cesion_credito[[#This Row],[Distribuidor_CNE]],Contrato[Contrato],Cesion_credito[[#This Row],[Bloque_Contrato_CNE]])</f>
        <v>589.94200000000001</v>
      </c>
      <c r="O936" s="28">
        <f t="shared" si="73"/>
        <v>1</v>
      </c>
      <c r="P936" t="str" cm="1">
        <f t="array" ref="P936">+IFERROR(_xlfn.XLOOKUP(Cesion_credito[[#This Row],[SUMINISTRADOR_ACTUAL]]&amp;Cesion_credito[[#This Row],[Razón Social Beneficiario del Pago]],Tabla_Facturas[[#All],[ID]],Tabla_Facturas[[#All],[BANCO]],,0),"")</f>
        <v>Itaú Chile</v>
      </c>
      <c r="Q936" t="str" cm="1">
        <f t="array" ref="Q936">+IFERROR(_xlfn.XLOOKUP(Cesion_credito[[#This Row],[SUMINISTRADOR_ACTUAL]]&amp;Cesion_credito[[#This Row],[Razón Social Beneficiario del Pago]],Tabla_Facturas[[#All],[ID]],Tabla_Facturas[[#All],[TIPO_CUENTA]],,0),"")</f>
        <v>Corriente</v>
      </c>
      <c r="R936" cm="1">
        <f t="array" ref="R936">+IFERROR(_xlfn.XLOOKUP(Cesion_credito[[#This Row],[SUMINISTRADOR_ACTUAL]]&amp;Cesion_credito[[#This Row],[Razón Social Beneficiario del Pago]],Tabla_Facturas[[#All],[ID]],Tabla_Facturas[[#All],[NUMERO_CUENTA]],,0),"")</f>
        <v>210740166</v>
      </c>
      <c r="S93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91825</v>
      </c>
      <c r="T936" t="str">
        <f>+_xlfn.XLOOKUP(Cesion_credito[[#This Row],[DISTRIBUIDOR_ACTUAL]],Distribuidor[DISTRIBUIDOR_ACTUAL],Distribuidor[RAZON_SOCIAL_DISTRIBUIDOR_ACTUAL],,0)</f>
        <v>Cooperativa Rural Eléctrica Río Bueno Ltda.</v>
      </c>
      <c r="U936" t="str">
        <f>+_xlfn.XLOOKUP(Cesion_credito[[#This Row],[DISTRIBUIDOR_ACTUAL]],Distribuidor[DISTRIBUIDOR_ACTUAL],Distribuidor[RUT_DISTRIBUIDOR_ACTUAL],,0)</f>
        <v>81.388.600-6</v>
      </c>
    </row>
    <row r="937" spans="1:21" x14ac:dyDescent="0.25">
      <c r="A937" s="22">
        <f t="shared" ref="A937:A950" si="74">+$B$3</f>
        <v>2025</v>
      </c>
      <c r="B937" s="22">
        <f t="shared" ref="B937:B950" si="75">+$B$4</f>
        <v>1</v>
      </c>
      <c r="C937" s="22">
        <f t="shared" ref="C937:C950" si="76">+$B$5</f>
        <v>6</v>
      </c>
      <c r="D937" s="23" t="s">
        <v>1124</v>
      </c>
      <c r="E937" s="6" t="s">
        <v>1087</v>
      </c>
      <c r="F937" s="5" t="s">
        <v>433</v>
      </c>
      <c r="G937" s="24" t="str" cm="1">
        <f t="array" ref="G937">+IFERROR(_xlfn.XLOOKUP(Cesion_credito[[#This Row],[Distribuidor_CNE]]&amp;"_"&amp;Cesion_credito[[#This Row],[Bloque_Contrato_CNE]],Contrato[[#All],[Id]],Contrato[[#All],[Suministrador_CNE]],,0),"")</f>
        <v>Chungungo S.A.</v>
      </c>
      <c r="H937" s="24" t="str" cm="1">
        <f t="array" ref="H937">+IFERROR(_xlfn.XLOOKUP(Cesion_credito[[#This Row],[Distribuidor_CNE]]&amp;"_"&amp;Cesion_credito[[#This Row],[Bloque_Contrato_CNE]],Contrato[[#All],[Id]],Contrato[[#All],[SUMINISTRADOR_ACTUAL]],,0),"")</f>
        <v>CHUNGUNGO</v>
      </c>
      <c r="I937" s="24" t="str" cm="1">
        <f t="array" ref="I937">+IFERROR(_xlfn.XLOOKUP(Cesion_credito[[#This Row],[Distribuidor_CNE]]&amp;"_"&amp;Cesion_credito[[#This Row],[Bloque_Contrato_CNE]],Contrato[[#All],[Id]],Contrato[[#All],[DISTRIBUIDOR_ACTUAL]],,0),"")</f>
        <v>COPELEC</v>
      </c>
      <c r="J937" s="5" t="s">
        <v>1299</v>
      </c>
      <c r="K937" s="22" t="str" cm="1">
        <f t="array" ref="K93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7" s="8">
        <v>1</v>
      </c>
      <c r="N937" s="36">
        <f>+Cesion_credito[[#This Row],[Prorrata_Semestral (%)]]*SUMIFS(Contrato[Pago_Semestral_US$],Contrato[Distribuidor_CNE],Cesion_credito[[#This Row],[Distribuidor_CNE]],Contrato[Contrato],Cesion_credito[[#This Row],[Bloque_Contrato_CNE]])</f>
        <v>5212.0010000000002</v>
      </c>
      <c r="O937" s="28">
        <f t="shared" ref="O937:O950" si="77">+SUMIFS(M:M,E:E,E937,F:F,F937)</f>
        <v>1</v>
      </c>
      <c r="P937" t="str" cm="1">
        <f t="array" ref="P937">+IFERROR(_xlfn.XLOOKUP(Cesion_credito[[#This Row],[SUMINISTRADOR_ACTUAL]]&amp;Cesion_credito[[#This Row],[Razón Social Beneficiario del Pago]],Tabla_Facturas[[#All],[ID]],Tabla_Facturas[[#All],[BANCO]],,0),"")</f>
        <v>Banco de Chile</v>
      </c>
      <c r="Q937" t="str" cm="1">
        <f t="array" ref="Q937">+IFERROR(_xlfn.XLOOKUP(Cesion_credito[[#This Row],[SUMINISTRADOR_ACTUAL]]&amp;Cesion_credito[[#This Row],[Razón Social Beneficiario del Pago]],Tabla_Facturas[[#All],[ID]],Tabla_Facturas[[#All],[TIPO_CUENTA]],,0),"")</f>
        <v>Corriente</v>
      </c>
      <c r="R937" t="str" cm="1">
        <f t="array" ref="R937">+IFERROR(_xlfn.XLOOKUP(Cesion_credito[[#This Row],[SUMINISTRADOR_ACTUAL]]&amp;Cesion_credito[[#This Row],[Razón Social Beneficiario del Pago]],Tabla_Facturas[[#All],[ID]],Tabla_Facturas[[#All],[NUMERO_CUENTA]],,0),"")</f>
        <v>1410401068</v>
      </c>
      <c r="S93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811257</v>
      </c>
      <c r="T937" t="str">
        <f>+_xlfn.XLOOKUP(Cesion_credito[[#This Row],[DISTRIBUIDOR_ACTUAL]],Distribuidor[DISTRIBUIDOR_ACTUAL],Distribuidor[RAZON_SOCIAL_DISTRIBUIDOR_ACTUAL],,0)</f>
        <v>Cooperativa de Consumo de Energía Eléctrica Chillán Ltda.</v>
      </c>
      <c r="U937" t="str">
        <f>+_xlfn.XLOOKUP(Cesion_credito[[#This Row],[DISTRIBUIDOR_ACTUAL]],Distribuidor[DISTRIBUIDOR_ACTUAL],Distribuidor[RUT_DISTRIBUIDOR_ACTUAL],,0)</f>
        <v>80.237.700-2</v>
      </c>
    </row>
    <row r="938" spans="1:21" x14ac:dyDescent="0.25">
      <c r="A938" s="22">
        <f t="shared" si="74"/>
        <v>2025</v>
      </c>
      <c r="B938" s="22">
        <f t="shared" si="75"/>
        <v>1</v>
      </c>
      <c r="C938" s="22">
        <f t="shared" si="76"/>
        <v>6</v>
      </c>
      <c r="D938" s="23" t="s">
        <v>1124</v>
      </c>
      <c r="E938" s="6" t="s">
        <v>1088</v>
      </c>
      <c r="F938" s="5" t="s">
        <v>471</v>
      </c>
      <c r="G938" s="24" t="str" cm="1">
        <f t="array" ref="G938">+IFERROR(_xlfn.XLOOKUP(Cesion_credito[[#This Row],[Distribuidor_CNE]]&amp;"_"&amp;Cesion_credito[[#This Row],[Bloque_Contrato_CNE]],Contrato[[#All],[Id]],Contrato[[#All],[Suministrador_CNE]],,0),"")</f>
        <v>Chungungo S.A.</v>
      </c>
      <c r="H938" s="24" t="str" cm="1">
        <f t="array" ref="H938">+IFERROR(_xlfn.XLOOKUP(Cesion_credito[[#This Row],[Distribuidor_CNE]]&amp;"_"&amp;Cesion_credito[[#This Row],[Bloque_Contrato_CNE]],Contrato[[#All],[Id]],Contrato[[#All],[SUMINISTRADOR_ACTUAL]],,0),"")</f>
        <v>CHUNGUNGO</v>
      </c>
      <c r="I938" s="24" t="str" cm="1">
        <f t="array" ref="I938">+IFERROR(_xlfn.XLOOKUP(Cesion_credito[[#This Row],[Distribuidor_CNE]]&amp;"_"&amp;Cesion_credito[[#This Row],[Bloque_Contrato_CNE]],Contrato[[#All],[Id]],Contrato[[#All],[DISTRIBUIDOR_ACTUAL]],,0),"")</f>
        <v>CRELL</v>
      </c>
      <c r="J938" s="5" t="s">
        <v>1299</v>
      </c>
      <c r="K938" s="22" t="str" cm="1">
        <f t="array" ref="K93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8" s="8">
        <v>1</v>
      </c>
      <c r="N938" s="36">
        <f>+Cesion_credito[[#This Row],[Prorrata_Semestral (%)]]*SUMIFS(Contrato[Pago_Semestral_US$],Contrato[Distribuidor_CNE],Cesion_credito[[#This Row],[Distribuidor_CNE]],Contrato[Contrato],Cesion_credito[[#This Row],[Bloque_Contrato_CNE]])</f>
        <v>898.77</v>
      </c>
      <c r="O938" s="28">
        <f t="shared" si="77"/>
        <v>1</v>
      </c>
      <c r="P938" t="str" cm="1">
        <f t="array" ref="P938">+IFERROR(_xlfn.XLOOKUP(Cesion_credito[[#This Row],[SUMINISTRADOR_ACTUAL]]&amp;Cesion_credito[[#This Row],[Razón Social Beneficiario del Pago]],Tabla_Facturas[[#All],[ID]],Tabla_Facturas[[#All],[BANCO]],,0),"")</f>
        <v>Banco de Chile</v>
      </c>
      <c r="Q938" t="str" cm="1">
        <f t="array" ref="Q938">+IFERROR(_xlfn.XLOOKUP(Cesion_credito[[#This Row],[SUMINISTRADOR_ACTUAL]]&amp;Cesion_credito[[#This Row],[Razón Social Beneficiario del Pago]],Tabla_Facturas[[#All],[ID]],Tabla_Facturas[[#All],[TIPO_CUENTA]],,0),"")</f>
        <v>Corriente</v>
      </c>
      <c r="R938" t="str" cm="1">
        <f t="array" ref="R938">+IFERROR(_xlfn.XLOOKUP(Cesion_credito[[#This Row],[SUMINISTRADOR_ACTUAL]]&amp;Cesion_credito[[#This Row],[Razón Social Beneficiario del Pago]],Tabla_Facturas[[#All],[ID]],Tabla_Facturas[[#All],[NUMERO_CUENTA]],,0),"")</f>
        <v>1410401068</v>
      </c>
      <c r="S93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139895</v>
      </c>
      <c r="T938" t="str">
        <f>+_xlfn.XLOOKUP(Cesion_credito[[#This Row],[DISTRIBUIDOR_ACTUAL]],Distribuidor[DISTRIBUIDOR_ACTUAL],Distribuidor[RAZON_SOCIAL_DISTRIBUIDOR_ACTUAL],,0)</f>
        <v>Cooperativa Regional Eléctrica Llanquihue Ltda</v>
      </c>
      <c r="U938" t="str">
        <f>+_xlfn.XLOOKUP(Cesion_credito[[#This Row],[DISTRIBUIDOR_ACTUAL]],Distribuidor[DISTRIBUIDOR_ACTUAL],Distribuidor[RUT_DISTRIBUIDOR_ACTUAL],,0)</f>
        <v>81.106.900-0</v>
      </c>
    </row>
    <row r="939" spans="1:21" x14ac:dyDescent="0.25">
      <c r="A939" s="22">
        <f t="shared" si="74"/>
        <v>2025</v>
      </c>
      <c r="B939" s="22">
        <f t="shared" si="75"/>
        <v>1</v>
      </c>
      <c r="C939" s="22">
        <f t="shared" si="76"/>
        <v>6</v>
      </c>
      <c r="D939" s="23" t="s">
        <v>1124</v>
      </c>
      <c r="E939" s="6" t="s">
        <v>1089</v>
      </c>
      <c r="F939" s="5" t="s">
        <v>504</v>
      </c>
      <c r="G939" s="24" t="str" cm="1">
        <f t="array" ref="G939">+IFERROR(_xlfn.XLOOKUP(Cesion_credito[[#This Row],[Distribuidor_CNE]]&amp;"_"&amp;Cesion_credito[[#This Row],[Bloque_Contrato_CNE]],Contrato[[#All],[Id]],Contrato[[#All],[Suministrador_CNE]],,0),"")</f>
        <v>Chungungo S.A.</v>
      </c>
      <c r="H939" s="24" t="str" cm="1">
        <f t="array" ref="H939">+IFERROR(_xlfn.XLOOKUP(Cesion_credito[[#This Row],[Distribuidor_CNE]]&amp;"_"&amp;Cesion_credito[[#This Row],[Bloque_Contrato_CNE]],Contrato[[#All],[Id]],Contrato[[#All],[SUMINISTRADOR_ACTUAL]],,0),"")</f>
        <v>CHUNGUNGO</v>
      </c>
      <c r="I939" s="24" t="str" cm="1">
        <f t="array" ref="I939">+IFERROR(_xlfn.XLOOKUP(Cesion_credito[[#This Row],[Distribuidor_CNE]]&amp;"_"&amp;Cesion_credito[[#This Row],[Bloque_Contrato_CNE]],Contrato[[#All],[Id]],Contrato[[#All],[DISTRIBUIDOR_ACTUAL]],,0),"")</f>
        <v>EDECSA</v>
      </c>
      <c r="J939" s="5" t="s">
        <v>1299</v>
      </c>
      <c r="K939" s="22" t="str" cm="1">
        <f t="array" ref="K93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3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39" s="8">
        <v>1</v>
      </c>
      <c r="N939" s="36">
        <f>+Cesion_credito[[#This Row],[Prorrata_Semestral (%)]]*SUMIFS(Contrato[Pago_Semestral_US$],Contrato[Distribuidor_CNE],Cesion_credito[[#This Row],[Distribuidor_CNE]],Contrato[Contrato],Cesion_credito[[#This Row],[Bloque_Contrato_CNE]])</f>
        <v>299.71800000000002</v>
      </c>
      <c r="O939" s="28">
        <f t="shared" si="77"/>
        <v>1</v>
      </c>
      <c r="P939" t="str" cm="1">
        <f t="array" ref="P939">+IFERROR(_xlfn.XLOOKUP(Cesion_credito[[#This Row],[SUMINISTRADOR_ACTUAL]]&amp;Cesion_credito[[#This Row],[Razón Social Beneficiario del Pago]],Tabla_Facturas[[#All],[ID]],Tabla_Facturas[[#All],[BANCO]],,0),"")</f>
        <v>Banco de Chile</v>
      </c>
      <c r="Q939" t="str" cm="1">
        <f t="array" ref="Q939">+IFERROR(_xlfn.XLOOKUP(Cesion_credito[[#This Row],[SUMINISTRADOR_ACTUAL]]&amp;Cesion_credito[[#This Row],[Razón Social Beneficiario del Pago]],Tabla_Facturas[[#All],[ID]],Tabla_Facturas[[#All],[TIPO_CUENTA]],,0),"")</f>
        <v>Corriente</v>
      </c>
      <c r="R939" t="str" cm="1">
        <f t="array" ref="R939">+IFERROR(_xlfn.XLOOKUP(Cesion_credito[[#This Row],[SUMINISTRADOR_ACTUAL]]&amp;Cesion_credito[[#This Row],[Razón Social Beneficiario del Pago]],Tabla_Facturas[[#All],[ID]],Tabla_Facturas[[#All],[NUMERO_CUENTA]],,0),"")</f>
        <v>1410401068</v>
      </c>
      <c r="S93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46652</v>
      </c>
      <c r="T939" t="str">
        <f>+_xlfn.XLOOKUP(Cesion_credito[[#This Row],[DISTRIBUIDOR_ACTUAL]],Distribuidor[DISTRIBUIDOR_ACTUAL],Distribuidor[RAZON_SOCIAL_DISTRIBUIDOR_ACTUAL],,0)</f>
        <v>Energía de Casablanca S.A.</v>
      </c>
      <c r="U939" t="str">
        <f>+_xlfn.XLOOKUP(Cesion_credito[[#This Row],[DISTRIBUIDOR_ACTUAL]],Distribuidor[DISTRIBUIDOR_ACTUAL],Distribuidor[RUT_DISTRIBUIDOR_ACTUAL],,0)</f>
        <v>96.766.110-4</v>
      </c>
    </row>
    <row r="940" spans="1:21" x14ac:dyDescent="0.25">
      <c r="A940" s="22">
        <f t="shared" si="74"/>
        <v>2025</v>
      </c>
      <c r="B940" s="22">
        <f t="shared" si="75"/>
        <v>1</v>
      </c>
      <c r="C940" s="22">
        <f t="shared" si="76"/>
        <v>6</v>
      </c>
      <c r="D940" s="23" t="s">
        <v>1124</v>
      </c>
      <c r="E940" s="6" t="s">
        <v>1092</v>
      </c>
      <c r="F940" s="5" t="s">
        <v>628</v>
      </c>
      <c r="G940" s="24" t="str" cm="1">
        <f t="array" ref="G940">+IFERROR(_xlfn.XLOOKUP(Cesion_credito[[#This Row],[Distribuidor_CNE]]&amp;"_"&amp;Cesion_credito[[#This Row],[Bloque_Contrato_CNE]],Contrato[[#All],[Id]],Contrato[[#All],[Suministrador_CNE]],,0),"")</f>
        <v>Chungungo S.A.</v>
      </c>
      <c r="H940" s="24" t="str" cm="1">
        <f t="array" ref="H940">+IFERROR(_xlfn.XLOOKUP(Cesion_credito[[#This Row],[Distribuidor_CNE]]&amp;"_"&amp;Cesion_credito[[#This Row],[Bloque_Contrato_CNE]],Contrato[[#All],[Id]],Contrato[[#All],[SUMINISTRADOR_ACTUAL]],,0),"")</f>
        <v>CHUNGUNGO</v>
      </c>
      <c r="I940" s="24" t="str" cm="1">
        <f t="array" ref="I940">+IFERROR(_xlfn.XLOOKUP(Cesion_credito[[#This Row],[Distribuidor_CNE]]&amp;"_"&amp;Cesion_credito[[#This Row],[Bloque_Contrato_CNE]],Contrato[[#All],[Id]],Contrato[[#All],[DISTRIBUIDOR_ACTUAL]],,0),"")</f>
        <v>CGE</v>
      </c>
      <c r="J940" s="5" t="s">
        <v>1299</v>
      </c>
      <c r="K940" s="22" t="str" cm="1">
        <f t="array" ref="K940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0" s="8">
        <v>1</v>
      </c>
      <c r="N940" s="36">
        <f>+Cesion_credito[[#This Row],[Prorrata_Semestral (%)]]*SUMIFS(Contrato[Pago_Semestral_US$],Contrato[Distribuidor_CNE],Cesion_credito[[#This Row],[Distribuidor_CNE]],Contrato[Contrato],Cesion_credito[[#This Row],[Bloque_Contrato_CNE]])</f>
        <v>59.493000000000002</v>
      </c>
      <c r="O940" s="28">
        <f t="shared" si="77"/>
        <v>1</v>
      </c>
      <c r="P940" t="str" cm="1">
        <f t="array" ref="P940">+IFERROR(_xlfn.XLOOKUP(Cesion_credito[[#This Row],[SUMINISTRADOR_ACTUAL]]&amp;Cesion_credito[[#This Row],[Razón Social Beneficiario del Pago]],Tabla_Facturas[[#All],[ID]],Tabla_Facturas[[#All],[BANCO]],,0),"")</f>
        <v>Banco de Chile</v>
      </c>
      <c r="Q940" t="str" cm="1">
        <f t="array" ref="Q940">+IFERROR(_xlfn.XLOOKUP(Cesion_credito[[#This Row],[SUMINISTRADOR_ACTUAL]]&amp;Cesion_credito[[#This Row],[Razón Social Beneficiario del Pago]],Tabla_Facturas[[#All],[ID]],Tabla_Facturas[[#All],[TIPO_CUENTA]],,0),"")</f>
        <v>Corriente</v>
      </c>
      <c r="R940" t="str" cm="1">
        <f t="array" ref="R940">+IFERROR(_xlfn.XLOOKUP(Cesion_credito[[#This Row],[SUMINISTRADOR_ACTUAL]]&amp;Cesion_credito[[#This Row],[Razón Social Beneficiario del Pago]],Tabla_Facturas[[#All],[ID]],Tabla_Facturas[[#All],[NUMERO_CUENTA]],,0),"")</f>
        <v>1410401068</v>
      </c>
      <c r="S94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9260</v>
      </c>
      <c r="T940" t="str">
        <f>+_xlfn.XLOOKUP(Cesion_credito[[#This Row],[DISTRIBUIDOR_ACTUAL]],Distribuidor[DISTRIBUIDOR_ACTUAL],Distribuidor[RAZON_SOCIAL_DISTRIBUIDOR_ACTUAL],,0)</f>
        <v>Compañía General de Electricidad S.A.</v>
      </c>
      <c r="U940" t="str">
        <f>+_xlfn.XLOOKUP(Cesion_credito[[#This Row],[DISTRIBUIDOR_ACTUAL]],Distribuidor[DISTRIBUIDOR_ACTUAL],Distribuidor[RUT_DISTRIBUIDOR_ACTUAL],,0)</f>
        <v>76.411.321-7</v>
      </c>
    </row>
    <row r="941" spans="1:21" x14ac:dyDescent="0.25">
      <c r="A941" s="22">
        <f t="shared" si="74"/>
        <v>2025</v>
      </c>
      <c r="B941" s="22">
        <f t="shared" si="75"/>
        <v>1</v>
      </c>
      <c r="C941" s="22">
        <f t="shared" si="76"/>
        <v>6</v>
      </c>
      <c r="D941" s="23" t="s">
        <v>1124</v>
      </c>
      <c r="E941" s="6" t="s">
        <v>1095</v>
      </c>
      <c r="F941" s="5" t="s">
        <v>691</v>
      </c>
      <c r="G941" s="24" t="str" cm="1">
        <f t="array" ref="G941">+IFERROR(_xlfn.XLOOKUP(Cesion_credito[[#This Row],[Distribuidor_CNE]]&amp;"_"&amp;Cesion_credito[[#This Row],[Bloque_Contrato_CNE]],Contrato[[#All],[Id]],Contrato[[#All],[Suministrador_CNE]],,0),"")</f>
        <v>Chungungo S.A.</v>
      </c>
      <c r="H941" s="24" t="str" cm="1">
        <f t="array" ref="H941">+IFERROR(_xlfn.XLOOKUP(Cesion_credito[[#This Row],[Distribuidor_CNE]]&amp;"_"&amp;Cesion_credito[[#This Row],[Bloque_Contrato_CNE]],Contrato[[#All],[Id]],Contrato[[#All],[SUMINISTRADOR_ACTUAL]],,0),"")</f>
        <v>CHUNGUNGO</v>
      </c>
      <c r="I941" s="24" t="str" cm="1">
        <f t="array" ref="I941">+IFERROR(_xlfn.XLOOKUP(Cesion_credito[[#This Row],[Distribuidor_CNE]]&amp;"_"&amp;Cesion_credito[[#This Row],[Bloque_Contrato_CNE]],Contrato[[#All],[Id]],Contrato[[#All],[DISTRIBUIDOR_ACTUAL]],,0),"")</f>
        <v>CGE</v>
      </c>
      <c r="J941" s="5" t="s">
        <v>1299</v>
      </c>
      <c r="K941" s="22" t="str" cm="1">
        <f t="array" ref="K941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1" s="8">
        <v>1</v>
      </c>
      <c r="N941" s="36">
        <f>+Cesion_credito[[#This Row],[Prorrata_Semestral (%)]]*SUMIFS(Contrato[Pago_Semestral_US$],Contrato[Distribuidor_CNE],Cesion_credito[[#This Row],[Distribuidor_CNE]],Contrato[Contrato],Cesion_credito[[#This Row],[Bloque_Contrato_CNE]])</f>
        <v>6855.2250000000004</v>
      </c>
      <c r="O941" s="28">
        <f t="shared" si="77"/>
        <v>1</v>
      </c>
      <c r="P941" t="str" cm="1">
        <f t="array" ref="P941">+IFERROR(_xlfn.XLOOKUP(Cesion_credito[[#This Row],[SUMINISTRADOR_ACTUAL]]&amp;Cesion_credito[[#This Row],[Razón Social Beneficiario del Pago]],Tabla_Facturas[[#All],[ID]],Tabla_Facturas[[#All],[BANCO]],,0),"")</f>
        <v>Banco de Chile</v>
      </c>
      <c r="Q941" t="str" cm="1">
        <f t="array" ref="Q941">+IFERROR(_xlfn.XLOOKUP(Cesion_credito[[#This Row],[SUMINISTRADOR_ACTUAL]]&amp;Cesion_credito[[#This Row],[Razón Social Beneficiario del Pago]],Tabla_Facturas[[#All],[ID]],Tabla_Facturas[[#All],[TIPO_CUENTA]],,0),"")</f>
        <v>Corriente</v>
      </c>
      <c r="R941" t="str" cm="1">
        <f t="array" ref="R941">+IFERROR(_xlfn.XLOOKUP(Cesion_credito[[#This Row],[SUMINISTRADOR_ACTUAL]]&amp;Cesion_credito[[#This Row],[Razón Social Beneficiario del Pago]],Tabla_Facturas[[#All],[ID]],Tabla_Facturas[[#All],[NUMERO_CUENTA]],,0),"")</f>
        <v>1410401068</v>
      </c>
      <c r="S941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1067027</v>
      </c>
      <c r="T941" t="str">
        <f>+_xlfn.XLOOKUP(Cesion_credito[[#This Row],[DISTRIBUIDOR_ACTUAL]],Distribuidor[DISTRIBUIDOR_ACTUAL],Distribuidor[RAZON_SOCIAL_DISTRIBUIDOR_ACTUAL],,0)</f>
        <v>Compañía General de Electricidad S.A.</v>
      </c>
      <c r="U941" t="str">
        <f>+_xlfn.XLOOKUP(Cesion_credito[[#This Row],[DISTRIBUIDOR_ACTUAL]],Distribuidor[DISTRIBUIDOR_ACTUAL],Distribuidor[RUT_DISTRIBUIDOR_ACTUAL],,0)</f>
        <v>76.411.321-7</v>
      </c>
    </row>
    <row r="942" spans="1:21" x14ac:dyDescent="0.25">
      <c r="A942" s="22">
        <f t="shared" si="74"/>
        <v>2025</v>
      </c>
      <c r="B942" s="22">
        <f t="shared" si="75"/>
        <v>1</v>
      </c>
      <c r="C942" s="22">
        <f t="shared" si="76"/>
        <v>6</v>
      </c>
      <c r="D942" s="23" t="s">
        <v>1124</v>
      </c>
      <c r="E942" s="6" t="s">
        <v>1096</v>
      </c>
      <c r="F942" s="5" t="s">
        <v>722</v>
      </c>
      <c r="G942" s="24" t="str" cm="1">
        <f t="array" ref="G942">+IFERROR(_xlfn.XLOOKUP(Cesion_credito[[#This Row],[Distribuidor_CNE]]&amp;"_"&amp;Cesion_credito[[#This Row],[Bloque_Contrato_CNE]],Contrato[[#All],[Id]],Contrato[[#All],[Suministrador_CNE]],,0),"")</f>
        <v>Chungungo S.A.</v>
      </c>
      <c r="H942" s="24" t="str" cm="1">
        <f t="array" ref="H942">+IFERROR(_xlfn.XLOOKUP(Cesion_credito[[#This Row],[Distribuidor_CNE]]&amp;"_"&amp;Cesion_credito[[#This Row],[Bloque_Contrato_CNE]],Contrato[[#All],[Id]],Contrato[[#All],[SUMINISTRADOR_ACTUAL]],,0),"")</f>
        <v>CHUNGUNGO</v>
      </c>
      <c r="I942" s="24" t="str" cm="1">
        <f t="array" ref="I942">+IFERROR(_xlfn.XLOOKUP(Cesion_credito[[#This Row],[Distribuidor_CNE]]&amp;"_"&amp;Cesion_credito[[#This Row],[Bloque_Contrato_CNE]],Contrato[[#All],[Id]],Contrato[[#All],[DISTRIBUIDOR_ACTUAL]],,0),"")</f>
        <v>EMELCA</v>
      </c>
      <c r="J942" s="5" t="s">
        <v>1299</v>
      </c>
      <c r="K942" s="22" t="str" cm="1">
        <f t="array" ref="K942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2" s="8">
        <v>1</v>
      </c>
      <c r="N942" s="36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942" s="28">
        <f t="shared" si="77"/>
        <v>1</v>
      </c>
      <c r="P942" t="str" cm="1">
        <f t="array" ref="P942">+IFERROR(_xlfn.XLOOKUP(Cesion_credito[[#This Row],[SUMINISTRADOR_ACTUAL]]&amp;Cesion_credito[[#This Row],[Razón Social Beneficiario del Pago]],Tabla_Facturas[[#All],[ID]],Tabla_Facturas[[#All],[BANCO]],,0),"")</f>
        <v>Banco de Chile</v>
      </c>
      <c r="Q942" t="str" cm="1">
        <f t="array" ref="Q942">+IFERROR(_xlfn.XLOOKUP(Cesion_credito[[#This Row],[SUMINISTRADOR_ACTUAL]]&amp;Cesion_credito[[#This Row],[Razón Social Beneficiario del Pago]],Tabla_Facturas[[#All],[ID]],Tabla_Facturas[[#All],[TIPO_CUENTA]],,0),"")</f>
        <v>Corriente</v>
      </c>
      <c r="R942" t="str" cm="1">
        <f t="array" ref="R942">+IFERROR(_xlfn.XLOOKUP(Cesion_credito[[#This Row],[SUMINISTRADOR_ACTUAL]]&amp;Cesion_credito[[#This Row],[Razón Social Beneficiario del Pago]],Tabla_Facturas[[#All],[ID]],Tabla_Facturas[[#All],[NUMERO_CUENTA]],,0),"")</f>
        <v>1410401068</v>
      </c>
      <c r="S942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0</v>
      </c>
      <c r="T942" t="str">
        <f>+_xlfn.XLOOKUP(Cesion_credito[[#This Row],[DISTRIBUIDOR_ACTUAL]],Distribuidor[DISTRIBUIDOR_ACTUAL],Distribuidor[RAZON_SOCIAL_DISTRIBUIDOR_ACTUAL],,0)</f>
        <v>Empresa Eléctrica de Casablanca S.A.</v>
      </c>
      <c r="U942" t="str">
        <f>+_xlfn.XLOOKUP(Cesion_credito[[#This Row],[DISTRIBUIDOR_ACTUAL]],Distribuidor[DISTRIBUIDOR_ACTUAL],Distribuidor[RUT_DISTRIBUIDOR_ACTUAL],,0)</f>
        <v>81.577.400-0</v>
      </c>
    </row>
    <row r="943" spans="1:21" x14ac:dyDescent="0.25">
      <c r="A943" s="22">
        <f t="shared" si="74"/>
        <v>2025</v>
      </c>
      <c r="B943" s="22">
        <f t="shared" si="75"/>
        <v>1</v>
      </c>
      <c r="C943" s="22">
        <f t="shared" si="76"/>
        <v>6</v>
      </c>
      <c r="D943" s="23" t="s">
        <v>1124</v>
      </c>
      <c r="E943" s="6" t="s">
        <v>1097</v>
      </c>
      <c r="F943" s="5" t="s">
        <v>539</v>
      </c>
      <c r="G943" s="24" t="str" cm="1">
        <f t="array" ref="G943">+IFERROR(_xlfn.XLOOKUP(Cesion_credito[[#This Row],[Distribuidor_CNE]]&amp;"_"&amp;Cesion_credito[[#This Row],[Bloque_Contrato_CNE]],Contrato[[#All],[Id]],Contrato[[#All],[Suministrador_CNE]],,0),"")</f>
        <v>Chungungo S.A.</v>
      </c>
      <c r="H943" s="24" t="str" cm="1">
        <f t="array" ref="H943">+IFERROR(_xlfn.XLOOKUP(Cesion_credito[[#This Row],[Distribuidor_CNE]]&amp;"_"&amp;Cesion_credito[[#This Row],[Bloque_Contrato_CNE]],Contrato[[#All],[Id]],Contrato[[#All],[SUMINISTRADOR_ACTUAL]],,0),"")</f>
        <v>CHUNGUNGO</v>
      </c>
      <c r="I943" s="24" t="str" cm="1">
        <f t="array" ref="I943">+IFERROR(_xlfn.XLOOKUP(Cesion_credito[[#This Row],[Distribuidor_CNE]]&amp;"_"&amp;Cesion_credito[[#This Row],[Bloque_Contrato_CNE]],Contrato[[#All],[Id]],Contrato[[#All],[DISTRIBUIDOR_ACTUAL]],,0),"")</f>
        <v>ENEL_DISTRIBUCION</v>
      </c>
      <c r="J943" s="5" t="s">
        <v>1299</v>
      </c>
      <c r="K943" s="22" t="str" cm="1">
        <f t="array" ref="K943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3" s="8">
        <v>1</v>
      </c>
      <c r="N943" s="36">
        <f>+Cesion_credito[[#This Row],[Prorrata_Semestral (%)]]*SUMIFS(Contrato[Pago_Semestral_US$],Contrato[Distribuidor_CNE],Cesion_credito[[#This Row],[Distribuidor_CNE]],Contrato[Contrato],Cesion_credito[[#This Row],[Bloque_Contrato_CNE]])</f>
        <v>97795.266000000003</v>
      </c>
      <c r="O943" s="28">
        <f t="shared" si="77"/>
        <v>1</v>
      </c>
      <c r="P943" t="str" cm="1">
        <f t="array" ref="P943">+IFERROR(_xlfn.XLOOKUP(Cesion_credito[[#This Row],[SUMINISTRADOR_ACTUAL]]&amp;Cesion_credito[[#This Row],[Razón Social Beneficiario del Pago]],Tabla_Facturas[[#All],[ID]],Tabla_Facturas[[#All],[BANCO]],,0),"")</f>
        <v>Banco de Chile</v>
      </c>
      <c r="Q943" t="str" cm="1">
        <f t="array" ref="Q943">+IFERROR(_xlfn.XLOOKUP(Cesion_credito[[#This Row],[SUMINISTRADOR_ACTUAL]]&amp;Cesion_credito[[#This Row],[Razón Social Beneficiario del Pago]],Tabla_Facturas[[#All],[ID]],Tabla_Facturas[[#All],[TIPO_CUENTA]],,0),"")</f>
        <v>Corriente</v>
      </c>
      <c r="R943" t="str" cm="1">
        <f t="array" ref="R943">+IFERROR(_xlfn.XLOOKUP(Cesion_credito[[#This Row],[SUMINISTRADOR_ACTUAL]]&amp;Cesion_credito[[#This Row],[Razón Social Beneficiario del Pago]],Tabla_Facturas[[#All],[ID]],Tabla_Facturas[[#All],[NUMERO_CUENTA]],,0),"")</f>
        <v>1410401068</v>
      </c>
      <c r="S943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15221996</v>
      </c>
      <c r="T943" t="str">
        <f>+_xlfn.XLOOKUP(Cesion_credito[[#This Row],[DISTRIBUIDOR_ACTUAL]],Distribuidor[DISTRIBUIDOR_ACTUAL],Distribuidor[RAZON_SOCIAL_DISTRIBUIDOR_ACTUAL],,0)</f>
        <v>Enel Distribución Chile S.A.</v>
      </c>
      <c r="U943" t="str">
        <f>+_xlfn.XLOOKUP(Cesion_credito[[#This Row],[DISTRIBUIDOR_ACTUAL]],Distribuidor[DISTRIBUIDOR_ACTUAL],Distribuidor[RUT_DISTRIBUIDOR_ACTUAL],,0)</f>
        <v>96.800.570-7</v>
      </c>
    </row>
    <row r="944" spans="1:21" x14ac:dyDescent="0.25">
      <c r="A944" s="22">
        <f t="shared" si="74"/>
        <v>2025</v>
      </c>
      <c r="B944" s="22">
        <f t="shared" si="75"/>
        <v>1</v>
      </c>
      <c r="C944" s="22">
        <f t="shared" si="76"/>
        <v>6</v>
      </c>
      <c r="D944" s="23" t="s">
        <v>1124</v>
      </c>
      <c r="E944" s="6" t="s">
        <v>1098</v>
      </c>
      <c r="F944" s="5" t="s">
        <v>751</v>
      </c>
      <c r="G944" s="24" t="str" cm="1">
        <f t="array" ref="G944">+IFERROR(_xlfn.XLOOKUP(Cesion_credito[[#This Row],[Distribuidor_CNE]]&amp;"_"&amp;Cesion_credito[[#This Row],[Bloque_Contrato_CNE]],Contrato[[#All],[Id]],Contrato[[#All],[Suministrador_CNE]],,0),"")</f>
        <v>Chungungo S.A.</v>
      </c>
      <c r="H944" s="24" t="str" cm="1">
        <f t="array" ref="H944">+IFERROR(_xlfn.XLOOKUP(Cesion_credito[[#This Row],[Distribuidor_CNE]]&amp;"_"&amp;Cesion_credito[[#This Row],[Bloque_Contrato_CNE]],Contrato[[#All],[Id]],Contrato[[#All],[SUMINISTRADOR_ACTUAL]],,0),"")</f>
        <v>CHUNGUNGO</v>
      </c>
      <c r="I944" s="24" t="str" cm="1">
        <f t="array" ref="I944">+IFERROR(_xlfn.XLOOKUP(Cesion_credito[[#This Row],[Distribuidor_CNE]]&amp;"_"&amp;Cesion_credito[[#This Row],[Bloque_Contrato_CNE]],Contrato[[#All],[Id]],Contrato[[#All],[DISTRIBUIDOR_ACTUAL]],,0),"")</f>
        <v>FRONTEL</v>
      </c>
      <c r="J944" s="5" t="s">
        <v>1299</v>
      </c>
      <c r="K944" s="22" t="str" cm="1">
        <f t="array" ref="K944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4" s="8">
        <v>1</v>
      </c>
      <c r="N944" s="36">
        <f>+Cesion_credito[[#This Row],[Prorrata_Semestral (%)]]*SUMIFS(Contrato[Pago_Semestral_US$],Contrato[Distribuidor_CNE],Cesion_credito[[#This Row],[Distribuidor_CNE]],Contrato[Contrato],Cesion_credito[[#This Row],[Bloque_Contrato_CNE]])</f>
        <v>12002.834999999999</v>
      </c>
      <c r="O944" s="28">
        <f t="shared" si="77"/>
        <v>1</v>
      </c>
      <c r="P944" t="str" cm="1">
        <f t="array" ref="P944">+IFERROR(_xlfn.XLOOKUP(Cesion_credito[[#This Row],[SUMINISTRADOR_ACTUAL]]&amp;Cesion_credito[[#This Row],[Razón Social Beneficiario del Pago]],Tabla_Facturas[[#All],[ID]],Tabla_Facturas[[#All],[BANCO]],,0),"")</f>
        <v>Banco de Chile</v>
      </c>
      <c r="Q944" t="str" cm="1">
        <f t="array" ref="Q944">+IFERROR(_xlfn.XLOOKUP(Cesion_credito[[#This Row],[SUMINISTRADOR_ACTUAL]]&amp;Cesion_credito[[#This Row],[Razón Social Beneficiario del Pago]],Tabla_Facturas[[#All],[ID]],Tabla_Facturas[[#All],[TIPO_CUENTA]],,0),"")</f>
        <v>Corriente</v>
      </c>
      <c r="R944" t="str" cm="1">
        <f t="array" ref="R944">+IFERROR(_xlfn.XLOOKUP(Cesion_credito[[#This Row],[SUMINISTRADOR_ACTUAL]]&amp;Cesion_credito[[#This Row],[Razón Social Beneficiario del Pago]],Tabla_Facturas[[#All],[ID]],Tabla_Facturas[[#All],[NUMERO_CUENTA]],,0),"")</f>
        <v>1410401068</v>
      </c>
      <c r="S944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1868261</v>
      </c>
      <c r="T944" t="str">
        <f>+_xlfn.XLOOKUP(Cesion_credito[[#This Row],[DISTRIBUIDOR_ACTUAL]],Distribuidor[DISTRIBUIDOR_ACTUAL],Distribuidor[RAZON_SOCIAL_DISTRIBUIDOR_ACTUAL],,0)</f>
        <v>Empresa Eléctrica de la Frontera S.A.</v>
      </c>
      <c r="U944" t="str">
        <f>+_xlfn.XLOOKUP(Cesion_credito[[#This Row],[DISTRIBUIDOR_ACTUAL]],Distribuidor[DISTRIBUIDOR_ACTUAL],Distribuidor[RUT_DISTRIBUIDOR_ACTUAL],,0)</f>
        <v>76.073.164-1</v>
      </c>
    </row>
    <row r="945" spans="1:21" x14ac:dyDescent="0.25">
      <c r="A945" s="22">
        <f t="shared" si="74"/>
        <v>2025</v>
      </c>
      <c r="B945" s="22">
        <f t="shared" si="75"/>
        <v>1</v>
      </c>
      <c r="C945" s="22">
        <f t="shared" si="76"/>
        <v>6</v>
      </c>
      <c r="D945" s="23" t="s">
        <v>1124</v>
      </c>
      <c r="E945" s="6" t="s">
        <v>1099</v>
      </c>
      <c r="F945" s="5" t="s">
        <v>788</v>
      </c>
      <c r="G945" s="24" t="str" cm="1">
        <f t="array" ref="G945">+IFERROR(_xlfn.XLOOKUP(Cesion_credito[[#This Row],[Distribuidor_CNE]]&amp;"_"&amp;Cesion_credito[[#This Row],[Bloque_Contrato_CNE]],Contrato[[#All],[Id]],Contrato[[#All],[Suministrador_CNE]],,0),"")</f>
        <v>Chungungo S.A.</v>
      </c>
      <c r="H945" s="24" t="str" cm="1">
        <f t="array" ref="H945">+IFERROR(_xlfn.XLOOKUP(Cesion_credito[[#This Row],[Distribuidor_CNE]]&amp;"_"&amp;Cesion_credito[[#This Row],[Bloque_Contrato_CNE]],Contrato[[#All],[Id]],Contrato[[#All],[SUMINISTRADOR_ACTUAL]],,0),"")</f>
        <v>CHUNGUNGO</v>
      </c>
      <c r="I945" s="24" t="str" cm="1">
        <f t="array" ref="I945">+IFERROR(_xlfn.XLOOKUP(Cesion_credito[[#This Row],[Distribuidor_CNE]]&amp;"_"&amp;Cesion_credito[[#This Row],[Bloque_Contrato_CNE]],Contrato[[#All],[Id]],Contrato[[#All],[DISTRIBUIDOR_ACTUAL]],,0),"")</f>
        <v>LITORAL</v>
      </c>
      <c r="J945" s="5" t="s">
        <v>1299</v>
      </c>
      <c r="K945" s="22" t="str" cm="1">
        <f t="array" ref="K945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5" s="8">
        <v>1</v>
      </c>
      <c r="N945" s="36">
        <f>+Cesion_credito[[#This Row],[Prorrata_Semestral (%)]]*SUMIFS(Contrato[Pago_Semestral_US$],Contrato[Distribuidor_CNE],Cesion_credito[[#This Row],[Distribuidor_CNE]],Contrato[Contrato],Cesion_credito[[#This Row],[Bloque_Contrato_CNE]])</f>
        <v>624.62300000000005</v>
      </c>
      <c r="O945" s="28">
        <f t="shared" si="77"/>
        <v>1</v>
      </c>
      <c r="P945" t="str" cm="1">
        <f t="array" ref="P945">+IFERROR(_xlfn.XLOOKUP(Cesion_credito[[#This Row],[SUMINISTRADOR_ACTUAL]]&amp;Cesion_credito[[#This Row],[Razón Social Beneficiario del Pago]],Tabla_Facturas[[#All],[ID]],Tabla_Facturas[[#All],[BANCO]],,0),"")</f>
        <v>Banco de Chile</v>
      </c>
      <c r="Q945" t="str" cm="1">
        <f t="array" ref="Q945">+IFERROR(_xlfn.XLOOKUP(Cesion_credito[[#This Row],[SUMINISTRADOR_ACTUAL]]&amp;Cesion_credito[[#This Row],[Razón Social Beneficiario del Pago]],Tabla_Facturas[[#All],[ID]],Tabla_Facturas[[#All],[TIPO_CUENTA]],,0),"")</f>
        <v>Corriente</v>
      </c>
      <c r="R945" t="str" cm="1">
        <f t="array" ref="R945">+IFERROR(_xlfn.XLOOKUP(Cesion_credito[[#This Row],[SUMINISTRADOR_ACTUAL]]&amp;Cesion_credito[[#This Row],[Razón Social Beneficiario del Pago]],Tabla_Facturas[[#All],[ID]],Tabla_Facturas[[#All],[NUMERO_CUENTA]],,0),"")</f>
        <v>1410401068</v>
      </c>
      <c r="S945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97224</v>
      </c>
      <c r="T945" t="str">
        <f>+_xlfn.XLOOKUP(Cesion_credito[[#This Row],[DISTRIBUIDOR_ACTUAL]],Distribuidor[DISTRIBUIDOR_ACTUAL],Distribuidor[RAZON_SOCIAL_DISTRIBUIDOR_ACTUAL],,0)</f>
        <v>Compañía Eléctrica del Litoral S.A.</v>
      </c>
      <c r="U945" t="str">
        <f>+_xlfn.XLOOKUP(Cesion_credito[[#This Row],[DISTRIBUIDOR_ACTUAL]],Distribuidor[DISTRIBUIDOR_ACTUAL],Distribuidor[RUT_DISTRIBUIDOR_ACTUAL],,0)</f>
        <v>91.344.000-5</v>
      </c>
    </row>
    <row r="946" spans="1:21" x14ac:dyDescent="0.25">
      <c r="A946" s="22">
        <f t="shared" si="74"/>
        <v>2025</v>
      </c>
      <c r="B946" s="22">
        <f t="shared" si="75"/>
        <v>1</v>
      </c>
      <c r="C946" s="22">
        <f t="shared" si="76"/>
        <v>6</v>
      </c>
      <c r="D946" s="23" t="s">
        <v>1124</v>
      </c>
      <c r="E946" s="6" t="s">
        <v>1100</v>
      </c>
      <c r="F946" s="5" t="s">
        <v>831</v>
      </c>
      <c r="G946" s="24" t="str" cm="1">
        <f t="array" ref="G946">+IFERROR(_xlfn.XLOOKUP(Cesion_credito[[#This Row],[Distribuidor_CNE]]&amp;"_"&amp;Cesion_credito[[#This Row],[Bloque_Contrato_CNE]],Contrato[[#All],[Id]],Contrato[[#All],[Suministrador_CNE]],,0),"")</f>
        <v>Chungungo S.A.</v>
      </c>
      <c r="H946" s="24" t="str" cm="1">
        <f t="array" ref="H946">+IFERROR(_xlfn.XLOOKUP(Cesion_credito[[#This Row],[Distribuidor_CNE]]&amp;"_"&amp;Cesion_credito[[#This Row],[Bloque_Contrato_CNE]],Contrato[[#All],[Id]],Contrato[[#All],[SUMINISTRADOR_ACTUAL]],,0),"")</f>
        <v>CHUNGUNGO</v>
      </c>
      <c r="I946" s="24" t="str" cm="1">
        <f t="array" ref="I946">+IFERROR(_xlfn.XLOOKUP(Cesion_credito[[#This Row],[Distribuidor_CNE]]&amp;"_"&amp;Cesion_credito[[#This Row],[Bloque_Contrato_CNE]],Contrato[[#All],[Id]],Contrato[[#All],[DISTRIBUIDOR_ACTUAL]],,0),"")</f>
        <v>LUZOSORNO</v>
      </c>
      <c r="J946" s="5" t="s">
        <v>1299</v>
      </c>
      <c r="K946" s="22" t="str" cm="1">
        <f t="array" ref="K946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6" s="8">
        <v>1</v>
      </c>
      <c r="N946" s="36">
        <f>+Cesion_credito[[#This Row],[Prorrata_Semestral (%)]]*SUMIFS(Contrato[Pago_Semestral_US$],Contrato[Distribuidor_CNE],Cesion_credito[[#This Row],[Distribuidor_CNE]],Contrato[Contrato],Cesion_credito[[#This Row],[Bloque_Contrato_CNE]])</f>
        <v>793.62199999999996</v>
      </c>
      <c r="O946" s="28">
        <f t="shared" si="77"/>
        <v>1</v>
      </c>
      <c r="P946" t="str" cm="1">
        <f t="array" ref="P946">+IFERROR(_xlfn.XLOOKUP(Cesion_credito[[#This Row],[SUMINISTRADOR_ACTUAL]]&amp;Cesion_credito[[#This Row],[Razón Social Beneficiario del Pago]],Tabla_Facturas[[#All],[ID]],Tabla_Facturas[[#All],[BANCO]],,0),"")</f>
        <v>Banco de Chile</v>
      </c>
      <c r="Q946" t="str" cm="1">
        <f t="array" ref="Q946">+IFERROR(_xlfn.XLOOKUP(Cesion_credito[[#This Row],[SUMINISTRADOR_ACTUAL]]&amp;Cesion_credito[[#This Row],[Razón Social Beneficiario del Pago]],Tabla_Facturas[[#All],[ID]],Tabla_Facturas[[#All],[TIPO_CUENTA]],,0),"")</f>
        <v>Corriente</v>
      </c>
      <c r="R946" t="str" cm="1">
        <f t="array" ref="R946">+IFERROR(_xlfn.XLOOKUP(Cesion_credito[[#This Row],[SUMINISTRADOR_ACTUAL]]&amp;Cesion_credito[[#This Row],[Razón Social Beneficiario del Pago]],Tabla_Facturas[[#All],[ID]],Tabla_Facturas[[#All],[NUMERO_CUENTA]],,0),"")</f>
        <v>1410401068</v>
      </c>
      <c r="S946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123529</v>
      </c>
      <c r="T946" t="str">
        <f>+_xlfn.XLOOKUP(Cesion_credito[[#This Row],[DISTRIBUIDOR_ACTUAL]],Distribuidor[DISTRIBUIDOR_ACTUAL],Distribuidor[RAZON_SOCIAL_DISTRIBUIDOR_ACTUAL],,0)</f>
        <v>Compañía Eléctrica de Osorno S.A</v>
      </c>
      <c r="U946" t="str">
        <f>+_xlfn.XLOOKUP(Cesion_credito[[#This Row],[DISTRIBUIDOR_ACTUAL]],Distribuidor[DISTRIBUIDOR_ACTUAL],Distribuidor[RUT_DISTRIBUIDOR_ACTUAL],,0)</f>
        <v>96.531.500-4</v>
      </c>
    </row>
    <row r="947" spans="1:21" x14ac:dyDescent="0.25">
      <c r="A947" s="22">
        <f t="shared" si="74"/>
        <v>2025</v>
      </c>
      <c r="B947" s="22">
        <f t="shared" si="75"/>
        <v>1</v>
      </c>
      <c r="C947" s="22">
        <f t="shared" si="76"/>
        <v>6</v>
      </c>
      <c r="D947" s="23" t="s">
        <v>1124</v>
      </c>
      <c r="E947" s="6" t="s">
        <v>1101</v>
      </c>
      <c r="F947" s="5" t="s">
        <v>870</v>
      </c>
      <c r="G947" s="24" t="str" cm="1">
        <f t="array" ref="G947">+IFERROR(_xlfn.XLOOKUP(Cesion_credito[[#This Row],[Distribuidor_CNE]]&amp;"_"&amp;Cesion_credito[[#This Row],[Bloque_Contrato_CNE]],Contrato[[#All],[Id]],Contrato[[#All],[Suministrador_CNE]],,0),"")</f>
        <v>Chungungo S.A.</v>
      </c>
      <c r="H947" s="24" t="str" cm="1">
        <f t="array" ref="H947">+IFERROR(_xlfn.XLOOKUP(Cesion_credito[[#This Row],[Distribuidor_CNE]]&amp;"_"&amp;Cesion_credito[[#This Row],[Bloque_Contrato_CNE]],Contrato[[#All],[Id]],Contrato[[#All],[SUMINISTRADOR_ACTUAL]],,0),"")</f>
        <v>CHUNGUNGO</v>
      </c>
      <c r="I947" s="24" t="str" cm="1">
        <f t="array" ref="I947">+IFERROR(_xlfn.XLOOKUP(Cesion_credito[[#This Row],[Distribuidor_CNE]]&amp;"_"&amp;Cesion_credito[[#This Row],[Bloque_Contrato_CNE]],Contrato[[#All],[Id]],Contrato[[#All],[DISTRIBUIDOR_ACTUAL]],,0),"")</f>
        <v>LUZLINARES</v>
      </c>
      <c r="J947" s="5" t="s">
        <v>1299</v>
      </c>
      <c r="K947" s="22" t="str" cm="1">
        <f t="array" ref="K947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7" s="8">
        <v>1</v>
      </c>
      <c r="N947" s="36">
        <f>+Cesion_credito[[#This Row],[Prorrata_Semestral (%)]]*SUMIFS(Contrato[Pago_Semestral_US$],Contrato[Distribuidor_CNE],Cesion_credito[[#This Row],[Distribuidor_CNE]],Contrato[Contrato],Cesion_credito[[#This Row],[Bloque_Contrato_CNE]])</f>
        <v>1785.2</v>
      </c>
      <c r="O947" s="28">
        <f t="shared" si="77"/>
        <v>1</v>
      </c>
      <c r="P947" t="str" cm="1">
        <f t="array" ref="P947">+IFERROR(_xlfn.XLOOKUP(Cesion_credito[[#This Row],[SUMINISTRADOR_ACTUAL]]&amp;Cesion_credito[[#This Row],[Razón Social Beneficiario del Pago]],Tabla_Facturas[[#All],[ID]],Tabla_Facturas[[#All],[BANCO]],,0),"")</f>
        <v>Banco de Chile</v>
      </c>
      <c r="Q947" t="str" cm="1">
        <f t="array" ref="Q947">+IFERROR(_xlfn.XLOOKUP(Cesion_credito[[#This Row],[SUMINISTRADOR_ACTUAL]]&amp;Cesion_credito[[#This Row],[Razón Social Beneficiario del Pago]],Tabla_Facturas[[#All],[ID]],Tabla_Facturas[[#All],[TIPO_CUENTA]],,0),"")</f>
        <v>Corriente</v>
      </c>
      <c r="R947" t="str" cm="1">
        <f t="array" ref="R947">+IFERROR(_xlfn.XLOOKUP(Cesion_credito[[#This Row],[SUMINISTRADOR_ACTUAL]]&amp;Cesion_credito[[#This Row],[Razón Social Beneficiario del Pago]],Tabla_Facturas[[#All],[ID]],Tabla_Facturas[[#All],[NUMERO_CUENTA]],,0),"")</f>
        <v>1410401068</v>
      </c>
      <c r="S947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277869</v>
      </c>
      <c r="T947" t="str">
        <f>+_xlfn.XLOOKUP(Cesion_credito[[#This Row],[DISTRIBUIDOR_ACTUAL]],Distribuidor[DISTRIBUIDOR_ACTUAL],Distribuidor[RAZON_SOCIAL_DISTRIBUIDOR_ACTUAL],,0)</f>
        <v>Luzlinares S.A.</v>
      </c>
      <c r="U947" t="str">
        <f>+_xlfn.XLOOKUP(Cesion_credito[[#This Row],[DISTRIBUIDOR_ACTUAL]],Distribuidor[DISTRIBUIDOR_ACTUAL],Distribuidor[RUT_DISTRIBUIDOR_ACTUAL],,0)</f>
        <v>96.884.450-4</v>
      </c>
    </row>
    <row r="948" spans="1:21" x14ac:dyDescent="0.25">
      <c r="A948" s="22">
        <f t="shared" si="74"/>
        <v>2025</v>
      </c>
      <c r="B948" s="22">
        <f t="shared" si="75"/>
        <v>1</v>
      </c>
      <c r="C948" s="22">
        <f t="shared" si="76"/>
        <v>6</v>
      </c>
      <c r="D948" s="23" t="s">
        <v>1124</v>
      </c>
      <c r="E948" s="6" t="s">
        <v>1102</v>
      </c>
      <c r="F948" s="5" t="s">
        <v>907</v>
      </c>
      <c r="G948" s="24" t="str" cm="1">
        <f t="array" ref="G948">+IFERROR(_xlfn.XLOOKUP(Cesion_credito[[#This Row],[Distribuidor_CNE]]&amp;"_"&amp;Cesion_credito[[#This Row],[Bloque_Contrato_CNE]],Contrato[[#All],[Id]],Contrato[[#All],[Suministrador_CNE]],,0),"")</f>
        <v>Chungungo S.A.</v>
      </c>
      <c r="H948" s="24" t="str" cm="1">
        <f t="array" ref="H948">+IFERROR(_xlfn.XLOOKUP(Cesion_credito[[#This Row],[Distribuidor_CNE]]&amp;"_"&amp;Cesion_credito[[#This Row],[Bloque_Contrato_CNE]],Contrato[[#All],[Id]],Contrato[[#All],[SUMINISTRADOR_ACTUAL]],,0),"")</f>
        <v>CHUNGUNGO</v>
      </c>
      <c r="I948" s="24" t="str" cm="1">
        <f t="array" ref="I948">+IFERROR(_xlfn.XLOOKUP(Cesion_credito[[#This Row],[Distribuidor_CNE]]&amp;"_"&amp;Cesion_credito[[#This Row],[Bloque_Contrato_CNE]],Contrato[[#All],[Id]],Contrato[[#All],[DISTRIBUIDOR_ACTUAL]],,0),"")</f>
        <v>LUZPARRAL</v>
      </c>
      <c r="J948" s="5" t="s">
        <v>1299</v>
      </c>
      <c r="K948" s="22" t="str" cm="1">
        <f t="array" ref="K948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8" s="8">
        <v>1</v>
      </c>
      <c r="N948" s="36">
        <f>+Cesion_credito[[#This Row],[Prorrata_Semestral (%)]]*SUMIFS(Contrato[Pago_Semestral_US$],Contrato[Distribuidor_CNE],Cesion_credito[[#This Row],[Distribuidor_CNE]],Contrato[Contrato],Cesion_credito[[#This Row],[Bloque_Contrato_CNE]])</f>
        <v>434.70100000000002</v>
      </c>
      <c r="O948" s="28">
        <f t="shared" si="77"/>
        <v>1</v>
      </c>
      <c r="P948" t="str" cm="1">
        <f t="array" ref="P948">+IFERROR(_xlfn.XLOOKUP(Cesion_credito[[#This Row],[SUMINISTRADOR_ACTUAL]]&amp;Cesion_credito[[#This Row],[Razón Social Beneficiario del Pago]],Tabla_Facturas[[#All],[ID]],Tabla_Facturas[[#All],[BANCO]],,0),"")</f>
        <v>Banco de Chile</v>
      </c>
      <c r="Q948" t="str" cm="1">
        <f t="array" ref="Q948">+IFERROR(_xlfn.XLOOKUP(Cesion_credito[[#This Row],[SUMINISTRADOR_ACTUAL]]&amp;Cesion_credito[[#This Row],[Razón Social Beneficiario del Pago]],Tabla_Facturas[[#All],[ID]],Tabla_Facturas[[#All],[TIPO_CUENTA]],,0),"")</f>
        <v>Corriente</v>
      </c>
      <c r="R948" t="str" cm="1">
        <f t="array" ref="R948">+IFERROR(_xlfn.XLOOKUP(Cesion_credito[[#This Row],[SUMINISTRADOR_ACTUAL]]&amp;Cesion_credito[[#This Row],[Razón Social Beneficiario del Pago]],Tabla_Facturas[[#All],[ID]],Tabla_Facturas[[#All],[NUMERO_CUENTA]],,0),"")</f>
        <v>1410401068</v>
      </c>
      <c r="S948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67662</v>
      </c>
      <c r="T948" t="str">
        <f>+_xlfn.XLOOKUP(Cesion_credito[[#This Row],[DISTRIBUIDOR_ACTUAL]],Distribuidor[DISTRIBUIDOR_ACTUAL],Distribuidor[RAZON_SOCIAL_DISTRIBUIDOR_ACTUAL],,0)</f>
        <v>Luzparral S.A.</v>
      </c>
      <c r="U948" t="str">
        <f>+_xlfn.XLOOKUP(Cesion_credito[[#This Row],[DISTRIBUIDOR_ACTUAL]],Distribuidor[DISTRIBUIDOR_ACTUAL],Distribuidor[RUT_DISTRIBUIDOR_ACTUAL],,0)</f>
        <v>96.866.680-0</v>
      </c>
    </row>
    <row r="949" spans="1:21" x14ac:dyDescent="0.25">
      <c r="A949" s="22">
        <f t="shared" si="74"/>
        <v>2025</v>
      </c>
      <c r="B949" s="22">
        <f t="shared" si="75"/>
        <v>1</v>
      </c>
      <c r="C949" s="22">
        <f t="shared" si="76"/>
        <v>6</v>
      </c>
      <c r="D949" s="23" t="s">
        <v>1124</v>
      </c>
      <c r="E949" s="6" t="s">
        <v>1103</v>
      </c>
      <c r="F949" s="5" t="s">
        <v>942</v>
      </c>
      <c r="G949" s="24" t="str" cm="1">
        <f t="array" ref="G949">+IFERROR(_xlfn.XLOOKUP(Cesion_credito[[#This Row],[Distribuidor_CNE]]&amp;"_"&amp;Cesion_credito[[#This Row],[Bloque_Contrato_CNE]],Contrato[[#All],[Id]],Contrato[[#All],[Suministrador_CNE]],,0),"")</f>
        <v>Chungungo S.A.</v>
      </c>
      <c r="H949" s="24" t="str" cm="1">
        <f t="array" ref="H949">+IFERROR(_xlfn.XLOOKUP(Cesion_credito[[#This Row],[Distribuidor_CNE]]&amp;"_"&amp;Cesion_credito[[#This Row],[Bloque_Contrato_CNE]],Contrato[[#All],[Id]],Contrato[[#All],[SUMINISTRADOR_ACTUAL]],,0),"")</f>
        <v>CHUNGUNGO</v>
      </c>
      <c r="I949" s="24" t="str" cm="1">
        <f t="array" ref="I949">+IFERROR(_xlfn.XLOOKUP(Cesion_credito[[#This Row],[Distribuidor_CNE]]&amp;"_"&amp;Cesion_credito[[#This Row],[Bloque_Contrato_CNE]],Contrato[[#All],[Id]],Contrato[[#All],[DISTRIBUIDOR_ACTUAL]],,0),"")</f>
        <v>SAESA</v>
      </c>
      <c r="J949" s="5" t="s">
        <v>1299</v>
      </c>
      <c r="K949" s="22" t="str" cm="1">
        <f t="array" ref="K949">+IFERROR(_xlfn.XLOOKUP(Cesion_credito[[#This Row],[SUMINISTRADOR_ACTUAL]]&amp;Cesion_credito[[#This Row],[Razón Social Beneficiario del Pago]],Tabla_Facturas[[#All],[ID]],Tabla_Facturas[[#All],[RUT BENEFICIARIO]],,0),"")</f>
        <v>59.054.440-K</v>
      </c>
      <c r="L94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CESIONARIO</v>
      </c>
      <c r="M949" s="8">
        <v>1</v>
      </c>
      <c r="N949" s="36">
        <f>+Cesion_credito[[#This Row],[Prorrata_Semestral (%)]]*SUMIFS(Contrato[Pago_Semestral_US$],Contrato[Distribuidor_CNE],Cesion_credito[[#This Row],[Distribuidor_CNE]],Contrato[Contrato],Cesion_credito[[#This Row],[Bloque_Contrato_CNE]])</f>
        <v>5477.45</v>
      </c>
      <c r="O949" s="28">
        <f t="shared" si="77"/>
        <v>1</v>
      </c>
      <c r="P949" t="str" cm="1">
        <f t="array" ref="P949">+IFERROR(_xlfn.XLOOKUP(Cesion_credito[[#This Row],[SUMINISTRADOR_ACTUAL]]&amp;Cesion_credito[[#This Row],[Razón Social Beneficiario del Pago]],Tabla_Facturas[[#All],[ID]],Tabla_Facturas[[#All],[BANCO]],,0),"")</f>
        <v>Banco de Chile</v>
      </c>
      <c r="Q949" t="str" cm="1">
        <f t="array" ref="Q949">+IFERROR(_xlfn.XLOOKUP(Cesion_credito[[#This Row],[SUMINISTRADOR_ACTUAL]]&amp;Cesion_credito[[#This Row],[Razón Social Beneficiario del Pago]],Tabla_Facturas[[#All],[ID]],Tabla_Facturas[[#All],[TIPO_CUENTA]],,0),"")</f>
        <v>Corriente</v>
      </c>
      <c r="R949" t="str" cm="1">
        <f t="array" ref="R949">+IFERROR(_xlfn.XLOOKUP(Cesion_credito[[#This Row],[SUMINISTRADOR_ACTUAL]]&amp;Cesion_credito[[#This Row],[Razón Social Beneficiario del Pago]],Tabla_Facturas[[#All],[ID]],Tabla_Facturas[[#All],[NUMERO_CUENTA]],,0),"")</f>
        <v>1410401068</v>
      </c>
      <c r="S949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852574</v>
      </c>
      <c r="T949" t="str">
        <f>+_xlfn.XLOOKUP(Cesion_credito[[#This Row],[DISTRIBUIDOR_ACTUAL]],Distribuidor[DISTRIBUIDOR_ACTUAL],Distribuidor[RAZON_SOCIAL_DISTRIBUIDOR_ACTUAL],,0)</f>
        <v>Sociedad Austral de Electricidad S.A.</v>
      </c>
      <c r="U949" t="str">
        <f>+_xlfn.XLOOKUP(Cesion_credito[[#This Row],[DISTRIBUIDOR_ACTUAL]],Distribuidor[DISTRIBUIDOR_ACTUAL],Distribuidor[RUT_DISTRIBUIDOR_ACTUAL],,0)</f>
        <v>76.073.162-5</v>
      </c>
    </row>
    <row r="950" spans="1:21" x14ac:dyDescent="0.25">
      <c r="A950" s="22">
        <f t="shared" si="74"/>
        <v>2025</v>
      </c>
      <c r="B950" s="22">
        <f t="shared" si="75"/>
        <v>1</v>
      </c>
      <c r="C950" s="22">
        <f t="shared" si="76"/>
        <v>6</v>
      </c>
      <c r="D950" s="23" t="s">
        <v>1124</v>
      </c>
      <c r="E950" s="6" t="s">
        <v>1104</v>
      </c>
      <c r="F950" s="5" t="s">
        <v>978</v>
      </c>
      <c r="G950" s="24" t="str" cm="1">
        <f t="array" ref="G950">+IFERROR(_xlfn.XLOOKUP(Cesion_credito[[#This Row],[Distribuidor_CNE]]&amp;"_"&amp;Cesion_credito[[#This Row],[Bloque_Contrato_CNE]],Contrato[[#All],[Id]],Contrato[[#All],[Suministrador_CNE]],,0),"")</f>
        <v>Chungungo S.A.</v>
      </c>
      <c r="H950" s="24" t="str" cm="1">
        <f t="array" ref="H950">+IFERROR(_xlfn.XLOOKUP(Cesion_credito[[#This Row],[Distribuidor_CNE]]&amp;"_"&amp;Cesion_credito[[#This Row],[Bloque_Contrato_CNE]],Contrato[[#All],[Id]],Contrato[[#All],[SUMINISTRADOR_ACTUAL]],,0),"")</f>
        <v>CHUNGUNGO</v>
      </c>
      <c r="I950" s="24" t="str" cm="1">
        <f t="array" ref="I950">+IFERROR(_xlfn.XLOOKUP(Cesion_credito[[#This Row],[Distribuidor_CNE]]&amp;"_"&amp;Cesion_credito[[#This Row],[Bloque_Contrato_CNE]],Contrato[[#All],[Id]],Contrato[[#All],[DISTRIBUIDOR_ACTUAL]],,0),"")</f>
        <v>SOCOEPA</v>
      </c>
      <c r="J950" s="5" t="s">
        <v>5</v>
      </c>
      <c r="K950" s="22" t="str" cm="1">
        <f t="array" ref="K950">+IFERROR(_xlfn.XLOOKUP(Cesion_credito[[#This Row],[SUMINISTRADOR_ACTUAL]]&amp;Cesion_credito[[#This Row],[Razón Social Beneficiario del Pago]],Tabla_Facturas[[#All],[ID]],Tabla_Facturas[[#All],[RUT BENEFICIARIO]],,0),"")</f>
        <v>76.414.107-5</v>
      </c>
      <c r="L95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M950" s="8">
        <v>1</v>
      </c>
      <c r="N950" s="36">
        <f>+Cesion_credito[[#This Row],[Prorrata_Semestral (%)]]*SUMIFS(Contrato[Pago_Semestral_US$],Contrato[Distribuidor_CNE],Cesion_credito[[#This Row],[Distribuidor_CNE]],Contrato[Contrato],Cesion_credito[[#This Row],[Bloque_Contrato_CNE]])</f>
        <v>620.54700000000003</v>
      </c>
      <c r="O950" s="28">
        <f t="shared" si="77"/>
        <v>1</v>
      </c>
      <c r="P950" t="str" cm="1">
        <f t="array" ref="P950">+IFERROR(_xlfn.XLOOKUP(Cesion_credito[[#This Row],[SUMINISTRADOR_ACTUAL]]&amp;Cesion_credito[[#This Row],[Razón Social Beneficiario del Pago]],Tabla_Facturas[[#All],[ID]],Tabla_Facturas[[#All],[BANCO]],,0),"")</f>
        <v>Itaú Chile</v>
      </c>
      <c r="Q950" t="str" cm="1">
        <f t="array" ref="Q950">+IFERROR(_xlfn.XLOOKUP(Cesion_credito[[#This Row],[SUMINISTRADOR_ACTUAL]]&amp;Cesion_credito[[#This Row],[Razón Social Beneficiario del Pago]],Tabla_Facturas[[#All],[ID]],Tabla_Facturas[[#All],[TIPO_CUENTA]],,0),"")</f>
        <v>Corriente</v>
      </c>
      <c r="R950" cm="1">
        <f t="array" ref="R950">+IFERROR(_xlfn.XLOOKUP(Cesion_credito[[#This Row],[SUMINISTRADOR_ACTUAL]]&amp;Cesion_credito[[#This Row],[Razón Social Beneficiario del Pago]],Tabla_Facturas[[#All],[ID]],Tabla_Facturas[[#All],[NUMERO_CUENTA]],,0),"")</f>
        <v>210740166</v>
      </c>
      <c r="S950" s="34">
        <f>+ROUND(Cesion_credito[[#This Row],[Pago_Semestral_US$]]*_xlfn.XLOOKUP(Cesion_credito[[#This Row],[AÑO]]&amp;"_"&amp;Cesion_credito[[#This Row],[SEMESTRE (1-2)]]&amp;"_"&amp;Cesion_credito[[#This Row],[CUOTA]],Dolar[ID],Dolar[TASA CAMBIO],,0)/6,0)</f>
        <v>96589</v>
      </c>
      <c r="T950" t="str">
        <f>+_xlfn.XLOOKUP(Cesion_credito[[#This Row],[DISTRIBUIDOR_ACTUAL]],Distribuidor[DISTRIBUIDOR_ACTUAL],Distribuidor[RAZON_SOCIAL_DISTRIBUIDOR_ACTUAL],,0)</f>
        <v>Cooperativa Eléctrica Paillaco Ltda</v>
      </c>
      <c r="U950" t="str">
        <f>+_xlfn.XLOOKUP(Cesion_credito[[#This Row],[DISTRIBUIDOR_ACTUAL]],Distribuidor[DISTRIBUIDOR_ACTUAL],Distribuidor[RUT_DISTRIBUIDOR_ACTUAL],,0)</f>
        <v>81.629.800-8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0A3E793-75DB-419D-9DE3-7A02175AA08B}">
          <x14:formula1>
            <xm:f>Tablas!$P$2:$P$1155</xm:f>
          </x14:formula1>
          <xm:sqref>F8:F950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D8:D950</xm:sqref>
        </x14:dataValidation>
        <x14:dataValidation type="list" allowBlank="1" showInputMessage="1" showErrorMessage="1" xr:uid="{B0A0A8E3-9704-4A66-A944-9EC58708BB02}">
          <x14:formula1>
            <xm:f>Tablas!$F$2:$F$33</xm:f>
          </x14:formula1>
          <xm:sqref>E8:E950</xm:sqref>
        </x14:dataValidation>
        <x14:dataValidation type="list" allowBlank="1" showInputMessage="1" showErrorMessage="1" xr:uid="{143DA3F1-E3FB-47F6-87FA-E36F93DC8083}">
          <x14:formula1>
            <xm:f>'Datos Administrativos'!$H$5:$H$36</xm:f>
          </x14:formula1>
          <xm:sqref>J8:J950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AH1155"/>
  <sheetViews>
    <sheetView topLeftCell="P1" zoomScale="80" zoomScaleNormal="80" workbookViewId="0">
      <selection activeCell="AE7" sqref="AE7"/>
    </sheetView>
  </sheetViews>
  <sheetFormatPr baseColWidth="10" defaultRowHeight="15" x14ac:dyDescent="0.25"/>
  <cols>
    <col min="1" max="1" width="69.42578125" bestFit="1" customWidth="1"/>
    <col min="2" max="2" width="26.42578125" customWidth="1"/>
    <col min="3" max="3" width="39.140625" bestFit="1" customWidth="1"/>
    <col min="4" max="4" width="28.42578125" customWidth="1"/>
    <col min="6" max="6" width="16.140625" bestFit="1" customWidth="1"/>
    <col min="7" max="7" width="21.140625" customWidth="1"/>
    <col min="8" max="8" width="57" bestFit="1" customWidth="1"/>
    <col min="9" max="9" width="17.85546875" style="2" bestFit="1" customWidth="1"/>
    <col min="11" max="11" width="11.140625" bestFit="1" customWidth="1"/>
    <col min="12" max="12" width="19.85546875" customWidth="1"/>
    <col min="13" max="13" width="13.5703125" customWidth="1"/>
    <col min="14" max="14" width="17.42578125" bestFit="1" customWidth="1"/>
    <col min="15" max="15" width="15.42578125" customWidth="1"/>
    <col min="16" max="16" width="102.85546875" bestFit="1" customWidth="1"/>
    <col min="17" max="17" width="22.7109375" bestFit="1" customWidth="1"/>
    <col min="18" max="18" width="25" bestFit="1" customWidth="1"/>
    <col min="19" max="19" width="30.42578125" customWidth="1"/>
    <col min="20" max="20" width="13.42578125" customWidth="1"/>
    <col min="22" max="22" width="14.42578125" customWidth="1"/>
    <col min="24" max="24" width="9.42578125" bestFit="1" customWidth="1"/>
    <col min="25" max="25" width="8" bestFit="1" customWidth="1"/>
    <col min="26" max="26" width="13.140625" bestFit="1" customWidth="1"/>
    <col min="27" max="27" width="10.140625" bestFit="1" customWidth="1"/>
    <col min="28" max="28" width="12.140625" bestFit="1" customWidth="1"/>
    <col min="29" max="29" width="17.5703125" bestFit="1" customWidth="1"/>
    <col min="30" max="30" width="23.7109375" bestFit="1" customWidth="1"/>
    <col min="31" max="31" width="15.85546875" bestFit="1" customWidth="1"/>
    <col min="32" max="32" width="14.140625" bestFit="1" customWidth="1"/>
    <col min="33" max="33" width="20.28515625" bestFit="1" customWidth="1"/>
    <col min="34" max="34" width="17.5703125" bestFit="1" customWidth="1"/>
  </cols>
  <sheetData>
    <row r="1" spans="1:34" x14ac:dyDescent="0.25">
      <c r="A1" t="s">
        <v>1144</v>
      </c>
      <c r="B1" t="s">
        <v>1119</v>
      </c>
      <c r="C1" t="s">
        <v>1146</v>
      </c>
      <c r="D1" t="s">
        <v>1145</v>
      </c>
      <c r="F1" t="s">
        <v>1147</v>
      </c>
      <c r="G1" t="s">
        <v>1118</v>
      </c>
      <c r="H1" t="s">
        <v>1148</v>
      </c>
      <c r="I1" s="2" t="s">
        <v>1149</v>
      </c>
      <c r="K1" s="4">
        <f>+MAX(K2:K1155)-MIN(K2:K1155)</f>
        <v>0</v>
      </c>
      <c r="L1" t="s">
        <v>1229</v>
      </c>
      <c r="M1" t="s">
        <v>1107</v>
      </c>
      <c r="N1" t="s">
        <v>1147</v>
      </c>
      <c r="O1" t="s">
        <v>1144</v>
      </c>
      <c r="P1" t="s">
        <v>0</v>
      </c>
      <c r="Q1" s="31" t="s">
        <v>1284</v>
      </c>
      <c r="R1" t="s">
        <v>1118</v>
      </c>
      <c r="S1" t="s">
        <v>1119</v>
      </c>
      <c r="T1" t="s">
        <v>1348</v>
      </c>
      <c r="V1" t="s">
        <v>1233</v>
      </c>
      <c r="X1" t="s">
        <v>1297</v>
      </c>
      <c r="Y1" t="s">
        <v>1226</v>
      </c>
      <c r="Z1" t="s">
        <v>1417</v>
      </c>
      <c r="AA1" t="s">
        <v>1418</v>
      </c>
      <c r="AB1" t="s">
        <v>1470</v>
      </c>
      <c r="AC1" t="s">
        <v>1472</v>
      </c>
      <c r="AD1" t="s">
        <v>1474</v>
      </c>
      <c r="AE1" t="s">
        <v>1404</v>
      </c>
      <c r="AF1" t="s">
        <v>1468</v>
      </c>
      <c r="AG1" t="s">
        <v>1469</v>
      </c>
      <c r="AH1" t="s">
        <v>1473</v>
      </c>
    </row>
    <row r="2" spans="1:34" x14ac:dyDescent="0.25">
      <c r="A2" t="s">
        <v>1</v>
      </c>
      <c r="B2" t="s">
        <v>1120</v>
      </c>
      <c r="C2" t="s">
        <v>1207</v>
      </c>
      <c r="D2" t="s">
        <v>1183</v>
      </c>
      <c r="E2">
        <f>+COUNTIF(N:N,F2)</f>
        <v>35</v>
      </c>
      <c r="F2" t="s">
        <v>21</v>
      </c>
      <c r="G2" t="s">
        <v>21</v>
      </c>
      <c r="H2" t="s">
        <v>1157</v>
      </c>
      <c r="I2" s="2" t="s">
        <v>1047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1108</v>
      </c>
      <c r="N2" t="s">
        <v>21</v>
      </c>
      <c r="O2" t="s">
        <v>1</v>
      </c>
      <c r="P2" t="s">
        <v>50</v>
      </c>
      <c r="Q2">
        <v>4527.7460000000001</v>
      </c>
      <c r="R2" t="str">
        <f>+VLOOKUP(Contrato[[#This Row],[Distribuidor_CNE]],Distribuidor[[#All],[Distribuidor_CNE]:[DISTRIBUIDOR_ACTUAL]],2,0)</f>
        <v>CEC</v>
      </c>
      <c r="S2" t="str">
        <f>+VLOOKUP(Contrato[[#This Row],[Suministrador_CNE]],Suministrador[[#All],[Suministrador_CNE]:[SUMINISTRADOR_ACTUAL]],2,0)</f>
        <v>CERRO_DOMINADOR_CSP</v>
      </c>
      <c r="T2">
        <f>+COUNTIFS(Cesion_credito[Distribuidor_CNE],Contrato[[#This Row],[Distribuidor_CNE]],Cesion_credito[Bloque_Contrato_CNE],Contrato[[#This Row],[Contrato]])</f>
        <v>1</v>
      </c>
      <c r="V2" t="s">
        <v>1231</v>
      </c>
      <c r="X2" t="str">
        <f>+Dolar[[#This Row],[AÑO]]&amp;"_"&amp;Dolar[[#This Row],[SEMESTRE]]&amp;"_"&amp;Dolar[[#This Row],[CUOTA]]</f>
        <v>2025_1_1</v>
      </c>
      <c r="Y2">
        <v>2025</v>
      </c>
      <c r="Z2">
        <v>1</v>
      </c>
      <c r="AA2">
        <v>1</v>
      </c>
      <c r="AB2" t="s">
        <v>1471</v>
      </c>
      <c r="AC2" s="39">
        <v>45656</v>
      </c>
      <c r="AD2" s="39">
        <v>45664</v>
      </c>
      <c r="AE2">
        <v>1005.85</v>
      </c>
      <c r="AF2" s="39">
        <v>45665</v>
      </c>
      <c r="AG2" s="39">
        <v>45667</v>
      </c>
      <c r="AH2" s="39">
        <v>45672</v>
      </c>
    </row>
    <row r="3" spans="1:34" x14ac:dyDescent="0.25">
      <c r="A3" t="s">
        <v>2</v>
      </c>
      <c r="B3" t="s">
        <v>1121</v>
      </c>
      <c r="C3" t="s">
        <v>1208</v>
      </c>
      <c r="D3" t="s">
        <v>1184</v>
      </c>
      <c r="E3">
        <f t="shared" ref="E3:E33" si="0">+COUNTIF(N:N,F3)</f>
        <v>45</v>
      </c>
      <c r="F3" t="s">
        <v>22</v>
      </c>
      <c r="G3" t="s">
        <v>1080</v>
      </c>
      <c r="H3" t="s">
        <v>1159</v>
      </c>
      <c r="I3" s="2" t="s">
        <v>1066</v>
      </c>
      <c r="K3">
        <f t="shared" ref="K3:K66" si="1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1108</v>
      </c>
      <c r="N3" t="s">
        <v>21</v>
      </c>
      <c r="O3" t="s">
        <v>2</v>
      </c>
      <c r="P3" t="s">
        <v>51</v>
      </c>
      <c r="Q3">
        <v>4798.223</v>
      </c>
      <c r="R3" t="str">
        <f>+VLOOKUP(Contrato[[#This Row],[Distribuidor_CNE]],Distribuidor[[#All],[Distribuidor_CNE]:[DISTRIBUIDOR_ACTUAL]],2,0)</f>
        <v>CEC</v>
      </c>
      <c r="S3" t="str">
        <f>+VLOOKUP(Contrato[[#This Row],[Suministrador_CNE]],Suministrador[[#All],[Suministrador_CNE]:[SUMINISTRADOR_ACTUAL]],2,0)</f>
        <v>ACCIONA_ENERGIA</v>
      </c>
      <c r="T3">
        <f>+COUNTIFS(Cesion_credito[Distribuidor_CNE],Contrato[[#This Row],[Distribuidor_CNE]],Cesion_credito[Bloque_Contrato_CNE],Contrato[[#This Row],[Contrato]])</f>
        <v>1</v>
      </c>
      <c r="V3" t="s">
        <v>1232</v>
      </c>
      <c r="X3" t="str">
        <f>+Dolar[[#This Row],[AÑO]]&amp;"_"&amp;Dolar[[#This Row],[SEMESTRE]]&amp;"_"&amp;Dolar[[#This Row],[CUOTA]]</f>
        <v>2025_1_2</v>
      </c>
      <c r="Y3">
        <v>2025</v>
      </c>
      <c r="Z3">
        <v>1</v>
      </c>
      <c r="AA3">
        <v>2</v>
      </c>
      <c r="AB3" t="s">
        <v>1471</v>
      </c>
      <c r="AC3" s="39">
        <v>45656</v>
      </c>
      <c r="AD3" s="39">
        <v>45664</v>
      </c>
      <c r="AE3">
        <v>960.6</v>
      </c>
      <c r="AF3" s="39">
        <v>45698</v>
      </c>
      <c r="AG3" s="39">
        <v>45698</v>
      </c>
      <c r="AH3" s="39">
        <v>45705</v>
      </c>
    </row>
    <row r="4" spans="1:34" x14ac:dyDescent="0.25">
      <c r="A4" t="s">
        <v>3</v>
      </c>
      <c r="B4" t="s">
        <v>1122</v>
      </c>
      <c r="C4" t="s">
        <v>3</v>
      </c>
      <c r="D4" t="s">
        <v>1185</v>
      </c>
      <c r="E4">
        <f t="shared" si="0"/>
        <v>35</v>
      </c>
      <c r="F4" t="s">
        <v>23</v>
      </c>
      <c r="G4" t="s">
        <v>1082</v>
      </c>
      <c r="H4" t="s">
        <v>1160</v>
      </c>
      <c r="I4" s="2" t="s">
        <v>1048</v>
      </c>
      <c r="K4">
        <f t="shared" si="1"/>
        <v>1</v>
      </c>
      <c r="L4" s="3" t="str">
        <f>+Contrato[[#This Row],[Distribuidor_CNE]]&amp;"_"&amp;Contrato[[#This Row],[Contrato]]</f>
        <v>CEC_2015/02_BS4A_BB_CEC_Aela Generación S.A.</v>
      </c>
      <c r="M4" t="s">
        <v>1108</v>
      </c>
      <c r="N4" t="s">
        <v>21</v>
      </c>
      <c r="O4" t="s">
        <v>3</v>
      </c>
      <c r="P4" t="s">
        <v>52</v>
      </c>
      <c r="Q4">
        <v>0</v>
      </c>
      <c r="R4" t="str">
        <f>+VLOOKUP(Contrato[[#This Row],[Distribuidor_CNE]],Distribuidor[[#All],[Distribuidor_CNE]:[DISTRIBUIDOR_ACTUAL]],2,0)</f>
        <v>CEC</v>
      </c>
      <c r="S4" t="str">
        <f>+VLOOKUP(Contrato[[#This Row],[Suministrador_CNE]],Suministrador[[#All],[Suministrador_CNE]:[SUMINISTRADOR_ACTUAL]],2,0)</f>
        <v>AELA_GENERACION</v>
      </c>
      <c r="T4">
        <f>+COUNTIFS(Cesion_credito[Distribuidor_CNE],Contrato[[#This Row],[Distribuidor_CNE]],Cesion_credito[Bloque_Contrato_CNE],Contrato[[#This Row],[Contrato]])</f>
        <v>0</v>
      </c>
      <c r="X4" t="str">
        <f>+Dolar[[#This Row],[AÑO]]&amp;"_"&amp;Dolar[[#This Row],[SEMESTRE]]&amp;"_"&amp;Dolar[[#This Row],[CUOTA]]</f>
        <v>2025_1_3</v>
      </c>
      <c r="Y4">
        <v>2025</v>
      </c>
      <c r="Z4">
        <v>1</v>
      </c>
      <c r="AA4">
        <v>3</v>
      </c>
      <c r="AB4" t="s">
        <v>1471</v>
      </c>
      <c r="AC4" s="39">
        <v>45656</v>
      </c>
      <c r="AD4" s="39">
        <v>45664</v>
      </c>
      <c r="AE4">
        <v>928.25</v>
      </c>
      <c r="AF4" s="39">
        <v>45726</v>
      </c>
      <c r="AG4" s="39">
        <v>45726</v>
      </c>
      <c r="AH4" s="39">
        <v>45733</v>
      </c>
    </row>
    <row r="5" spans="1:34" x14ac:dyDescent="0.25">
      <c r="A5" t="s">
        <v>1076</v>
      </c>
      <c r="B5" t="s">
        <v>1139</v>
      </c>
      <c r="C5" t="s">
        <v>1209</v>
      </c>
      <c r="D5" t="s">
        <v>1186</v>
      </c>
      <c r="E5">
        <f t="shared" si="0"/>
        <v>36</v>
      </c>
      <c r="F5" t="s">
        <v>24</v>
      </c>
      <c r="G5" t="s">
        <v>1083</v>
      </c>
      <c r="H5" t="s">
        <v>1161</v>
      </c>
      <c r="I5" s="2" t="s">
        <v>1049</v>
      </c>
      <c r="K5">
        <f t="shared" si="1"/>
        <v>1</v>
      </c>
      <c r="L5" s="3" t="str">
        <f>+Contrato[[#This Row],[Distribuidor_CNE]]&amp;"_"&amp;Contrato[[#This Row],[Contrato]]</f>
        <v>CEC_2015/02_BS4B_BB_CEC_Aela Generación S.A.</v>
      </c>
      <c r="M5" t="s">
        <v>1108</v>
      </c>
      <c r="N5" t="s">
        <v>21</v>
      </c>
      <c r="O5" t="s">
        <v>3</v>
      </c>
      <c r="P5" t="s">
        <v>53</v>
      </c>
      <c r="Q5">
        <v>0</v>
      </c>
      <c r="R5" t="str">
        <f>+VLOOKUP(Contrato[[#This Row],[Distribuidor_CNE]],Distribuidor[[#All],[Distribuidor_CNE]:[DISTRIBUIDOR_ACTUAL]],2,0)</f>
        <v>CEC</v>
      </c>
      <c r="S5" t="str">
        <f>+VLOOKUP(Contrato[[#This Row],[Suministrador_CNE]],Suministrador[[#All],[Suministrador_CNE]:[SUMINISTRADOR_ACTUAL]],2,0)</f>
        <v>AELA_GENERACION</v>
      </c>
      <c r="T5">
        <f>+COUNTIFS(Cesion_credito[Distribuidor_CNE],Contrato[[#This Row],[Distribuidor_CNE]],Cesion_credito[Bloque_Contrato_CNE],Contrato[[#This Row],[Contrato]])</f>
        <v>0</v>
      </c>
      <c r="X5" t="str">
        <f>+Dolar[[#This Row],[AÑO]]&amp;"_"&amp;Dolar[[#This Row],[SEMESTRE]]&amp;"_"&amp;Dolar[[#This Row],[CUOTA]]</f>
        <v>2025_1_4</v>
      </c>
      <c r="Y5">
        <v>2025</v>
      </c>
      <c r="Z5">
        <v>1</v>
      </c>
      <c r="AA5">
        <v>4</v>
      </c>
      <c r="AB5" t="s">
        <v>1471</v>
      </c>
      <c r="AC5" s="39">
        <v>45656</v>
      </c>
      <c r="AD5" s="39">
        <v>45664</v>
      </c>
      <c r="AE5">
        <v>990.68</v>
      </c>
      <c r="AF5" s="39">
        <v>45755</v>
      </c>
      <c r="AG5" s="39">
        <v>45757</v>
      </c>
      <c r="AH5" s="39">
        <v>45762</v>
      </c>
    </row>
    <row r="6" spans="1:34" x14ac:dyDescent="0.25">
      <c r="A6" t="s">
        <v>4</v>
      </c>
      <c r="B6" t="s">
        <v>1123</v>
      </c>
      <c r="C6" t="s">
        <v>1210</v>
      </c>
      <c r="D6" t="s">
        <v>1187</v>
      </c>
      <c r="E6">
        <f t="shared" si="0"/>
        <v>57</v>
      </c>
      <c r="F6" t="s">
        <v>25</v>
      </c>
      <c r="G6" t="s">
        <v>1075</v>
      </c>
      <c r="H6" t="s">
        <v>1158</v>
      </c>
      <c r="I6" s="2" t="s">
        <v>1065</v>
      </c>
      <c r="K6">
        <f t="shared" si="1"/>
        <v>1</v>
      </c>
      <c r="L6" s="3" t="str">
        <f>+Contrato[[#This Row],[Distribuidor_CNE]]&amp;"_"&amp;Contrato[[#This Row],[Contrato]]</f>
        <v>CEC_2015/02_BS4C_BB_CEC_Aela Generación S.A.</v>
      </c>
      <c r="M6" t="s">
        <v>1108</v>
      </c>
      <c r="N6" t="s">
        <v>21</v>
      </c>
      <c r="O6" t="s">
        <v>3</v>
      </c>
      <c r="P6" t="s">
        <v>54</v>
      </c>
      <c r="Q6">
        <v>0</v>
      </c>
      <c r="R6" t="str">
        <f>+VLOOKUP(Contrato[[#This Row],[Distribuidor_CNE]],Distribuidor[[#All],[Distribuidor_CNE]:[DISTRIBUIDOR_ACTUAL]],2,0)</f>
        <v>CEC</v>
      </c>
      <c r="S6" t="str">
        <f>+VLOOKUP(Contrato[[#This Row],[Suministrador_CNE]],Suministrador[[#All],[Suministrador_CNE]:[SUMINISTRADOR_ACTUAL]],2,0)</f>
        <v>AELA_GENERACION</v>
      </c>
      <c r="T6">
        <f>+COUNTIFS(Cesion_credito[Distribuidor_CNE],Contrato[[#This Row],[Distribuidor_CNE]],Cesion_credito[Bloque_Contrato_CNE],Contrato[[#This Row],[Contrato]])</f>
        <v>0</v>
      </c>
      <c r="X6" t="str">
        <f>+Dolar[[#This Row],[AÑO]]&amp;"_"&amp;Dolar[[#This Row],[SEMESTRE]]&amp;"_"&amp;Dolar[[#This Row],[CUOTA]]</f>
        <v>2025_1_5</v>
      </c>
      <c r="Y6">
        <v>2025</v>
      </c>
      <c r="Z6">
        <v>1</v>
      </c>
      <c r="AA6">
        <v>5</v>
      </c>
      <c r="AB6" t="s">
        <v>1471</v>
      </c>
      <c r="AC6" s="39">
        <v>45656</v>
      </c>
      <c r="AD6" s="39">
        <v>45664</v>
      </c>
      <c r="AE6">
        <v>945.44</v>
      </c>
      <c r="AF6" s="39">
        <v>45785</v>
      </c>
      <c r="AG6" s="39">
        <v>45789</v>
      </c>
      <c r="AH6" s="39">
        <v>45792</v>
      </c>
    </row>
    <row r="7" spans="1:34" x14ac:dyDescent="0.25">
      <c r="A7" t="s">
        <v>5</v>
      </c>
      <c r="B7" t="s">
        <v>1124</v>
      </c>
      <c r="C7" t="s">
        <v>5</v>
      </c>
      <c r="D7" t="s">
        <v>1188</v>
      </c>
      <c r="E7">
        <f t="shared" si="0"/>
        <v>58</v>
      </c>
      <c r="F7" t="s">
        <v>26</v>
      </c>
      <c r="G7" t="s">
        <v>1085</v>
      </c>
      <c r="H7" t="s">
        <v>1163</v>
      </c>
      <c r="I7" s="2" t="s">
        <v>1050</v>
      </c>
      <c r="K7">
        <f t="shared" si="1"/>
        <v>1</v>
      </c>
      <c r="L7" s="3" t="str">
        <f>+Contrato[[#This Row],[Distribuidor_CNE]]&amp;"_"&amp;Contrato[[#This Row],[Contrato]]</f>
        <v>CEC_2015/02_BS4B_BB_CEC_Amunche Solar SpA</v>
      </c>
      <c r="M7" t="s">
        <v>1108</v>
      </c>
      <c r="N7" t="s">
        <v>21</v>
      </c>
      <c r="O7" t="s">
        <v>4</v>
      </c>
      <c r="P7" t="s">
        <v>55</v>
      </c>
      <c r="Q7">
        <v>0</v>
      </c>
      <c r="R7" t="str">
        <f>+VLOOKUP(Contrato[[#This Row],[Distribuidor_CNE]],Distribuidor[[#All],[Distribuidor_CNE]:[DISTRIBUIDOR_ACTUAL]],2,0)</f>
        <v>CEC</v>
      </c>
      <c r="S7" t="str">
        <f>+VLOOKUP(Contrato[[#This Row],[Suministrador_CNE]],Suministrador[[#All],[Suministrador_CNE]:[SUMINISTRADOR_ACTUAL]],2,0)</f>
        <v>LUZ_DEL_NORTE</v>
      </c>
      <c r="T7">
        <f>+COUNTIFS(Cesion_credito[Distribuidor_CNE],Contrato[[#This Row],[Distribuidor_CNE]],Cesion_credito[Bloque_Contrato_CNE],Contrato[[#This Row],[Contrato]])</f>
        <v>1</v>
      </c>
      <c r="X7" t="str">
        <f>+Dolar[[#This Row],[AÑO]]&amp;"_"&amp;Dolar[[#This Row],[SEMESTRE]]&amp;"_"&amp;Dolar[[#This Row],[CUOTA]]</f>
        <v>2025_1_6</v>
      </c>
      <c r="Y7">
        <v>2025</v>
      </c>
      <c r="Z7">
        <v>1</v>
      </c>
      <c r="AA7">
        <v>6</v>
      </c>
      <c r="AB7" t="s">
        <v>1471</v>
      </c>
      <c r="AC7" s="39">
        <v>45656</v>
      </c>
      <c r="AD7" s="39">
        <v>45664</v>
      </c>
      <c r="AE7">
        <v>933.91</v>
      </c>
      <c r="AF7" s="39">
        <v>45817</v>
      </c>
      <c r="AG7" s="39">
        <v>45818</v>
      </c>
      <c r="AH7" s="39">
        <v>45824</v>
      </c>
    </row>
    <row r="8" spans="1:34" x14ac:dyDescent="0.25">
      <c r="A8" t="s">
        <v>1072</v>
      </c>
      <c r="B8" t="s">
        <v>1125</v>
      </c>
      <c r="C8" t="s">
        <v>1211</v>
      </c>
      <c r="D8" t="s">
        <v>1189</v>
      </c>
      <c r="E8">
        <f t="shared" si="0"/>
        <v>1</v>
      </c>
      <c r="F8" t="s">
        <v>27</v>
      </c>
      <c r="G8" t="s">
        <v>1150</v>
      </c>
      <c r="H8" t="s">
        <v>1164</v>
      </c>
      <c r="I8" s="2" t="s">
        <v>1051</v>
      </c>
      <c r="K8">
        <f t="shared" si="1"/>
        <v>1</v>
      </c>
      <c r="L8" s="3" t="str">
        <f>+Contrato[[#This Row],[Distribuidor_CNE]]&amp;"_"&amp;Contrato[[#This Row],[Contrato]]</f>
        <v>CEC_SIC 2013/03_2_BS1B_BB_CEC_Chungungo S.A.</v>
      </c>
      <c r="M8" t="s">
        <v>1108</v>
      </c>
      <c r="N8" t="s">
        <v>21</v>
      </c>
      <c r="O8" t="s">
        <v>5</v>
      </c>
      <c r="P8" t="s">
        <v>56</v>
      </c>
      <c r="Q8">
        <v>1753.883</v>
      </c>
      <c r="R8" t="str">
        <f>+VLOOKUP(Contrato[[#This Row],[Distribuidor_CNE]],Distribuidor[[#All],[Distribuidor_CNE]:[DISTRIBUIDOR_ACTUAL]],2,0)</f>
        <v>CEC</v>
      </c>
      <c r="S8" t="str">
        <f>+VLOOKUP(Contrato[[#This Row],[Suministrador_CNE]],Suministrador[[#All],[Suministrador_CNE]:[SUMINISTRADOR_ACTUAL]],2,0)</f>
        <v>CHUNGUNGO</v>
      </c>
      <c r="T8">
        <f>+COUNTIFS(Cesion_credito[Distribuidor_CNE],Contrato[[#This Row],[Distribuidor_CNE]],Cesion_credito[Bloque_Contrato_CNE],Contrato[[#This Row],[Contrato]])</f>
        <v>1</v>
      </c>
    </row>
    <row r="9" spans="1:34" x14ac:dyDescent="0.25">
      <c r="A9" t="s">
        <v>6</v>
      </c>
      <c r="B9" t="s">
        <v>1126</v>
      </c>
      <c r="C9" t="s">
        <v>1212</v>
      </c>
      <c r="D9" t="s">
        <v>1190</v>
      </c>
      <c r="E9">
        <f t="shared" si="0"/>
        <v>35</v>
      </c>
      <c r="F9" t="s">
        <v>28</v>
      </c>
      <c r="G9" t="s">
        <v>1086</v>
      </c>
      <c r="H9" t="s">
        <v>1165</v>
      </c>
      <c r="I9" s="2" t="s">
        <v>1052</v>
      </c>
      <c r="K9">
        <f t="shared" si="1"/>
        <v>1</v>
      </c>
      <c r="L9" s="3" t="str">
        <f>+Contrato[[#This Row],[Distribuidor_CNE]]&amp;"_"&amp;Contrato[[#This Row],[Contrato]]</f>
        <v>CEC_SAE 2006/01_BB1_BB_CEC_COLBÚN</v>
      </c>
      <c r="M9" t="s">
        <v>1108</v>
      </c>
      <c r="N9" t="s">
        <v>21</v>
      </c>
      <c r="O9" t="s">
        <v>1072</v>
      </c>
      <c r="P9" t="s">
        <v>57</v>
      </c>
      <c r="Q9">
        <v>3901.2820000000002</v>
      </c>
      <c r="R9" t="str">
        <f>+VLOOKUP(Contrato[[#This Row],[Distribuidor_CNE]],Distribuidor[[#All],[Distribuidor_CNE]:[DISTRIBUIDOR_ACTUAL]],2,0)</f>
        <v>CEC</v>
      </c>
      <c r="S9" t="str">
        <f>+VLOOKUP(Contrato[[#This Row],[Suministrador_CNE]],Suministrador[[#All],[Suministrador_CNE]:[SUMINISTRADOR_ACTUAL]],2,0)</f>
        <v>COLBUN</v>
      </c>
      <c r="T9">
        <f>+COUNTIFS(Cesion_credito[Distribuidor_CNE],Contrato[[#This Row],[Distribuidor_CNE]],Cesion_credito[Bloque_Contrato_CNE],Contrato[[#This Row],[Contrato]])</f>
        <v>1</v>
      </c>
    </row>
    <row r="10" spans="1:34" x14ac:dyDescent="0.25">
      <c r="A10" t="s">
        <v>1077</v>
      </c>
      <c r="B10" t="s">
        <v>1140</v>
      </c>
      <c r="C10" t="s">
        <v>1213</v>
      </c>
      <c r="D10" t="s">
        <v>1191</v>
      </c>
      <c r="E10">
        <f t="shared" si="0"/>
        <v>38</v>
      </c>
      <c r="F10" t="s">
        <v>29</v>
      </c>
      <c r="G10" t="s">
        <v>1087</v>
      </c>
      <c r="H10" t="s">
        <v>1166</v>
      </c>
      <c r="I10" s="2" t="s">
        <v>1053</v>
      </c>
      <c r="K10">
        <f t="shared" si="1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1108</v>
      </c>
      <c r="N10" t="s">
        <v>21</v>
      </c>
      <c r="O10" t="s">
        <v>6</v>
      </c>
      <c r="P10" t="s">
        <v>58</v>
      </c>
      <c r="Q10">
        <v>0</v>
      </c>
      <c r="R10" t="str">
        <f>+VLOOKUP(Contrato[[#This Row],[Distribuidor_CNE]],Distribuidor[[#All],[Distribuidor_CNE]:[DISTRIBUIDOR_ACTUAL]],2,0)</f>
        <v>CEC</v>
      </c>
      <c r="S10" t="str">
        <f>+VLOOKUP(Contrato[[#This Row],[Suministrador_CNE]],Suministrador[[#All],[Suministrador_CNE]:[SUMINISTRADOR_ACTUAL]],2,0)</f>
        <v>RUCATAYO</v>
      </c>
      <c r="T10">
        <f>+COUNTIFS(Cesion_credito[Distribuidor_CNE],Contrato[[#This Row],[Distribuidor_CNE]],Cesion_credito[Bloque_Contrato_CNE],Contrato[[#This Row],[Contrato]])</f>
        <v>1</v>
      </c>
    </row>
    <row r="11" spans="1:34" x14ac:dyDescent="0.25">
      <c r="A11" t="s">
        <v>7</v>
      </c>
      <c r="B11" t="s">
        <v>1127</v>
      </c>
      <c r="C11" t="s">
        <v>1214</v>
      </c>
      <c r="D11" t="s">
        <v>1192</v>
      </c>
      <c r="E11">
        <f t="shared" si="0"/>
        <v>35</v>
      </c>
      <c r="F11" t="s">
        <v>30</v>
      </c>
      <c r="G11" t="s">
        <v>1088</v>
      </c>
      <c r="H11" t="s">
        <v>1167</v>
      </c>
      <c r="I11" s="2" t="s">
        <v>1054</v>
      </c>
      <c r="K11">
        <f t="shared" si="1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1108</v>
      </c>
      <c r="N11" t="s">
        <v>21</v>
      </c>
      <c r="O11" t="s">
        <v>6</v>
      </c>
      <c r="P11" t="s">
        <v>59</v>
      </c>
      <c r="Q11">
        <v>0</v>
      </c>
      <c r="R11" t="str">
        <f>+VLOOKUP(Contrato[[#This Row],[Distribuidor_CNE]],Distribuidor[[#All],[Distribuidor_CNE]:[DISTRIBUIDOR_ACTUAL]],2,0)</f>
        <v>CEC</v>
      </c>
      <c r="S11" t="str">
        <f>+VLOOKUP(Contrato[[#This Row],[Suministrador_CNE]],Suministrador[[#All],[Suministrador_CNE]:[SUMINISTRADOR_ACTUAL]],2,0)</f>
        <v>RUCATAYO</v>
      </c>
      <c r="T11">
        <f>+COUNTIFS(Cesion_credito[Distribuidor_CNE],Contrato[[#This Row],[Distribuidor_CNE]],Cesion_credito[Bloque_Contrato_CNE],Contrato[[#This Row],[Contrato]])</f>
        <v>1</v>
      </c>
    </row>
    <row r="12" spans="1:34" x14ac:dyDescent="0.25">
      <c r="A12" t="s">
        <v>46</v>
      </c>
      <c r="B12" t="s">
        <v>1142</v>
      </c>
      <c r="C12" t="s">
        <v>1181</v>
      </c>
      <c r="D12" t="s">
        <v>1071</v>
      </c>
      <c r="E12">
        <f t="shared" si="0"/>
        <v>39</v>
      </c>
      <c r="F12" t="s">
        <v>31</v>
      </c>
      <c r="G12" t="s">
        <v>1089</v>
      </c>
      <c r="H12" t="s">
        <v>1168</v>
      </c>
      <c r="I12" s="2" t="s">
        <v>1055</v>
      </c>
      <c r="K12">
        <f t="shared" si="1"/>
        <v>1</v>
      </c>
      <c r="L12" s="3" t="str">
        <f>+Contrato[[#This Row],[Distribuidor_CNE]]&amp;"_"&amp;Contrato[[#This Row],[Contrato]]</f>
        <v>CEC_SIC 2013/03_2_BS3_BB_CEC_E-CL</v>
      </c>
      <c r="M12" t="s">
        <v>1108</v>
      </c>
      <c r="N12" t="s">
        <v>21</v>
      </c>
      <c r="O12" t="s">
        <v>7</v>
      </c>
      <c r="P12" t="s">
        <v>60</v>
      </c>
      <c r="Q12">
        <v>52175.536999999997</v>
      </c>
      <c r="R12" t="str">
        <f>+VLOOKUP(Contrato[[#This Row],[Distribuidor_CNE]],Distribuidor[[#All],[Distribuidor_CNE]:[DISTRIBUIDOR_ACTUAL]],2,0)</f>
        <v>CEC</v>
      </c>
      <c r="S12" t="str">
        <f>+VLOOKUP(Contrato[[#This Row],[Suministrador_CNE]],Suministrador[[#All],[Suministrador_CNE]:[SUMINISTRADOR_ACTUAL]],2,0)</f>
        <v>ENGIE</v>
      </c>
      <c r="T12">
        <f>+COUNTIFS(Cesion_credito[Distribuidor_CNE],Contrato[[#This Row],[Distribuidor_CNE]],Cesion_credito[Bloque_Contrato_CNE],Contrato[[#This Row],[Contrato]])</f>
        <v>1</v>
      </c>
    </row>
    <row r="13" spans="1:34" x14ac:dyDescent="0.25">
      <c r="A13" t="s">
        <v>48</v>
      </c>
      <c r="B13" t="s">
        <v>1143</v>
      </c>
      <c r="C13" t="s">
        <v>1182</v>
      </c>
      <c r="D13" t="s">
        <v>1064</v>
      </c>
      <c r="E13">
        <f t="shared" si="0"/>
        <v>43</v>
      </c>
      <c r="F13" t="s">
        <v>32</v>
      </c>
      <c r="G13" t="s">
        <v>32</v>
      </c>
      <c r="H13" t="s">
        <v>1169</v>
      </c>
      <c r="I13" s="2" t="s">
        <v>1170</v>
      </c>
      <c r="K13">
        <f t="shared" si="1"/>
        <v>1</v>
      </c>
      <c r="L13" s="3" t="str">
        <f>+Contrato[[#This Row],[Distribuidor_CNE]]&amp;"_"&amp;Contrato[[#This Row],[Contrato]]</f>
        <v>CEC_SIC 2013/03_2_BS4_BB_CEC_El Campesino</v>
      </c>
      <c r="M13" t="s">
        <v>1108</v>
      </c>
      <c r="N13" t="s">
        <v>21</v>
      </c>
      <c r="O13" t="s">
        <v>8</v>
      </c>
      <c r="P13" t="s">
        <v>61</v>
      </c>
      <c r="Q13">
        <v>18731.879000000001</v>
      </c>
      <c r="R13" t="str">
        <f>+VLOOKUP(Contrato[[#This Row],[Distribuidor_CNE]],Distribuidor[[#All],[Distribuidor_CNE]:[DISTRIBUIDOR_ACTUAL]],2,0)</f>
        <v>CEC</v>
      </c>
      <c r="S13" t="str">
        <f>+VLOOKUP(Contrato[[#This Row],[Suministrador_CNE]],Suministrador[[#All],[Suministrador_CNE]:[SUMINISTRADOR_ACTUAL]],2,0)</f>
        <v>GM_HOLDINGS</v>
      </c>
      <c r="T13">
        <f>+COUNTIFS(Cesion_credito[Distribuidor_CNE],Contrato[[#This Row],[Distribuidor_CNE]],Cesion_credito[Bloque_Contrato_CNE],Contrato[[#This Row],[Contrato]])</f>
        <v>1</v>
      </c>
    </row>
    <row r="14" spans="1:34" x14ac:dyDescent="0.25">
      <c r="A14" t="s">
        <v>8</v>
      </c>
      <c r="B14" t="s">
        <v>1128</v>
      </c>
      <c r="C14" t="s">
        <v>1215</v>
      </c>
      <c r="D14" t="s">
        <v>1193</v>
      </c>
      <c r="E14">
        <f t="shared" si="0"/>
        <v>47</v>
      </c>
      <c r="F14" t="s">
        <v>33</v>
      </c>
      <c r="G14" t="s">
        <v>1075</v>
      </c>
      <c r="H14" t="s">
        <v>1158</v>
      </c>
      <c r="I14" s="2" t="s">
        <v>1065</v>
      </c>
      <c r="K14">
        <f t="shared" si="1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1108</v>
      </c>
      <c r="N14" t="s">
        <v>21</v>
      </c>
      <c r="O14" t="s">
        <v>9</v>
      </c>
      <c r="P14" t="s">
        <v>62</v>
      </c>
      <c r="Q14">
        <v>145.88</v>
      </c>
      <c r="R14" t="str">
        <f>+VLOOKUP(Contrato[[#This Row],[Distribuidor_CNE]],Distribuidor[[#All],[Distribuidor_CNE]:[DISTRIBUIDOR_ACTUAL]],2,0)</f>
        <v>CEC</v>
      </c>
      <c r="S14" t="str">
        <f>+VLOOKUP(Contrato[[#This Row],[Suministrador_CNE]],Suministrador[[#All],[Suministrador_CNE]:[SUMINISTRADOR_ACTUAL]],2,0)</f>
        <v>CAREN</v>
      </c>
      <c r="T14">
        <f>+COUNTIFS(Cesion_credito[Distribuidor_CNE],Contrato[[#This Row],[Distribuidor_CNE]],Cesion_credito[Bloque_Contrato_CNE],Contrato[[#This Row],[Contrato]])</f>
        <v>1</v>
      </c>
    </row>
    <row r="15" spans="1:34" x14ac:dyDescent="0.25">
      <c r="A15" t="s">
        <v>9</v>
      </c>
      <c r="B15" t="s">
        <v>1129</v>
      </c>
      <c r="C15" t="s">
        <v>9</v>
      </c>
      <c r="D15" t="s">
        <v>1194</v>
      </c>
      <c r="E15">
        <f t="shared" si="0"/>
        <v>11</v>
      </c>
      <c r="F15" t="s">
        <v>34</v>
      </c>
      <c r="G15" t="s">
        <v>1075</v>
      </c>
      <c r="H15" t="s">
        <v>1158</v>
      </c>
      <c r="I15" s="2" t="s">
        <v>1065</v>
      </c>
      <c r="K15">
        <f t="shared" si="1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1108</v>
      </c>
      <c r="N15" t="s">
        <v>21</v>
      </c>
      <c r="O15" t="s">
        <v>9</v>
      </c>
      <c r="P15" t="s">
        <v>63</v>
      </c>
      <c r="Q15">
        <v>117.904</v>
      </c>
      <c r="R15" t="str">
        <f>+VLOOKUP(Contrato[[#This Row],[Distribuidor_CNE]],Distribuidor[[#All],[Distribuidor_CNE]:[DISTRIBUIDOR_ACTUAL]],2,0)</f>
        <v>CEC</v>
      </c>
      <c r="S15" t="str">
        <f>+VLOOKUP(Contrato[[#This Row],[Suministrador_CNE]],Suministrador[[#All],[Suministrador_CNE]:[SUMINISTRADOR_ACTUAL]],2,0)</f>
        <v>CAREN</v>
      </c>
      <c r="T15">
        <f>+COUNTIFS(Cesion_credito[Distribuidor_CNE],Contrato[[#This Row],[Distribuidor_CNE]],Cesion_credito[Bloque_Contrato_CNE],Contrato[[#This Row],[Contrato]])</f>
        <v>1</v>
      </c>
    </row>
    <row r="16" spans="1:34" x14ac:dyDescent="0.25">
      <c r="A16" t="s">
        <v>10</v>
      </c>
      <c r="B16" t="s">
        <v>1130</v>
      </c>
      <c r="C16" t="s">
        <v>1216</v>
      </c>
      <c r="D16" t="s">
        <v>1195</v>
      </c>
      <c r="E16">
        <f t="shared" si="0"/>
        <v>11</v>
      </c>
      <c r="F16" t="s">
        <v>35</v>
      </c>
      <c r="G16" t="s">
        <v>1075</v>
      </c>
      <c r="H16" t="s">
        <v>1158</v>
      </c>
      <c r="I16" s="2" t="s">
        <v>1065</v>
      </c>
      <c r="K16">
        <f t="shared" si="1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1108</v>
      </c>
      <c r="N16" t="s">
        <v>21</v>
      </c>
      <c r="O16" t="s">
        <v>9</v>
      </c>
      <c r="P16" t="s">
        <v>64</v>
      </c>
      <c r="Q16">
        <v>81.611000000000004</v>
      </c>
      <c r="R16" t="str">
        <f>+VLOOKUP(Contrato[[#This Row],[Distribuidor_CNE]],Distribuidor[[#All],[Distribuidor_CNE]:[DISTRIBUIDOR_ACTUAL]],2,0)</f>
        <v>CEC</v>
      </c>
      <c r="S16" t="str">
        <f>+VLOOKUP(Contrato[[#This Row],[Suministrador_CNE]],Suministrador[[#All],[Suministrador_CNE]:[SUMINISTRADOR_ACTUAL]],2,0)</f>
        <v>CAREN</v>
      </c>
      <c r="T16">
        <f>+COUNTIFS(Cesion_credito[Distribuidor_CNE],Contrato[[#This Row],[Distribuidor_CNE]],Cesion_credito[Bloque_Contrato_CNE],Contrato[[#This Row],[Contrato]])</f>
        <v>1</v>
      </c>
    </row>
    <row r="17" spans="1:20" x14ac:dyDescent="0.25">
      <c r="A17" t="s">
        <v>1073</v>
      </c>
      <c r="B17" t="s">
        <v>1131</v>
      </c>
      <c r="C17" t="s">
        <v>1217</v>
      </c>
      <c r="D17" t="s">
        <v>1196</v>
      </c>
      <c r="E17">
        <f t="shared" si="0"/>
        <v>34</v>
      </c>
      <c r="F17" t="s">
        <v>36</v>
      </c>
      <c r="G17" t="s">
        <v>1075</v>
      </c>
      <c r="H17" t="s">
        <v>1158</v>
      </c>
      <c r="I17" s="2" t="s">
        <v>1065</v>
      </c>
      <c r="K17">
        <f t="shared" si="1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1108</v>
      </c>
      <c r="N17" t="s">
        <v>21</v>
      </c>
      <c r="O17" t="s">
        <v>9</v>
      </c>
      <c r="P17" t="s">
        <v>65</v>
      </c>
      <c r="Q17">
        <v>647.28499999999997</v>
      </c>
      <c r="R17" t="str">
        <f>+VLOOKUP(Contrato[[#This Row],[Distribuidor_CNE]],Distribuidor[[#All],[Distribuidor_CNE]:[DISTRIBUIDOR_ACTUAL]],2,0)</f>
        <v>CEC</v>
      </c>
      <c r="S17" t="str">
        <f>+VLOOKUP(Contrato[[#This Row],[Suministrador_CNE]],Suministrador[[#All],[Suministrador_CNE]:[SUMINISTRADOR_ACTUAL]],2,0)</f>
        <v>CAREN</v>
      </c>
      <c r="T17">
        <f>+COUNTIFS(Cesion_credito[Distribuidor_CNE],Contrato[[#This Row],[Distribuidor_CNE]],Cesion_credito[Bloque_Contrato_CNE],Contrato[[#This Row],[Contrato]])</f>
        <v>1</v>
      </c>
    </row>
    <row r="18" spans="1:20" x14ac:dyDescent="0.25">
      <c r="A18" t="s">
        <v>11</v>
      </c>
      <c r="B18" t="s">
        <v>1132</v>
      </c>
      <c r="C18" t="s">
        <v>11</v>
      </c>
      <c r="D18" t="s">
        <v>1197</v>
      </c>
      <c r="E18">
        <f t="shared" si="0"/>
        <v>27</v>
      </c>
      <c r="F18" t="s">
        <v>37</v>
      </c>
      <c r="G18" t="s">
        <v>1096</v>
      </c>
      <c r="H18" t="s">
        <v>1171</v>
      </c>
      <c r="I18" s="2" t="s">
        <v>1056</v>
      </c>
      <c r="K18">
        <f t="shared" si="1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1108</v>
      </c>
      <c r="N18" t="s">
        <v>21</v>
      </c>
      <c r="O18" t="s">
        <v>10</v>
      </c>
      <c r="P18" t="s">
        <v>66</v>
      </c>
      <c r="Q18">
        <v>575.08199999999999</v>
      </c>
      <c r="R18" t="str">
        <f>+VLOOKUP(Contrato[[#This Row],[Distribuidor_CNE]],Distribuidor[[#All],[Distribuidor_CNE]:[DISTRIBUIDOR_ACTUAL]],2,0)</f>
        <v>CEC</v>
      </c>
      <c r="S18" t="str">
        <f>+VLOOKUP(Contrato[[#This Row],[Suministrador_CNE]],Suministrador[[#All],[Suministrador_CNE]:[SUMINISTRADOR_ACTUAL]],2,0)</f>
        <v>PV_SALVADOR</v>
      </c>
      <c r="T18">
        <f>+COUNTIFS(Cesion_credito[Distribuidor_CNE],Contrato[[#This Row],[Distribuidor_CNE]],Cesion_credito[Bloque_Contrato_CNE],Contrato[[#This Row],[Contrato]])</f>
        <v>1</v>
      </c>
    </row>
    <row r="19" spans="1:20" x14ac:dyDescent="0.25">
      <c r="A19" t="s">
        <v>1091</v>
      </c>
      <c r="B19" t="s">
        <v>1091</v>
      </c>
      <c r="C19" t="s">
        <v>1218</v>
      </c>
      <c r="D19" t="s">
        <v>1198</v>
      </c>
      <c r="E19">
        <f t="shared" si="0"/>
        <v>36</v>
      </c>
      <c r="F19" t="s">
        <v>38</v>
      </c>
      <c r="G19" t="s">
        <v>1098</v>
      </c>
      <c r="H19" t="s">
        <v>1173</v>
      </c>
      <c r="I19" s="2" t="s">
        <v>1057</v>
      </c>
      <c r="K19">
        <f t="shared" si="1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1108</v>
      </c>
      <c r="N19" t="s">
        <v>21</v>
      </c>
      <c r="O19" t="s">
        <v>10</v>
      </c>
      <c r="P19" t="s">
        <v>67</v>
      </c>
      <c r="Q19">
        <v>127.973</v>
      </c>
      <c r="R19" t="str">
        <f>+VLOOKUP(Contrato[[#This Row],[Distribuidor_CNE]],Distribuidor[[#All],[Distribuidor_CNE]:[DISTRIBUIDOR_ACTUAL]],2,0)</f>
        <v>CEC</v>
      </c>
      <c r="S19" t="str">
        <f>+VLOOKUP(Contrato[[#This Row],[Suministrador_CNE]],Suministrador[[#All],[Suministrador_CNE]:[SUMINISTRADOR_ACTUAL]],2,0)</f>
        <v>PV_SALVADOR</v>
      </c>
      <c r="T19">
        <f>+COUNTIFS(Cesion_credito[Distribuidor_CNE],Contrato[[#This Row],[Distribuidor_CNE]],Cesion_credito[Bloque_Contrato_CNE],Contrato[[#This Row],[Contrato]])</f>
        <v>1</v>
      </c>
    </row>
    <row r="20" spans="1:20" x14ac:dyDescent="0.25">
      <c r="A20" t="s">
        <v>12</v>
      </c>
      <c r="B20" t="s">
        <v>1133</v>
      </c>
      <c r="C20" t="s">
        <v>1219</v>
      </c>
      <c r="D20" t="s">
        <v>1199</v>
      </c>
      <c r="E20">
        <f t="shared" si="0"/>
        <v>45</v>
      </c>
      <c r="F20" t="s">
        <v>39</v>
      </c>
      <c r="G20" t="s">
        <v>1099</v>
      </c>
      <c r="H20" t="s">
        <v>1174</v>
      </c>
      <c r="I20" s="2" t="s">
        <v>1058</v>
      </c>
      <c r="K20">
        <f t="shared" si="1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1108</v>
      </c>
      <c r="N20" t="s">
        <v>21</v>
      </c>
      <c r="O20" t="s">
        <v>10</v>
      </c>
      <c r="P20" t="s">
        <v>68</v>
      </c>
      <c r="Q20">
        <v>174.57599999999999</v>
      </c>
      <c r="R20" t="str">
        <f>+VLOOKUP(Contrato[[#This Row],[Distribuidor_CNE]],Distribuidor[[#All],[Distribuidor_CNE]:[DISTRIBUIDOR_ACTUAL]],2,0)</f>
        <v>CEC</v>
      </c>
      <c r="S20" t="str">
        <f>+VLOOKUP(Contrato[[#This Row],[Suministrador_CNE]],Suministrador[[#All],[Suministrador_CNE]:[SUMINISTRADOR_ACTUAL]],2,0)</f>
        <v>PV_SALVADOR</v>
      </c>
      <c r="T20">
        <f>+COUNTIFS(Cesion_credito[Distribuidor_CNE],Contrato[[#This Row],[Distribuidor_CNE]],Cesion_credito[Bloque_Contrato_CNE],Contrato[[#This Row],[Contrato]])</f>
        <v>1</v>
      </c>
    </row>
    <row r="21" spans="1:20" x14ac:dyDescent="0.25">
      <c r="A21" t="s">
        <v>1078</v>
      </c>
      <c r="B21" t="s">
        <v>1141</v>
      </c>
      <c r="C21" t="s">
        <v>1220</v>
      </c>
      <c r="D21" t="s">
        <v>1200</v>
      </c>
      <c r="E21">
        <f t="shared" si="0"/>
        <v>37</v>
      </c>
      <c r="F21" t="s">
        <v>40</v>
      </c>
      <c r="G21" t="s">
        <v>1151</v>
      </c>
      <c r="H21" t="s">
        <v>1175</v>
      </c>
      <c r="I21" s="2" t="s">
        <v>1059</v>
      </c>
      <c r="K21">
        <f t="shared" si="1"/>
        <v>1</v>
      </c>
      <c r="L21" s="3" t="str">
        <f>+Contrato[[#This Row],[Distribuidor_CNE]]&amp;"_"&amp;Contrato[[#This Row],[Contrato]]</f>
        <v>CEC_SIC 2013/01_BS1_BB_CEC_ENDESA</v>
      </c>
      <c r="M21" t="s">
        <v>1108</v>
      </c>
      <c r="N21" t="s">
        <v>21</v>
      </c>
      <c r="O21" t="s">
        <v>1073</v>
      </c>
      <c r="P21" t="s">
        <v>69</v>
      </c>
      <c r="Q21">
        <v>37871.968000000001</v>
      </c>
      <c r="R21" t="str">
        <f>+VLOOKUP(Contrato[[#This Row],[Distribuidor_CNE]],Distribuidor[[#All],[Distribuidor_CNE]:[DISTRIBUIDOR_ACTUAL]],2,0)</f>
        <v>CEC</v>
      </c>
      <c r="S21" t="str">
        <f>+VLOOKUP(Contrato[[#This Row],[Suministrador_CNE]],Suministrador[[#All],[Suministrador_CNE]:[SUMINISTRADOR_ACTUAL]],2,0)</f>
        <v>ENEL_GENERACION</v>
      </c>
      <c r="T21">
        <f>+COUNTIFS(Cesion_credito[Distribuidor_CNE],Contrato[[#This Row],[Distribuidor_CNE]],Cesion_credito[Bloque_Contrato_CNE],Contrato[[#This Row],[Contrato]])</f>
        <v>1</v>
      </c>
    </row>
    <row r="22" spans="1:20" x14ac:dyDescent="0.25">
      <c r="A22" t="s">
        <v>13</v>
      </c>
      <c r="B22" t="s">
        <v>1134</v>
      </c>
      <c r="C22" t="s">
        <v>1221</v>
      </c>
      <c r="D22" t="s">
        <v>1201</v>
      </c>
      <c r="E22">
        <f t="shared" si="0"/>
        <v>37</v>
      </c>
      <c r="F22" t="s">
        <v>41</v>
      </c>
      <c r="G22" t="s">
        <v>1101</v>
      </c>
      <c r="H22" t="s">
        <v>1176</v>
      </c>
      <c r="I22" s="2" t="s">
        <v>1060</v>
      </c>
      <c r="K22">
        <f t="shared" si="1"/>
        <v>1</v>
      </c>
      <c r="L22" s="3" t="str">
        <f>+Contrato[[#This Row],[Distribuidor_CNE]]&amp;"_"&amp;Contrato[[#This Row],[Contrato]]</f>
        <v>CEC_SIC 2013/03_BS1_BB_CEC_ENDESA</v>
      </c>
      <c r="M22" t="s">
        <v>1108</v>
      </c>
      <c r="N22" t="s">
        <v>21</v>
      </c>
      <c r="O22" t="s">
        <v>1073</v>
      </c>
      <c r="P22" t="s">
        <v>70</v>
      </c>
      <c r="Q22">
        <v>8800.2790000000005</v>
      </c>
      <c r="R22" t="str">
        <f>+VLOOKUP(Contrato[[#This Row],[Distribuidor_CNE]],Distribuidor[[#All],[Distribuidor_CNE]:[DISTRIBUIDOR_ACTUAL]],2,0)</f>
        <v>CEC</v>
      </c>
      <c r="S22" t="str">
        <f>+VLOOKUP(Contrato[[#This Row],[Suministrador_CNE]],Suministrador[[#All],[Suministrador_CNE]:[SUMINISTRADOR_ACTUAL]],2,0)</f>
        <v>ENEL_GENERACION</v>
      </c>
      <c r="T22">
        <f>+COUNTIFS(Cesion_credito[Distribuidor_CNE],Contrato[[#This Row],[Distribuidor_CNE]],Cesion_credito[Bloque_Contrato_CNE],Contrato[[#This Row],[Contrato]])</f>
        <v>1</v>
      </c>
    </row>
    <row r="23" spans="1:20" x14ac:dyDescent="0.25">
      <c r="A23" t="s">
        <v>1074</v>
      </c>
      <c r="B23" t="s">
        <v>1135</v>
      </c>
      <c r="C23" t="s">
        <v>1222</v>
      </c>
      <c r="D23" t="s">
        <v>1202</v>
      </c>
      <c r="E23">
        <f t="shared" si="0"/>
        <v>37</v>
      </c>
      <c r="F23" t="s">
        <v>42</v>
      </c>
      <c r="G23" t="s">
        <v>1102</v>
      </c>
      <c r="H23" t="s">
        <v>1177</v>
      </c>
      <c r="I23" s="2" t="s">
        <v>1061</v>
      </c>
      <c r="K23">
        <f t="shared" si="1"/>
        <v>1</v>
      </c>
      <c r="L23" s="3" t="str">
        <f>+Contrato[[#This Row],[Distribuidor_CNE]]&amp;"_"&amp;Contrato[[#This Row],[Contrato]]</f>
        <v>CEC_SIC 2013/03_BS1_BV_CEC_ENDESA</v>
      </c>
      <c r="M23" t="s">
        <v>1108</v>
      </c>
      <c r="N23" t="s">
        <v>21</v>
      </c>
      <c r="O23" t="s">
        <v>1073</v>
      </c>
      <c r="P23" t="s">
        <v>71</v>
      </c>
      <c r="Q23">
        <v>0</v>
      </c>
      <c r="R23" t="str">
        <f>+VLOOKUP(Contrato[[#This Row],[Distribuidor_CNE]],Distribuidor[[#All],[Distribuidor_CNE]:[DISTRIBUIDOR_ACTUAL]],2,0)</f>
        <v>CEC</v>
      </c>
      <c r="S23" t="str">
        <f>+VLOOKUP(Contrato[[#This Row],[Suministrador_CNE]],Suministrador[[#All],[Suministrador_CNE]:[SUMINISTRADOR_ACTUAL]],2,0)</f>
        <v>ENEL_GENERACION</v>
      </c>
      <c r="T23">
        <f>+COUNTIFS(Cesion_credito[Distribuidor_CNE],Contrato[[#This Row],[Distribuidor_CNE]],Cesion_credito[Bloque_Contrato_CNE],Contrato[[#This Row],[Contrato]])</f>
        <v>0</v>
      </c>
    </row>
    <row r="24" spans="1:20" x14ac:dyDescent="0.25">
      <c r="A24" t="s">
        <v>14</v>
      </c>
      <c r="B24" t="s">
        <v>1125</v>
      </c>
      <c r="C24" t="s">
        <v>1211</v>
      </c>
      <c r="D24" t="s">
        <v>1189</v>
      </c>
      <c r="E24">
        <f t="shared" si="0"/>
        <v>62</v>
      </c>
      <c r="F24" t="s">
        <v>43</v>
      </c>
      <c r="G24" t="s">
        <v>1106</v>
      </c>
      <c r="H24" t="s">
        <v>1178</v>
      </c>
      <c r="I24" s="2" t="s">
        <v>1069</v>
      </c>
      <c r="K24">
        <f t="shared" si="1"/>
        <v>1</v>
      </c>
      <c r="L24" s="3" t="str">
        <f>+Contrato[[#This Row],[Distribuidor_CNE]]&amp;"_"&amp;Contrato[[#This Row],[Contrato]]</f>
        <v>CEC_SAE 2006/01_BB1_BB_CEC_ENDESA</v>
      </c>
      <c r="M24" t="s">
        <v>1108</v>
      </c>
      <c r="N24" t="s">
        <v>21</v>
      </c>
      <c r="O24" t="s">
        <v>1073</v>
      </c>
      <c r="P24" t="s">
        <v>72</v>
      </c>
      <c r="Q24">
        <v>29730.804</v>
      </c>
      <c r="R24" t="str">
        <f>+VLOOKUP(Contrato[[#This Row],[Distribuidor_CNE]],Distribuidor[[#All],[Distribuidor_CNE]:[DISTRIBUIDOR_ACTUAL]],2,0)</f>
        <v>CEC</v>
      </c>
      <c r="S24" t="str">
        <f>+VLOOKUP(Contrato[[#This Row],[Suministrador_CNE]],Suministrador[[#All],[Suministrador_CNE]:[SUMINISTRADOR_ACTUAL]],2,0)</f>
        <v>ENEL_GENERACION</v>
      </c>
      <c r="T24">
        <f>+COUNTIFS(Cesion_credito[Distribuidor_CNE],Contrato[[#This Row],[Distribuidor_CNE]],Cesion_credito[Bloque_Contrato_CNE],Contrato[[#This Row],[Contrato]])</f>
        <v>1</v>
      </c>
    </row>
    <row r="25" spans="1:20" x14ac:dyDescent="0.25">
      <c r="A25" t="s">
        <v>19</v>
      </c>
      <c r="B25" t="s">
        <v>1125</v>
      </c>
      <c r="C25" t="s">
        <v>1211</v>
      </c>
      <c r="D25" t="s">
        <v>1189</v>
      </c>
      <c r="E25">
        <f t="shared" si="0"/>
        <v>36</v>
      </c>
      <c r="F25" t="s">
        <v>44</v>
      </c>
      <c r="G25" t="s">
        <v>1103</v>
      </c>
      <c r="H25" t="s">
        <v>1156</v>
      </c>
      <c r="I25" s="2" t="s">
        <v>1062</v>
      </c>
      <c r="K25">
        <f t="shared" si="1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1108</v>
      </c>
      <c r="N25" t="s">
        <v>21</v>
      </c>
      <c r="O25" t="s">
        <v>11</v>
      </c>
      <c r="P25" t="s">
        <v>73</v>
      </c>
      <c r="Q25">
        <v>495.44400000000002</v>
      </c>
      <c r="R25" t="str">
        <f>+VLOOKUP(Contrato[[#This Row],[Distribuidor_CNE]],Distribuidor[[#All],[Distribuidor_CNE]:[DISTRIBUIDOR_ACTUAL]],2,0)</f>
        <v>CEC</v>
      </c>
      <c r="S25" t="str">
        <f>+VLOOKUP(Contrato[[#This Row],[Suministrador_CNE]],Suministrador[[#All],[Suministrador_CNE]:[SUMINISTRADOR_ACTUAL]],2,0)</f>
        <v>EL_MORADO</v>
      </c>
      <c r="T25">
        <f>+COUNTIFS(Cesion_credito[Distribuidor_CNE],Contrato[[#This Row],[Distribuidor_CNE]],Cesion_credito[Bloque_Contrato_CNE],Contrato[[#This Row],[Contrato]])</f>
        <v>1</v>
      </c>
    </row>
    <row r="26" spans="1:20" x14ac:dyDescent="0.25">
      <c r="A26" t="s">
        <v>20</v>
      </c>
      <c r="B26" t="s">
        <v>1125</v>
      </c>
      <c r="C26" t="s">
        <v>1211</v>
      </c>
      <c r="D26" t="s">
        <v>1189</v>
      </c>
      <c r="E26">
        <f t="shared" si="0"/>
        <v>35</v>
      </c>
      <c r="F26" t="s">
        <v>45</v>
      </c>
      <c r="G26" t="s">
        <v>1104</v>
      </c>
      <c r="H26" t="s">
        <v>1179</v>
      </c>
      <c r="I26" s="2" t="s">
        <v>1063</v>
      </c>
      <c r="K26">
        <f t="shared" si="1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1108</v>
      </c>
      <c r="N26" t="s">
        <v>21</v>
      </c>
      <c r="O26" t="s">
        <v>12</v>
      </c>
      <c r="P26" t="s">
        <v>74</v>
      </c>
      <c r="Q26">
        <v>0</v>
      </c>
      <c r="R26" t="str">
        <f>+VLOOKUP(Contrato[[#This Row],[Distribuidor_CNE]],Distribuidor[[#All],[Distribuidor_CNE]:[DISTRIBUIDOR_ACTUAL]],2,0)</f>
        <v>CEC</v>
      </c>
      <c r="S26" t="str">
        <f>+VLOOKUP(Contrato[[#This Row],[Suministrador_CNE]],Suministrador[[#All],[Suministrador_CNE]:[SUMINISTRADOR_ACTUAL]],2,0)</f>
        <v>CABO_LEONES</v>
      </c>
      <c r="T26">
        <f>+COUNTIFS(Cesion_credito[Distribuidor_CNE],Contrato[[#This Row],[Distribuidor_CNE]],Cesion_credito[Bloque_Contrato_CNE],Contrato[[#This Row],[Contrato]])</f>
        <v>0</v>
      </c>
    </row>
    <row r="27" spans="1:20" x14ac:dyDescent="0.25">
      <c r="A27" t="s">
        <v>1079</v>
      </c>
      <c r="B27" t="s">
        <v>1079</v>
      </c>
      <c r="C27" t="s">
        <v>1223</v>
      </c>
      <c r="D27" t="s">
        <v>1203</v>
      </c>
      <c r="E27">
        <f t="shared" si="0"/>
        <v>3</v>
      </c>
      <c r="F27" t="s">
        <v>46</v>
      </c>
      <c r="G27" t="s">
        <v>1152</v>
      </c>
      <c r="H27" t="s">
        <v>1181</v>
      </c>
      <c r="I27" s="2" t="s">
        <v>1071</v>
      </c>
      <c r="K27">
        <f t="shared" si="1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1108</v>
      </c>
      <c r="N27" t="s">
        <v>21</v>
      </c>
      <c r="O27" t="s">
        <v>12</v>
      </c>
      <c r="P27" t="s">
        <v>75</v>
      </c>
      <c r="Q27">
        <v>0</v>
      </c>
      <c r="R27" t="str">
        <f>+VLOOKUP(Contrato[[#This Row],[Distribuidor_CNE]],Distribuidor[[#All],[Distribuidor_CNE]:[DISTRIBUIDOR_ACTUAL]],2,0)</f>
        <v>CEC</v>
      </c>
      <c r="S27" t="str">
        <f>+VLOOKUP(Contrato[[#This Row],[Suministrador_CNE]],Suministrador[[#All],[Suministrador_CNE]:[SUMINISTRADOR_ACTUAL]],2,0)</f>
        <v>CABO_LEONES</v>
      </c>
      <c r="T27">
        <f>+COUNTIFS(Cesion_credito[Distribuidor_CNE],Contrato[[#This Row],[Distribuidor_CNE]],Cesion_credito[Bloque_Contrato_CNE],Contrato[[#This Row],[Contrato]])</f>
        <v>0</v>
      </c>
    </row>
    <row r="28" spans="1:20" x14ac:dyDescent="0.25">
      <c r="A28" t="s">
        <v>1081</v>
      </c>
      <c r="B28" t="s">
        <v>1135</v>
      </c>
      <c r="C28" t="s">
        <v>1222</v>
      </c>
      <c r="D28" t="s">
        <v>1202</v>
      </c>
      <c r="E28">
        <f t="shared" si="0"/>
        <v>2</v>
      </c>
      <c r="F28" t="s">
        <v>49</v>
      </c>
      <c r="G28" t="s">
        <v>1153</v>
      </c>
      <c r="H28" t="s">
        <v>1156</v>
      </c>
      <c r="I28" s="2" t="s">
        <v>1062</v>
      </c>
      <c r="K28">
        <f t="shared" si="1"/>
        <v>1</v>
      </c>
      <c r="L28" s="3" t="str">
        <f>+Contrato[[#This Row],[Distribuidor_CNE]]&amp;"_"&amp;Contrato[[#This Row],[Contrato]]</f>
        <v>CEC_SIC 2013/03_2_BS4_BB_CEC_Norvind</v>
      </c>
      <c r="M28" t="s">
        <v>1108</v>
      </c>
      <c r="N28" t="s">
        <v>21</v>
      </c>
      <c r="O28" t="s">
        <v>13</v>
      </c>
      <c r="P28" t="s">
        <v>76</v>
      </c>
      <c r="Q28">
        <v>235.14400000000001</v>
      </c>
      <c r="R28" t="str">
        <f>+VLOOKUP(Contrato[[#This Row],[Distribuidor_CNE]],Distribuidor[[#All],[Distribuidor_CNE]:[DISTRIBUIDOR_ACTUAL]],2,0)</f>
        <v>CEC</v>
      </c>
      <c r="S28" t="str">
        <f>+VLOOKUP(Contrato[[#This Row],[Suministrador_CNE]],Suministrador[[#All],[Suministrador_CNE]:[SUMINISTRADOR_ACTUAL]],2,0)</f>
        <v>NORVIND</v>
      </c>
      <c r="T28">
        <f>+COUNTIFS(Cesion_credito[Distribuidor_CNE],Contrato[[#This Row],[Distribuidor_CNE]],Cesion_credito[Bloque_Contrato_CNE],Contrato[[#This Row],[Contrato]])</f>
        <v>1</v>
      </c>
    </row>
    <row r="29" spans="1:20" x14ac:dyDescent="0.25">
      <c r="A29" t="s">
        <v>47</v>
      </c>
      <c r="B29" t="s">
        <v>1103</v>
      </c>
      <c r="C29" t="s">
        <v>1156</v>
      </c>
      <c r="D29" t="s">
        <v>1062</v>
      </c>
      <c r="E29">
        <f t="shared" si="0"/>
        <v>4</v>
      </c>
      <c r="F29" t="s">
        <v>48</v>
      </c>
      <c r="G29" t="s">
        <v>1154</v>
      </c>
      <c r="H29" t="s">
        <v>1182</v>
      </c>
      <c r="I29" s="2" t="s">
        <v>1064</v>
      </c>
      <c r="K29">
        <f t="shared" si="1"/>
        <v>1</v>
      </c>
      <c r="L29" s="3" t="str">
        <f>+Contrato[[#This Row],[Distribuidor_CNE]]&amp;"_"&amp;Contrato[[#This Row],[Contrato]]</f>
        <v>CEC_SIC 2013/01_BS1_BB_CEC_PANGUIPULLI</v>
      </c>
      <c r="M29" t="s">
        <v>1108</v>
      </c>
      <c r="N29" t="s">
        <v>21</v>
      </c>
      <c r="O29" t="s">
        <v>1074</v>
      </c>
      <c r="P29" t="s">
        <v>77</v>
      </c>
      <c r="Q29">
        <v>4764.59</v>
      </c>
      <c r="R29" t="str">
        <f>+VLOOKUP(Contrato[[#This Row],[Distribuidor_CNE]],Distribuidor[[#All],[Distribuidor_CNE]:[DISTRIBUIDOR_ACTUAL]],2,0)</f>
        <v>CEC</v>
      </c>
      <c r="S29" t="str">
        <f>+VLOOKUP(Contrato[[#This Row],[Suministrador_CNE]],Suministrador[[#All],[Suministrador_CNE]:[SUMINISTRADOR_ACTUAL]],2,0)</f>
        <v>EGP_CHILE</v>
      </c>
      <c r="T29">
        <f>+COUNTIFS(Cesion_credito[Distribuidor_CNE],Contrato[[#This Row],[Distribuidor_CNE]],Cesion_credito[Bloque_Contrato_CNE],Contrato[[#This Row],[Contrato]])</f>
        <v>1</v>
      </c>
    </row>
    <row r="30" spans="1:20" x14ac:dyDescent="0.25">
      <c r="A30" t="s">
        <v>15</v>
      </c>
      <c r="B30" t="s">
        <v>1136</v>
      </c>
      <c r="C30" t="s">
        <v>1224</v>
      </c>
      <c r="D30" t="s">
        <v>1204</v>
      </c>
      <c r="E30">
        <f t="shared" si="0"/>
        <v>101</v>
      </c>
      <c r="F30" t="s">
        <v>1075</v>
      </c>
      <c r="G30" t="s">
        <v>1075</v>
      </c>
      <c r="H30" t="s">
        <v>1158</v>
      </c>
      <c r="I30" s="2" t="s">
        <v>1065</v>
      </c>
      <c r="K30">
        <f t="shared" si="1"/>
        <v>1</v>
      </c>
      <c r="L30" s="3" t="str">
        <f>+Contrato[[#This Row],[Distribuidor_CNE]]&amp;"_"&amp;Contrato[[#This Row],[Contrato]]</f>
        <v>CEC_SIC 2013/03_2_BS2B_BB_CEC_Pelumpén S.A.</v>
      </c>
      <c r="M30" t="s">
        <v>1108</v>
      </c>
      <c r="N30" t="s">
        <v>21</v>
      </c>
      <c r="O30" t="s">
        <v>14</v>
      </c>
      <c r="P30" t="s">
        <v>78</v>
      </c>
      <c r="Q30">
        <v>2308.86</v>
      </c>
      <c r="R30" t="str">
        <f>+VLOOKUP(Contrato[[#This Row],[Distribuidor_CNE]],Distribuidor[[#All],[Distribuidor_CNE]:[DISTRIBUIDOR_ACTUAL]],2,0)</f>
        <v>CEC</v>
      </c>
      <c r="S30" t="str">
        <f>+VLOOKUP(Contrato[[#This Row],[Suministrador_CNE]],Suministrador[[#All],[Suministrador_CNE]:[SUMINISTRADOR_ACTUAL]],2,0)</f>
        <v>COLBUN</v>
      </c>
      <c r="T30">
        <f>+COUNTIFS(Cesion_credito[Distribuidor_CNE],Contrato[[#This Row],[Distribuidor_CNE]],Cesion_credito[Bloque_Contrato_CNE],Contrato[[#This Row],[Contrato]])</f>
        <v>1</v>
      </c>
    </row>
    <row r="31" spans="1:20" x14ac:dyDescent="0.25">
      <c r="A31" t="s">
        <v>16</v>
      </c>
      <c r="B31" t="s">
        <v>1137</v>
      </c>
      <c r="C31" t="s">
        <v>16</v>
      </c>
      <c r="D31" t="s">
        <v>1205</v>
      </c>
      <c r="E31">
        <f t="shared" si="0"/>
        <v>44</v>
      </c>
      <c r="F31" t="s">
        <v>1090</v>
      </c>
      <c r="G31" t="s">
        <v>1090</v>
      </c>
      <c r="H31" t="s">
        <v>1162</v>
      </c>
      <c r="I31" s="2" t="s">
        <v>1067</v>
      </c>
      <c r="K31">
        <f t="shared" si="1"/>
        <v>1</v>
      </c>
      <c r="L31" s="3" t="str">
        <f>+Contrato[[#This Row],[Distribuidor_CNE]]&amp;"_"&amp;Contrato[[#This Row],[Contrato]]</f>
        <v>CEC_SIC 2013/03_2_BS2A_BB_CEC_San Juan SpA.</v>
      </c>
      <c r="M31" t="s">
        <v>1108</v>
      </c>
      <c r="N31" t="s">
        <v>21</v>
      </c>
      <c r="O31" t="s">
        <v>15</v>
      </c>
      <c r="P31" t="s">
        <v>79</v>
      </c>
      <c r="Q31">
        <v>970.86900000000003</v>
      </c>
      <c r="R31" t="str">
        <f>+VLOOKUP(Contrato[[#This Row],[Distribuidor_CNE]],Distribuidor[[#All],[Distribuidor_CNE]:[DISTRIBUIDOR_ACTUAL]],2,0)</f>
        <v>CEC</v>
      </c>
      <c r="S31" t="str">
        <f>+VLOOKUP(Contrato[[#This Row],[Suministrador_CNE]],Suministrador[[#All],[Suministrador_CNE]:[SUMINISTRADOR_ACTUAL]],2,0)</f>
        <v>SAN_JUAN_LAP</v>
      </c>
      <c r="T31">
        <f>+COUNTIFS(Cesion_credito[Distribuidor_CNE],Contrato[[#This Row],[Distribuidor_CNE]],Cesion_credito[Bloque_Contrato_CNE],Contrato[[#This Row],[Contrato]])</f>
        <v>1</v>
      </c>
    </row>
    <row r="32" spans="1:20" x14ac:dyDescent="0.25">
      <c r="A32" t="s">
        <v>17</v>
      </c>
      <c r="B32" t="s">
        <v>1123</v>
      </c>
      <c r="C32" t="s">
        <v>1210</v>
      </c>
      <c r="D32" t="s">
        <v>1187</v>
      </c>
      <c r="E32">
        <f t="shared" si="0"/>
        <v>44</v>
      </c>
      <c r="F32" t="s">
        <v>1097</v>
      </c>
      <c r="G32" t="s">
        <v>1155</v>
      </c>
      <c r="H32" t="s">
        <v>1172</v>
      </c>
      <c r="I32" s="2" t="s">
        <v>1068</v>
      </c>
      <c r="K32">
        <f t="shared" si="1"/>
        <v>1</v>
      </c>
      <c r="L32" s="3" t="str">
        <f>+Contrato[[#This Row],[Distribuidor_CNE]]&amp;"_"&amp;Contrato[[#This Row],[Contrato]]</f>
        <v>CEC_SIC 2013/03_2_BS2C_BB_CEC_San Juan SpA.</v>
      </c>
      <c r="M32" t="s">
        <v>1108</v>
      </c>
      <c r="N32" t="s">
        <v>21</v>
      </c>
      <c r="O32" t="s">
        <v>15</v>
      </c>
      <c r="P32" t="s">
        <v>80</v>
      </c>
      <c r="Q32">
        <v>689.15499999999997</v>
      </c>
      <c r="R32" t="str">
        <f>+VLOOKUP(Contrato[[#This Row],[Distribuidor_CNE]],Distribuidor[[#All],[Distribuidor_CNE]:[DISTRIBUIDOR_ACTUAL]],2,0)</f>
        <v>CEC</v>
      </c>
      <c r="S32" t="str">
        <f>+VLOOKUP(Contrato[[#This Row],[Suministrador_CNE]],Suministrador[[#All],[Suministrador_CNE]:[SUMINISTRADOR_ACTUAL]],2,0)</f>
        <v>SAN_JUAN_LAP</v>
      </c>
      <c r="T32">
        <f>+COUNTIFS(Cesion_credito[Distribuidor_CNE],Contrato[[#This Row],[Distribuidor_CNE]],Cesion_credito[Bloque_Contrato_CNE],Contrato[[#This Row],[Contrato]])</f>
        <v>1</v>
      </c>
    </row>
    <row r="33" spans="1:20" x14ac:dyDescent="0.25">
      <c r="A33" t="s">
        <v>18</v>
      </c>
      <c r="B33" t="s">
        <v>1138</v>
      </c>
      <c r="C33" t="s">
        <v>1225</v>
      </c>
      <c r="D33" t="s">
        <v>1206</v>
      </c>
      <c r="E33">
        <f t="shared" si="0"/>
        <v>44</v>
      </c>
      <c r="F33" t="s">
        <v>1105</v>
      </c>
      <c r="G33" t="s">
        <v>1105</v>
      </c>
      <c r="H33" t="s">
        <v>1180</v>
      </c>
      <c r="I33" s="2" t="s">
        <v>1070</v>
      </c>
      <c r="K33">
        <f t="shared" si="1"/>
        <v>1</v>
      </c>
      <c r="L33" s="3" t="str">
        <f>+Contrato[[#This Row],[Distribuidor_CNE]]&amp;"_"&amp;Contrato[[#This Row],[Contrato]]</f>
        <v>CEC_SIC 2013/03_2_BS3_BB_CEC_San Juan SpA.</v>
      </c>
      <c r="M33" t="s">
        <v>1108</v>
      </c>
      <c r="N33" t="s">
        <v>21</v>
      </c>
      <c r="O33" t="s">
        <v>15</v>
      </c>
      <c r="P33" t="s">
        <v>81</v>
      </c>
      <c r="Q33">
        <v>3062.4760000000001</v>
      </c>
      <c r="R33" t="str">
        <f>+VLOOKUP(Contrato[[#This Row],[Distribuidor_CNE]],Distribuidor[[#All],[Distribuidor_CNE]:[DISTRIBUIDOR_ACTUAL]],2,0)</f>
        <v>CEC</v>
      </c>
      <c r="S33" t="str">
        <f>+VLOOKUP(Contrato[[#This Row],[Suministrador_CNE]],Suministrador[[#All],[Suministrador_CNE]:[SUMINISTRADOR_ACTUAL]],2,0)</f>
        <v>SAN_JUAN_LAP</v>
      </c>
      <c r="T33">
        <f>+COUNTIFS(Cesion_credito[Distribuidor_CNE],Contrato[[#This Row],[Distribuidor_CNE]],Cesion_credito[Bloque_Contrato_CNE],Contrato[[#This Row],[Contrato]])</f>
        <v>1</v>
      </c>
    </row>
    <row r="34" spans="1:20" x14ac:dyDescent="0.25">
      <c r="K34">
        <f t="shared" si="1"/>
        <v>1</v>
      </c>
      <c r="L34" s="3" t="str">
        <f>+Contrato[[#This Row],[Distribuidor_CNE]]&amp;"_"&amp;Contrato[[#This Row],[Contrato]]</f>
        <v>CEC_SIC 2013/03_2_BS2B_BB_CEC_Santiago Solar S.A.</v>
      </c>
      <c r="M34" t="s">
        <v>1108</v>
      </c>
      <c r="N34" t="s">
        <v>21</v>
      </c>
      <c r="O34" t="s">
        <v>16</v>
      </c>
      <c r="P34" t="s">
        <v>82</v>
      </c>
      <c r="Q34">
        <v>982.70699999999999</v>
      </c>
      <c r="R34" t="str">
        <f>+VLOOKUP(Contrato[[#This Row],[Distribuidor_CNE]],Distribuidor[[#All],[Distribuidor_CNE]:[DISTRIBUIDOR_ACTUAL]],2,0)</f>
        <v>CEC</v>
      </c>
      <c r="S34" t="str">
        <f>+VLOOKUP(Contrato[[#This Row],[Suministrador_CNE]],Suministrador[[#All],[Suministrador_CNE]:[SUMINISTRADOR_ACTUAL]],2,0)</f>
        <v>SANTIAGO_SOLAR</v>
      </c>
      <c r="T34">
        <f>+COUNTIFS(Cesion_credito[Distribuidor_CNE],Contrato[[#This Row],[Distribuidor_CNE]],Cesion_credito[Bloque_Contrato_CNE],Contrato[[#This Row],[Contrato]])</f>
        <v>1</v>
      </c>
    </row>
    <row r="35" spans="1:20" x14ac:dyDescent="0.25">
      <c r="K35">
        <f t="shared" si="1"/>
        <v>1</v>
      </c>
      <c r="L35" s="3" t="str">
        <f>+Contrato[[#This Row],[Distribuidor_CNE]]&amp;"_"&amp;Contrato[[#This Row],[Contrato]]</f>
        <v>CEC_2015/02_BS4B_BB_CEC_SCB II SpA</v>
      </c>
      <c r="M35" t="s">
        <v>1108</v>
      </c>
      <c r="N35" t="s">
        <v>21</v>
      </c>
      <c r="O35" t="s">
        <v>17</v>
      </c>
      <c r="P35" t="s">
        <v>83</v>
      </c>
      <c r="Q35">
        <v>0</v>
      </c>
      <c r="R35" t="str">
        <f>+VLOOKUP(Contrato[[#This Row],[Distribuidor_CNE]],Distribuidor[[#All],[Distribuidor_CNE]:[DISTRIBUIDOR_ACTUAL]],2,0)</f>
        <v>CEC</v>
      </c>
      <c r="S35" t="str">
        <f>+VLOOKUP(Contrato[[#This Row],[Suministrador_CNE]],Suministrador[[#All],[Suministrador_CNE]:[SUMINISTRADOR_ACTUAL]],2,0)</f>
        <v>LUZ_DEL_NORTE</v>
      </c>
      <c r="T35">
        <f>+COUNTIFS(Cesion_credito[Distribuidor_CNE],Contrato[[#This Row],[Distribuidor_CNE]],Cesion_credito[Bloque_Contrato_CNE],Contrato[[#This Row],[Contrato]])</f>
        <v>1</v>
      </c>
    </row>
    <row r="36" spans="1:20" x14ac:dyDescent="0.25">
      <c r="K36">
        <f t="shared" si="1"/>
        <v>1</v>
      </c>
      <c r="L36" s="3" t="str">
        <f>+Contrato[[#This Row],[Distribuidor_CNE]]&amp;"_"&amp;Contrato[[#This Row],[Contrato]]</f>
        <v>CEC_SIC 2013/03_2_BS1B_BB_CEC_SPV P4 S.A.</v>
      </c>
      <c r="M36" t="s">
        <v>1108</v>
      </c>
      <c r="N36" t="s">
        <v>21</v>
      </c>
      <c r="O36" t="s">
        <v>18</v>
      </c>
      <c r="P36" t="s">
        <v>84</v>
      </c>
      <c r="Q36">
        <v>206.767</v>
      </c>
      <c r="R36" t="str">
        <f>+VLOOKUP(Contrato[[#This Row],[Distribuidor_CNE]],Distribuidor[[#All],[Distribuidor_CNE]:[DISTRIBUIDOR_ACTUAL]],2,0)</f>
        <v>CEC</v>
      </c>
      <c r="S36" t="str">
        <f>+VLOOKUP(Contrato[[#This Row],[Suministrador_CNE]],Suministrador[[#All],[Suministrador_CNE]:[SUMINISTRADOR_ACTUAL]],2,0)</f>
        <v>SPVP4</v>
      </c>
      <c r="T36">
        <f>+COUNTIFS(Cesion_credito[Distribuidor_CNE],Contrato[[#This Row],[Distribuidor_CNE]],Cesion_credito[Bloque_Contrato_CNE],Contrato[[#This Row],[Contrato]])</f>
        <v>1</v>
      </c>
    </row>
    <row r="37" spans="1:20" x14ac:dyDescent="0.25">
      <c r="K37">
        <f t="shared" si="1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1108</v>
      </c>
      <c r="N37" t="s">
        <v>1075</v>
      </c>
      <c r="O37" t="s">
        <v>1</v>
      </c>
      <c r="P37" t="s">
        <v>85</v>
      </c>
      <c r="Q37">
        <v>61495.6</v>
      </c>
      <c r="R37" t="str">
        <f>+VLOOKUP(Contrato[[#This Row],[Distribuidor_CNE]],Distribuidor[[#All],[Distribuidor_CNE]:[DISTRIBUIDOR_ACTUAL]],2,0)</f>
        <v>CGE</v>
      </c>
      <c r="S37" t="str">
        <f>+VLOOKUP(Contrato[[#This Row],[Suministrador_CNE]],Suministrador[[#All],[Suministrador_CNE]:[SUMINISTRADOR_ACTUAL]],2,0)</f>
        <v>CERRO_DOMINADOR_CSP</v>
      </c>
      <c r="T37">
        <f>+COUNTIFS(Cesion_credito[Distribuidor_CNE],Contrato[[#This Row],[Distribuidor_CNE]],Cesion_credito[Bloque_Contrato_CNE],Contrato[[#This Row],[Contrato]])</f>
        <v>1</v>
      </c>
    </row>
    <row r="38" spans="1:20" x14ac:dyDescent="0.25">
      <c r="K38">
        <f t="shared" si="1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1108</v>
      </c>
      <c r="N38" t="s">
        <v>1075</v>
      </c>
      <c r="O38" t="s">
        <v>1</v>
      </c>
      <c r="P38" t="s">
        <v>86</v>
      </c>
      <c r="Q38">
        <v>7845.1139999999996</v>
      </c>
      <c r="R38" t="str">
        <f>+VLOOKUP(Contrato[[#This Row],[Distribuidor_CNE]],Distribuidor[[#All],[Distribuidor_CNE]:[DISTRIBUIDOR_ACTUAL]],2,0)</f>
        <v>CGE</v>
      </c>
      <c r="S38" t="str">
        <f>+VLOOKUP(Contrato[[#This Row],[Suministrador_CNE]],Suministrador[[#All],[Suministrador_CNE]:[SUMINISTRADOR_ACTUAL]],2,0)</f>
        <v>CERRO_DOMINADOR_CSP</v>
      </c>
      <c r="T38">
        <f>+COUNTIFS(Cesion_credito[Distribuidor_CNE],Contrato[[#This Row],[Distribuidor_CNE]],Cesion_credito[Bloque_Contrato_CNE],Contrato[[#This Row],[Contrato]])</f>
        <v>1</v>
      </c>
    </row>
    <row r="39" spans="1:20" x14ac:dyDescent="0.25">
      <c r="K39">
        <f t="shared" si="1"/>
        <v>1</v>
      </c>
      <c r="L39" s="3" t="str">
        <f>+Contrato[[#This Row],[Distribuidor_CNE]]&amp;"_"&amp;Contrato[[#This Row],[Contrato]]</f>
        <v>CGE_SIC 2013/03_2_BS4_BB_CGE Distribucion_Abengoa</v>
      </c>
      <c r="M39" t="s">
        <v>1108</v>
      </c>
      <c r="N39" t="s">
        <v>1075</v>
      </c>
      <c r="O39" t="s">
        <v>1</v>
      </c>
      <c r="P39" t="s">
        <v>87</v>
      </c>
      <c r="Q39">
        <v>352604.60700000002</v>
      </c>
      <c r="R39" t="str">
        <f>+VLOOKUP(Contrato[[#This Row],[Distribuidor_CNE]],Distribuidor[[#All],[Distribuidor_CNE]:[DISTRIBUIDOR_ACTUAL]],2,0)</f>
        <v>CGE</v>
      </c>
      <c r="S39" t="str">
        <f>+VLOOKUP(Contrato[[#This Row],[Suministrador_CNE]],Suministrador[[#All],[Suministrador_CNE]:[SUMINISTRADOR_ACTUAL]],2,0)</f>
        <v>CERRO_DOMINADOR_CSP</v>
      </c>
      <c r="T39">
        <f>+COUNTIFS(Cesion_credito[Distribuidor_CNE],Contrato[[#This Row],[Distribuidor_CNE]],Cesion_credito[Bloque_Contrato_CNE],Contrato[[#This Row],[Contrato]])</f>
        <v>1</v>
      </c>
    </row>
    <row r="40" spans="1:20" x14ac:dyDescent="0.25">
      <c r="K40">
        <f t="shared" si="1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1108</v>
      </c>
      <c r="N40" t="s">
        <v>1075</v>
      </c>
      <c r="O40" t="s">
        <v>2</v>
      </c>
      <c r="P40" t="s">
        <v>88</v>
      </c>
      <c r="Q40">
        <v>82127.341</v>
      </c>
      <c r="R40" t="str">
        <f>+VLOOKUP(Contrato[[#This Row],[Distribuidor_CNE]],Distribuidor[[#All],[Distribuidor_CNE]:[DISTRIBUIDOR_ACTUAL]],2,0)</f>
        <v>CGE</v>
      </c>
      <c r="S40" t="str">
        <f>+VLOOKUP(Contrato[[#This Row],[Suministrador_CNE]],Suministrador[[#All],[Suministrador_CNE]:[SUMINISTRADOR_ACTUAL]],2,0)</f>
        <v>ACCIONA_ENERGIA</v>
      </c>
      <c r="T40">
        <f>+COUNTIFS(Cesion_credito[Distribuidor_CNE],Contrato[[#This Row],[Distribuidor_CNE]],Cesion_credito[Bloque_Contrato_CNE],Contrato[[#This Row],[Contrato]])</f>
        <v>1</v>
      </c>
    </row>
    <row r="41" spans="1:20" x14ac:dyDescent="0.25">
      <c r="K41">
        <f t="shared" si="1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1108</v>
      </c>
      <c r="N41" t="s">
        <v>1075</v>
      </c>
      <c r="O41" t="s">
        <v>2</v>
      </c>
      <c r="P41" t="s">
        <v>89</v>
      </c>
      <c r="Q41">
        <v>9660.1919999999991</v>
      </c>
      <c r="R41" t="str">
        <f>+VLOOKUP(Contrato[[#This Row],[Distribuidor_CNE]],Distribuidor[[#All],[Distribuidor_CNE]:[DISTRIBUIDOR_ACTUAL]],2,0)</f>
        <v>CGE</v>
      </c>
      <c r="S41" t="str">
        <f>+VLOOKUP(Contrato[[#This Row],[Suministrador_CNE]],Suministrador[[#All],[Suministrador_CNE]:[SUMINISTRADOR_ACTUAL]],2,0)</f>
        <v>ACCIONA_ENERGIA</v>
      </c>
      <c r="T41">
        <f>+COUNTIFS(Cesion_credito[Distribuidor_CNE],Contrato[[#This Row],[Distribuidor_CNE]],Cesion_credito[Bloque_Contrato_CNE],Contrato[[#This Row],[Contrato]])</f>
        <v>1</v>
      </c>
    </row>
    <row r="42" spans="1:20" x14ac:dyDescent="0.25">
      <c r="K42">
        <f t="shared" si="1"/>
        <v>1</v>
      </c>
      <c r="L42" s="3" t="str">
        <f>+Contrato[[#This Row],[Distribuidor_CNE]]&amp;"_"&amp;Contrato[[#This Row],[Contrato]]</f>
        <v>CGE_SIC 2013/03_2_BS3_BB_CGE Distribucion_ACCIONA</v>
      </c>
      <c r="M42" t="s">
        <v>1108</v>
      </c>
      <c r="N42" t="s">
        <v>1075</v>
      </c>
      <c r="O42" t="s">
        <v>2</v>
      </c>
      <c r="P42" t="s">
        <v>90</v>
      </c>
      <c r="Q42">
        <v>391009.31300000002</v>
      </c>
      <c r="R42" t="str">
        <f>+VLOOKUP(Contrato[[#This Row],[Distribuidor_CNE]],Distribuidor[[#All],[Distribuidor_CNE]:[DISTRIBUIDOR_ACTUAL]],2,0)</f>
        <v>CGE</v>
      </c>
      <c r="S42" t="str">
        <f>+VLOOKUP(Contrato[[#This Row],[Suministrador_CNE]],Suministrador[[#All],[Suministrador_CNE]:[SUMINISTRADOR_ACTUAL]],2,0)</f>
        <v>ACCIONA_ENERGIA</v>
      </c>
      <c r="T42">
        <f>+COUNTIFS(Cesion_credito[Distribuidor_CNE],Contrato[[#This Row],[Distribuidor_CNE]],Cesion_credito[Bloque_Contrato_CNE],Contrato[[#This Row],[Contrato]])</f>
        <v>1</v>
      </c>
    </row>
    <row r="43" spans="1:20" x14ac:dyDescent="0.25">
      <c r="K43">
        <f t="shared" si="1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1108</v>
      </c>
      <c r="N43" t="s">
        <v>1075</v>
      </c>
      <c r="O43" t="s">
        <v>3</v>
      </c>
      <c r="P43" t="s">
        <v>91</v>
      </c>
      <c r="Q43">
        <v>65443.748</v>
      </c>
      <c r="R43" t="str">
        <f>+VLOOKUP(Contrato[[#This Row],[Distribuidor_CNE]],Distribuidor[[#All],[Distribuidor_CNE]:[DISTRIBUIDOR_ACTUAL]],2,0)</f>
        <v>CGE</v>
      </c>
      <c r="S43" t="str">
        <f>+VLOOKUP(Contrato[[#This Row],[Suministrador_CNE]],Suministrador[[#All],[Suministrador_CNE]:[SUMINISTRADOR_ACTUAL]],2,0)</f>
        <v>AELA_GENERACION</v>
      </c>
      <c r="T43">
        <f>+COUNTIFS(Cesion_credito[Distribuidor_CNE],Contrato[[#This Row],[Distribuidor_CNE]],Cesion_credito[Bloque_Contrato_CNE],Contrato[[#This Row],[Contrato]])</f>
        <v>1</v>
      </c>
    </row>
    <row r="44" spans="1:20" x14ac:dyDescent="0.25">
      <c r="K44">
        <f t="shared" si="1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1108</v>
      </c>
      <c r="N44" t="s">
        <v>1075</v>
      </c>
      <c r="O44" t="s">
        <v>3</v>
      </c>
      <c r="P44" t="s">
        <v>92</v>
      </c>
      <c r="Q44">
        <v>98927.714999999997</v>
      </c>
      <c r="R44" t="str">
        <f>+VLOOKUP(Contrato[[#This Row],[Distribuidor_CNE]],Distribuidor[[#All],[Distribuidor_CNE]:[DISTRIBUIDOR_ACTUAL]],2,0)</f>
        <v>CGE</v>
      </c>
      <c r="S44" t="str">
        <f>+VLOOKUP(Contrato[[#This Row],[Suministrador_CNE]],Suministrador[[#All],[Suministrador_CNE]:[SUMINISTRADOR_ACTUAL]],2,0)</f>
        <v>AELA_GENERACION</v>
      </c>
      <c r="T44">
        <f>+COUNTIFS(Cesion_credito[Distribuidor_CNE],Contrato[[#This Row],[Distribuidor_CNE]],Cesion_credito[Bloque_Contrato_CNE],Contrato[[#This Row],[Contrato]])</f>
        <v>1</v>
      </c>
    </row>
    <row r="45" spans="1:20" x14ac:dyDescent="0.25">
      <c r="K45">
        <f t="shared" si="1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1108</v>
      </c>
      <c r="N45" t="s">
        <v>1075</v>
      </c>
      <c r="O45" t="s">
        <v>3</v>
      </c>
      <c r="P45" t="s">
        <v>93</v>
      </c>
      <c r="Q45">
        <v>100407.389</v>
      </c>
      <c r="R45" t="str">
        <f>+VLOOKUP(Contrato[[#This Row],[Distribuidor_CNE]],Distribuidor[[#All],[Distribuidor_CNE]:[DISTRIBUIDOR_ACTUAL]],2,0)</f>
        <v>CGE</v>
      </c>
      <c r="S45" t="str">
        <f>+VLOOKUP(Contrato[[#This Row],[Suministrador_CNE]],Suministrador[[#All],[Suministrador_CNE]:[SUMINISTRADOR_ACTUAL]],2,0)</f>
        <v>AELA_GENERACION</v>
      </c>
      <c r="T45">
        <f>+COUNTIFS(Cesion_credito[Distribuidor_CNE],Contrato[[#This Row],[Distribuidor_CNE]],Cesion_credito[Bloque_Contrato_CNE],Contrato[[#This Row],[Contrato]])</f>
        <v>1</v>
      </c>
    </row>
    <row r="46" spans="1:20" x14ac:dyDescent="0.25">
      <c r="K46">
        <f t="shared" si="1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1108</v>
      </c>
      <c r="N46" t="s">
        <v>1075</v>
      </c>
      <c r="O46" t="s">
        <v>1076</v>
      </c>
      <c r="P46" t="s">
        <v>94</v>
      </c>
      <c r="Q46">
        <v>332988.11300000001</v>
      </c>
      <c r="R46" t="str">
        <f>+VLOOKUP(Contrato[[#This Row],[Distribuidor_CNE]],Distribuidor[[#All],[Distribuidor_CNE]:[DISTRIBUIDOR_ACTUAL]],2,0)</f>
        <v>CGE</v>
      </c>
      <c r="S46" t="str">
        <f>+VLOOKUP(Contrato[[#This Row],[Suministrador_CNE]],Suministrador[[#All],[Suministrador_CNE]:[SUMINISTRADOR_ACTUAL]],2,0)</f>
        <v>AES_GENER</v>
      </c>
      <c r="T46">
        <f>+COUNTIFS(Cesion_credito[Distribuidor_CNE],Contrato[[#This Row],[Distribuidor_CNE]],Cesion_credito[Bloque_Contrato_CNE],Contrato[[#This Row],[Contrato]])</f>
        <v>1</v>
      </c>
    </row>
    <row r="47" spans="1:20" x14ac:dyDescent="0.25">
      <c r="K47">
        <f t="shared" si="1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1108</v>
      </c>
      <c r="N47" t="s">
        <v>1075</v>
      </c>
      <c r="O47" t="s">
        <v>1076</v>
      </c>
      <c r="P47" t="s">
        <v>95</v>
      </c>
      <c r="Q47">
        <v>46131.54</v>
      </c>
      <c r="R47" t="str">
        <f>+VLOOKUP(Contrato[[#This Row],[Distribuidor_CNE]],Distribuidor[[#All],[Distribuidor_CNE]:[DISTRIBUIDOR_ACTUAL]],2,0)</f>
        <v>CGE</v>
      </c>
      <c r="S47" t="str">
        <f>+VLOOKUP(Contrato[[#This Row],[Suministrador_CNE]],Suministrador[[#All],[Suministrador_CNE]:[SUMINISTRADOR_ACTUAL]],2,0)</f>
        <v>AES_GENER</v>
      </c>
      <c r="T47">
        <f>+COUNTIFS(Cesion_credito[Distribuidor_CNE],Contrato[[#This Row],[Distribuidor_CNE]],Cesion_credito[Bloque_Contrato_CNE],Contrato[[#This Row],[Contrato]])</f>
        <v>1</v>
      </c>
    </row>
    <row r="48" spans="1:20" x14ac:dyDescent="0.25">
      <c r="K48">
        <f t="shared" si="1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1108</v>
      </c>
      <c r="N48" t="s">
        <v>1075</v>
      </c>
      <c r="O48" t="s">
        <v>4</v>
      </c>
      <c r="P48" t="s">
        <v>96</v>
      </c>
      <c r="Q48">
        <v>25339.061000000002</v>
      </c>
      <c r="R48" t="str">
        <f>+VLOOKUP(Contrato[[#This Row],[Distribuidor_CNE]],Distribuidor[[#All],[Distribuidor_CNE]:[DISTRIBUIDOR_ACTUAL]],2,0)</f>
        <v>CGE</v>
      </c>
      <c r="S48" t="str">
        <f>+VLOOKUP(Contrato[[#This Row],[Suministrador_CNE]],Suministrador[[#All],[Suministrador_CNE]:[SUMINISTRADOR_ACTUAL]],2,0)</f>
        <v>LUZ_DEL_NORTE</v>
      </c>
      <c r="T48">
        <f>+COUNTIFS(Cesion_credito[Distribuidor_CNE],Contrato[[#This Row],[Distribuidor_CNE]],Cesion_credito[Bloque_Contrato_CNE],Contrato[[#This Row],[Contrato]])</f>
        <v>1</v>
      </c>
    </row>
    <row r="49" spans="11:20" x14ac:dyDescent="0.25">
      <c r="K49">
        <f t="shared" si="1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1108</v>
      </c>
      <c r="N49" t="s">
        <v>1075</v>
      </c>
      <c r="O49" t="s">
        <v>5</v>
      </c>
      <c r="P49" t="s">
        <v>97</v>
      </c>
      <c r="Q49">
        <v>34040.125999999997</v>
      </c>
      <c r="R49" t="str">
        <f>+VLOOKUP(Contrato[[#This Row],[Distribuidor_CNE]],Distribuidor[[#All],[Distribuidor_CNE]:[DISTRIBUIDOR_ACTUAL]],2,0)</f>
        <v>CGE</v>
      </c>
      <c r="S49" t="str">
        <f>+VLOOKUP(Contrato[[#This Row],[Suministrador_CNE]],Suministrador[[#All],[Suministrador_CNE]:[SUMINISTRADOR_ACTUAL]],2,0)</f>
        <v>CHUNGUNGO</v>
      </c>
      <c r="T49">
        <f>+COUNTIFS(Cesion_credito[Distribuidor_CNE],Contrato[[#This Row],[Distribuidor_CNE]],Cesion_credito[Bloque_Contrato_CNE],Contrato[[#This Row],[Contrato]])</f>
        <v>1</v>
      </c>
    </row>
    <row r="50" spans="11:20" x14ac:dyDescent="0.25">
      <c r="K50">
        <f t="shared" si="1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1108</v>
      </c>
      <c r="N50" t="s">
        <v>1075</v>
      </c>
      <c r="O50" t="s">
        <v>5</v>
      </c>
      <c r="P50" t="s">
        <v>98</v>
      </c>
      <c r="Q50">
        <v>3991.0859999999998</v>
      </c>
      <c r="R50" t="str">
        <f>+VLOOKUP(Contrato[[#This Row],[Distribuidor_CNE]],Distribuidor[[#All],[Distribuidor_CNE]:[DISTRIBUIDOR_ACTUAL]],2,0)</f>
        <v>CGE</v>
      </c>
      <c r="S50" t="str">
        <f>+VLOOKUP(Contrato[[#This Row],[Suministrador_CNE]],Suministrador[[#All],[Suministrador_CNE]:[SUMINISTRADOR_ACTUAL]],2,0)</f>
        <v>CHUNGUNGO</v>
      </c>
      <c r="T50">
        <f>+COUNTIFS(Cesion_credito[Distribuidor_CNE],Contrato[[#This Row],[Distribuidor_CNE]],Cesion_credito[Bloque_Contrato_CNE],Contrato[[#This Row],[Contrato]])</f>
        <v>1</v>
      </c>
    </row>
    <row r="51" spans="11:20" x14ac:dyDescent="0.25">
      <c r="K51">
        <f t="shared" si="1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1108</v>
      </c>
      <c r="N51" t="s">
        <v>1075</v>
      </c>
      <c r="O51" t="s">
        <v>5</v>
      </c>
      <c r="P51" t="s">
        <v>99</v>
      </c>
      <c r="Q51">
        <v>113425.05499999999</v>
      </c>
      <c r="R51" t="str">
        <f>+VLOOKUP(Contrato[[#This Row],[Distribuidor_CNE]],Distribuidor[[#All],[Distribuidor_CNE]:[DISTRIBUIDOR_ACTUAL]],2,0)</f>
        <v>CGE</v>
      </c>
      <c r="S51" t="str">
        <f>+VLOOKUP(Contrato[[#This Row],[Suministrador_CNE]],Suministrador[[#All],[Suministrador_CNE]:[SUMINISTRADOR_ACTUAL]],2,0)</f>
        <v>CHUNGUNGO</v>
      </c>
      <c r="T51">
        <f>+COUNTIFS(Cesion_credito[Distribuidor_CNE],Contrato[[#This Row],[Distribuidor_CNE]],Cesion_credito[Bloque_Contrato_CNE],Contrato[[#This Row],[Contrato]])</f>
        <v>1</v>
      </c>
    </row>
    <row r="52" spans="11:20" x14ac:dyDescent="0.25">
      <c r="K52">
        <f t="shared" si="1"/>
        <v>1</v>
      </c>
      <c r="L52" s="3" t="str">
        <f>+Contrato[[#This Row],[Distribuidor_CNE]]&amp;"_"&amp;Contrato[[#This Row],[Contrato]]</f>
        <v>CGE_CGED 2006/01_BB1_BB_CGE Distribucion_COLBÚN</v>
      </c>
      <c r="M52" t="s">
        <v>1108</v>
      </c>
      <c r="N52" t="s">
        <v>1075</v>
      </c>
      <c r="O52" t="s">
        <v>1072</v>
      </c>
      <c r="P52" t="s">
        <v>100</v>
      </c>
      <c r="Q52">
        <v>258520.26</v>
      </c>
      <c r="R52" t="str">
        <f>+VLOOKUP(Contrato[[#This Row],[Distribuidor_CNE]],Distribuidor[[#All],[Distribuidor_CNE]:[DISTRIBUIDOR_ACTUAL]],2,0)</f>
        <v>CGE</v>
      </c>
      <c r="S52" t="str">
        <f>+VLOOKUP(Contrato[[#This Row],[Suministrador_CNE]],Suministrador[[#All],[Suministrador_CNE]:[SUMINISTRADOR_ACTUAL]],2,0)</f>
        <v>COLBUN</v>
      </c>
      <c r="T52">
        <f>+COUNTIFS(Cesion_credito[Distribuidor_CNE],Contrato[[#This Row],[Distribuidor_CNE]],Cesion_credito[Bloque_Contrato_CNE],Contrato[[#This Row],[Contrato]])</f>
        <v>1</v>
      </c>
    </row>
    <row r="53" spans="11:20" x14ac:dyDescent="0.25">
      <c r="K53">
        <f t="shared" si="1"/>
        <v>1</v>
      </c>
      <c r="L53" s="3" t="str">
        <f>+Contrato[[#This Row],[Distribuidor_CNE]]&amp;"_"&amp;Contrato[[#This Row],[Contrato]]</f>
        <v>CGE_CGED 2008/01_BS1_BB_CGE Distribucion_COLBÚN</v>
      </c>
      <c r="M53" t="s">
        <v>1108</v>
      </c>
      <c r="N53" t="s">
        <v>1075</v>
      </c>
      <c r="O53" t="s">
        <v>1072</v>
      </c>
      <c r="P53" t="s">
        <v>101</v>
      </c>
      <c r="Q53">
        <v>6253989.7580000004</v>
      </c>
      <c r="R53" t="str">
        <f>+VLOOKUP(Contrato[[#This Row],[Distribuidor_CNE]],Distribuidor[[#All],[Distribuidor_CNE]:[DISTRIBUIDOR_ACTUAL]],2,0)</f>
        <v>CGE</v>
      </c>
      <c r="S53" t="str">
        <f>+VLOOKUP(Contrato[[#This Row],[Suministrador_CNE]],Suministrador[[#All],[Suministrador_CNE]:[SUMINISTRADOR_ACTUAL]],2,0)</f>
        <v>COLBUN</v>
      </c>
      <c r="T53">
        <f>+COUNTIFS(Cesion_credito[Distribuidor_CNE],Contrato[[#This Row],[Distribuidor_CNE]],Cesion_credito[Bloque_Contrato_CNE],Contrato[[#This Row],[Contrato]])</f>
        <v>1</v>
      </c>
    </row>
    <row r="54" spans="11:20" x14ac:dyDescent="0.25">
      <c r="K54">
        <f t="shared" si="1"/>
        <v>1</v>
      </c>
      <c r="L54" s="3" t="str">
        <f>+Contrato[[#This Row],[Distribuidor_CNE]]&amp;"_"&amp;Contrato[[#This Row],[Contrato]]</f>
        <v>CGE_CGED 2008/01_BS1_BV_CGE Distribucion_COLBÚN</v>
      </c>
      <c r="M54" t="s">
        <v>1108</v>
      </c>
      <c r="N54" t="s">
        <v>1075</v>
      </c>
      <c r="O54" t="s">
        <v>1072</v>
      </c>
      <c r="P54" t="s">
        <v>102</v>
      </c>
      <c r="Q54">
        <v>61909.273999999998</v>
      </c>
      <c r="R54" t="str">
        <f>+VLOOKUP(Contrato[[#This Row],[Distribuidor_CNE]],Distribuidor[[#All],[Distribuidor_CNE]:[DISTRIBUIDOR_ACTUAL]],2,0)</f>
        <v>CGE</v>
      </c>
      <c r="S54" t="str">
        <f>+VLOOKUP(Contrato[[#This Row],[Suministrador_CNE]],Suministrador[[#All],[Suministrador_CNE]:[SUMINISTRADOR_ACTUAL]],2,0)</f>
        <v>COLBUN</v>
      </c>
      <c r="T54">
        <f>+COUNTIFS(Cesion_credito[Distribuidor_CNE],Contrato[[#This Row],[Distribuidor_CNE]],Cesion_credito[Bloque_Contrato_CNE],Contrato[[#This Row],[Contrato]])</f>
        <v>1</v>
      </c>
    </row>
    <row r="55" spans="11:20" x14ac:dyDescent="0.25">
      <c r="K55">
        <f t="shared" si="1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1108</v>
      </c>
      <c r="N55" t="s">
        <v>1075</v>
      </c>
      <c r="O55" t="s">
        <v>6</v>
      </c>
      <c r="P55" t="s">
        <v>103</v>
      </c>
      <c r="Q55">
        <v>7532.1689999999999</v>
      </c>
      <c r="R55" t="str">
        <f>+VLOOKUP(Contrato[[#This Row],[Distribuidor_CNE]],Distribuidor[[#All],[Distribuidor_CNE]:[DISTRIBUIDOR_ACTUAL]],2,0)</f>
        <v>CGE</v>
      </c>
      <c r="S55" t="str">
        <f>+VLOOKUP(Contrato[[#This Row],[Suministrador_CNE]],Suministrador[[#All],[Suministrador_CNE]:[SUMINISTRADOR_ACTUAL]],2,0)</f>
        <v>RUCATAYO</v>
      </c>
      <c r="T55">
        <f>+COUNTIFS(Cesion_credito[Distribuidor_CNE],Contrato[[#This Row],[Distribuidor_CNE]],Cesion_credito[Bloque_Contrato_CNE],Contrato[[#This Row],[Contrato]])</f>
        <v>1</v>
      </c>
    </row>
    <row r="56" spans="11:20" x14ac:dyDescent="0.25">
      <c r="K56">
        <f t="shared" si="1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1108</v>
      </c>
      <c r="N56" t="s">
        <v>1075</v>
      </c>
      <c r="O56" t="s">
        <v>6</v>
      </c>
      <c r="P56" t="s">
        <v>104</v>
      </c>
      <c r="Q56">
        <v>10519.705</v>
      </c>
      <c r="R56" t="str">
        <f>+VLOOKUP(Contrato[[#This Row],[Distribuidor_CNE]],Distribuidor[[#All],[Distribuidor_CNE]:[DISTRIBUIDOR_ACTUAL]],2,0)</f>
        <v>CGE</v>
      </c>
      <c r="S56" t="str">
        <f>+VLOOKUP(Contrato[[#This Row],[Suministrador_CNE]],Suministrador[[#All],[Suministrador_CNE]:[SUMINISTRADOR_ACTUAL]],2,0)</f>
        <v>RUCATAYO</v>
      </c>
      <c r="T56">
        <f>+COUNTIFS(Cesion_credito[Distribuidor_CNE],Contrato[[#This Row],[Distribuidor_CNE]],Cesion_credito[Bloque_Contrato_CNE],Contrato[[#This Row],[Contrato]])</f>
        <v>1</v>
      </c>
    </row>
    <row r="57" spans="11:20" x14ac:dyDescent="0.25">
      <c r="K57">
        <f t="shared" si="1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1108</v>
      </c>
      <c r="N57" t="s">
        <v>1075</v>
      </c>
      <c r="O57" t="s">
        <v>1077</v>
      </c>
      <c r="P57" t="s">
        <v>105</v>
      </c>
      <c r="Q57">
        <v>842885.53899999999</v>
      </c>
      <c r="R57" t="str">
        <f>+VLOOKUP(Contrato[[#This Row],[Distribuidor_CNE]],Distribuidor[[#All],[Distribuidor_CNE]:[DISTRIBUIDOR_ACTUAL]],2,0)</f>
        <v>CGE</v>
      </c>
      <c r="S57" t="str">
        <f>+VLOOKUP(Contrato[[#This Row],[Suministrador_CNE]],Suministrador[[#All],[Suministrador_CNE]:[SUMINISTRADOR_ACTUAL]],2,0)</f>
        <v>EMELDA</v>
      </c>
      <c r="T57">
        <f>+COUNTIFS(Cesion_credito[Distribuidor_CNE],Contrato[[#This Row],[Distribuidor_CNE]],Cesion_credito[Bloque_Contrato_CNE],Contrato[[#This Row],[Contrato]])</f>
        <v>1</v>
      </c>
    </row>
    <row r="58" spans="11:20" x14ac:dyDescent="0.25">
      <c r="K58">
        <f t="shared" si="1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1108</v>
      </c>
      <c r="N58" t="s">
        <v>1075</v>
      </c>
      <c r="O58" t="s">
        <v>1077</v>
      </c>
      <c r="P58" t="s">
        <v>106</v>
      </c>
      <c r="Q58">
        <v>8254.57</v>
      </c>
      <c r="R58" t="str">
        <f>+VLOOKUP(Contrato[[#This Row],[Distribuidor_CNE]],Distribuidor[[#All],[Distribuidor_CNE]:[DISTRIBUIDOR_ACTUAL]],2,0)</f>
        <v>CGE</v>
      </c>
      <c r="S58" t="str">
        <f>+VLOOKUP(Contrato[[#This Row],[Suministrador_CNE]],Suministrador[[#All],[Suministrador_CNE]:[SUMINISTRADOR_ACTUAL]],2,0)</f>
        <v>EMELDA</v>
      </c>
      <c r="T58">
        <f>+COUNTIFS(Cesion_credito[Distribuidor_CNE],Contrato[[#This Row],[Distribuidor_CNE]],Cesion_credito[Bloque_Contrato_CNE],Contrato[[#This Row],[Contrato]])</f>
        <v>1</v>
      </c>
    </row>
    <row r="59" spans="11:20" x14ac:dyDescent="0.25">
      <c r="K59">
        <f t="shared" si="1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1108</v>
      </c>
      <c r="N59" t="s">
        <v>1075</v>
      </c>
      <c r="O59" t="s">
        <v>7</v>
      </c>
      <c r="P59" t="s">
        <v>107</v>
      </c>
      <c r="Q59">
        <v>832653.77899999998</v>
      </c>
      <c r="R59" t="str">
        <f>+VLOOKUP(Contrato[[#This Row],[Distribuidor_CNE]],Distribuidor[[#All],[Distribuidor_CNE]:[DISTRIBUIDOR_ACTUAL]],2,0)</f>
        <v>CGE</v>
      </c>
      <c r="S59" t="str">
        <f>+VLOOKUP(Contrato[[#This Row],[Suministrador_CNE]],Suministrador[[#All],[Suministrador_CNE]:[SUMINISTRADOR_ACTUAL]],2,0)</f>
        <v>ENGIE</v>
      </c>
      <c r="T59">
        <f>+COUNTIFS(Cesion_credito[Distribuidor_CNE],Contrato[[#This Row],[Distribuidor_CNE]],Cesion_credito[Bloque_Contrato_CNE],Contrato[[#This Row],[Contrato]])</f>
        <v>1</v>
      </c>
    </row>
    <row r="60" spans="11:20" x14ac:dyDescent="0.25">
      <c r="K60">
        <f t="shared" si="1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1108</v>
      </c>
      <c r="N60" t="s">
        <v>1075</v>
      </c>
      <c r="O60" t="s">
        <v>7</v>
      </c>
      <c r="P60" t="s">
        <v>108</v>
      </c>
      <c r="Q60">
        <v>97871.770999999993</v>
      </c>
      <c r="R60" t="str">
        <f>+VLOOKUP(Contrato[[#This Row],[Distribuidor_CNE]],Distribuidor[[#All],[Distribuidor_CNE]:[DISTRIBUIDOR_ACTUAL]],2,0)</f>
        <v>CGE</v>
      </c>
      <c r="S60" t="str">
        <f>+VLOOKUP(Contrato[[#This Row],[Suministrador_CNE]],Suministrador[[#All],[Suministrador_CNE]:[SUMINISTRADOR_ACTUAL]],2,0)</f>
        <v>ENGIE</v>
      </c>
      <c r="T60">
        <f>+COUNTIFS(Cesion_credito[Distribuidor_CNE],Contrato[[#This Row],[Distribuidor_CNE]],Cesion_credito[Bloque_Contrato_CNE],Contrato[[#This Row],[Contrato]])</f>
        <v>1</v>
      </c>
    </row>
    <row r="61" spans="11:20" x14ac:dyDescent="0.25">
      <c r="K61">
        <f t="shared" si="1"/>
        <v>1</v>
      </c>
      <c r="L61" s="3" t="str">
        <f>+Contrato[[#This Row],[Distribuidor_CNE]]&amp;"_"&amp;Contrato[[#This Row],[Contrato]]</f>
        <v>CGE_SIC 2013/03_2_BS3_BB_CGE Distribucion_E-CL</v>
      </c>
      <c r="M61" t="s">
        <v>1108</v>
      </c>
      <c r="N61" t="s">
        <v>1075</v>
      </c>
      <c r="O61" t="s">
        <v>7</v>
      </c>
      <c r="P61" t="s">
        <v>109</v>
      </c>
      <c r="Q61">
        <v>4263484.835</v>
      </c>
      <c r="R61" t="str">
        <f>+VLOOKUP(Contrato[[#This Row],[Distribuidor_CNE]],Distribuidor[[#All],[Distribuidor_CNE]:[DISTRIBUIDOR_ACTUAL]],2,0)</f>
        <v>CGE</v>
      </c>
      <c r="S61" t="str">
        <f>+VLOOKUP(Contrato[[#This Row],[Suministrador_CNE]],Suministrador[[#All],[Suministrador_CNE]:[SUMINISTRADOR_ACTUAL]],2,0)</f>
        <v>ENGIE</v>
      </c>
      <c r="T61">
        <f>+COUNTIFS(Cesion_credito[Distribuidor_CNE],Contrato[[#This Row],[Distribuidor_CNE]],Cesion_credito[Bloque_Contrato_CNE],Contrato[[#This Row],[Contrato]])</f>
        <v>1</v>
      </c>
    </row>
    <row r="62" spans="11:20" x14ac:dyDescent="0.25">
      <c r="K62">
        <f t="shared" si="1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1108</v>
      </c>
      <c r="N62" t="s">
        <v>1075</v>
      </c>
      <c r="O62" t="s">
        <v>8</v>
      </c>
      <c r="P62" t="s">
        <v>110</v>
      </c>
      <c r="Q62">
        <v>263074.05699999997</v>
      </c>
      <c r="R62" t="str">
        <f>+VLOOKUP(Contrato[[#This Row],[Distribuidor_CNE]],Distribuidor[[#All],[Distribuidor_CNE]:[DISTRIBUIDOR_ACTUAL]],2,0)</f>
        <v>CGE</v>
      </c>
      <c r="S62" t="str">
        <f>+VLOOKUP(Contrato[[#This Row],[Suministrador_CNE]],Suministrador[[#All],[Suministrador_CNE]:[SUMINISTRADOR_ACTUAL]],2,0)</f>
        <v>GM_HOLDINGS</v>
      </c>
      <c r="T62">
        <f>+COUNTIFS(Cesion_credito[Distribuidor_CNE],Contrato[[#This Row],[Distribuidor_CNE]],Cesion_credito[Bloque_Contrato_CNE],Contrato[[#This Row],[Contrato]])</f>
        <v>1</v>
      </c>
    </row>
    <row r="63" spans="11:20" x14ac:dyDescent="0.25">
      <c r="K63">
        <f t="shared" si="1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1108</v>
      </c>
      <c r="N63" t="s">
        <v>1075</v>
      </c>
      <c r="O63" t="s">
        <v>8</v>
      </c>
      <c r="P63" t="s">
        <v>111</v>
      </c>
      <c r="Q63">
        <v>32478.129000000001</v>
      </c>
      <c r="R63" t="str">
        <f>+VLOOKUP(Contrato[[#This Row],[Distribuidor_CNE]],Distribuidor[[#All],[Distribuidor_CNE]:[DISTRIBUIDOR_ACTUAL]],2,0)</f>
        <v>CGE</v>
      </c>
      <c r="S63" t="str">
        <f>+VLOOKUP(Contrato[[#This Row],[Suministrador_CNE]],Suministrador[[#All],[Suministrador_CNE]:[SUMINISTRADOR_ACTUAL]],2,0)</f>
        <v>GM_HOLDINGS</v>
      </c>
      <c r="T63">
        <f>+COUNTIFS(Cesion_credito[Distribuidor_CNE],Contrato[[#This Row],[Distribuidor_CNE]],Cesion_credito[Bloque_Contrato_CNE],Contrato[[#This Row],[Contrato]])</f>
        <v>1</v>
      </c>
    </row>
    <row r="64" spans="11:20" x14ac:dyDescent="0.25">
      <c r="K64">
        <f t="shared" si="1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1108</v>
      </c>
      <c r="N64" t="s">
        <v>1075</v>
      </c>
      <c r="O64" t="s">
        <v>8</v>
      </c>
      <c r="P64" t="s">
        <v>112</v>
      </c>
      <c r="Q64">
        <v>1570730.6669999999</v>
      </c>
      <c r="R64" t="str">
        <f>+VLOOKUP(Contrato[[#This Row],[Distribuidor_CNE]],Distribuidor[[#All],[Distribuidor_CNE]:[DISTRIBUIDOR_ACTUAL]],2,0)</f>
        <v>CGE</v>
      </c>
      <c r="S64" t="str">
        <f>+VLOOKUP(Contrato[[#This Row],[Suministrador_CNE]],Suministrador[[#All],[Suministrador_CNE]:[SUMINISTRADOR_ACTUAL]],2,0)</f>
        <v>GM_HOLDINGS</v>
      </c>
      <c r="T64">
        <f>+COUNTIFS(Cesion_credito[Distribuidor_CNE],Contrato[[#This Row],[Distribuidor_CNE]],Cesion_credito[Bloque_Contrato_CNE],Contrato[[#This Row],[Contrato]])</f>
        <v>1</v>
      </c>
    </row>
    <row r="65" spans="11:20" x14ac:dyDescent="0.25">
      <c r="K65">
        <f t="shared" si="1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1108</v>
      </c>
      <c r="N65" t="s">
        <v>1075</v>
      </c>
      <c r="O65" t="s">
        <v>9</v>
      </c>
      <c r="P65" t="s">
        <v>113</v>
      </c>
      <c r="Q65">
        <v>2204.3130000000001</v>
      </c>
      <c r="R65" t="str">
        <f>+VLOOKUP(Contrato[[#This Row],[Distribuidor_CNE]],Distribuidor[[#All],[Distribuidor_CNE]:[DISTRIBUIDOR_ACTUAL]],2,0)</f>
        <v>CGE</v>
      </c>
      <c r="S65" t="str">
        <f>+VLOOKUP(Contrato[[#This Row],[Suministrador_CNE]],Suministrador[[#All],[Suministrador_CNE]:[SUMINISTRADOR_ACTUAL]],2,0)</f>
        <v>CAREN</v>
      </c>
      <c r="T65">
        <f>+COUNTIFS(Cesion_credito[Distribuidor_CNE],Contrato[[#This Row],[Distribuidor_CNE]],Cesion_credito[Bloque_Contrato_CNE],Contrato[[#This Row],[Contrato]])</f>
        <v>1</v>
      </c>
    </row>
    <row r="66" spans="11:20" x14ac:dyDescent="0.25">
      <c r="K66">
        <f t="shared" si="1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1108</v>
      </c>
      <c r="N66" t="s">
        <v>1075</v>
      </c>
      <c r="O66" t="s">
        <v>9</v>
      </c>
      <c r="P66" t="s">
        <v>114</v>
      </c>
      <c r="Q66">
        <v>2189.2069999999999</v>
      </c>
      <c r="R66" t="str">
        <f>+VLOOKUP(Contrato[[#This Row],[Distribuidor_CNE]],Distribuidor[[#All],[Distribuidor_CNE]:[DISTRIBUIDOR_ACTUAL]],2,0)</f>
        <v>CGE</v>
      </c>
      <c r="S66" t="str">
        <f>+VLOOKUP(Contrato[[#This Row],[Suministrador_CNE]],Suministrador[[#All],[Suministrador_CNE]:[SUMINISTRADOR_ACTUAL]],2,0)</f>
        <v>CAREN</v>
      </c>
      <c r="T66">
        <f>+COUNTIFS(Cesion_credito[Distribuidor_CNE],Contrato[[#This Row],[Distribuidor_CNE]],Cesion_credito[Bloque_Contrato_CNE],Contrato[[#This Row],[Contrato]])</f>
        <v>1</v>
      </c>
    </row>
    <row r="67" spans="11:20" x14ac:dyDescent="0.25">
      <c r="K67">
        <f t="shared" ref="K67:K130" si="2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1108</v>
      </c>
      <c r="N67" t="s">
        <v>1075</v>
      </c>
      <c r="O67" t="s">
        <v>9</v>
      </c>
      <c r="P67" t="s">
        <v>115</v>
      </c>
      <c r="Q67">
        <v>1475.134</v>
      </c>
      <c r="R67" t="str">
        <f>+VLOOKUP(Contrato[[#This Row],[Distribuidor_CNE]],Distribuidor[[#All],[Distribuidor_CNE]:[DISTRIBUIDOR_ACTUAL]],2,0)</f>
        <v>CGE</v>
      </c>
      <c r="S67" t="str">
        <f>+VLOOKUP(Contrato[[#This Row],[Suministrador_CNE]],Suministrador[[#All],[Suministrador_CNE]:[SUMINISTRADOR_ACTUAL]],2,0)</f>
        <v>CAREN</v>
      </c>
      <c r="T67">
        <f>+COUNTIFS(Cesion_credito[Distribuidor_CNE],Contrato[[#This Row],[Distribuidor_CNE]],Cesion_credito[Bloque_Contrato_CNE],Contrato[[#This Row],[Contrato]])</f>
        <v>1</v>
      </c>
    </row>
    <row r="68" spans="11:20" x14ac:dyDescent="0.25">
      <c r="K68">
        <f t="shared" si="2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1108</v>
      </c>
      <c r="N68" t="s">
        <v>1075</v>
      </c>
      <c r="O68" t="s">
        <v>9</v>
      </c>
      <c r="P68" t="s">
        <v>116</v>
      </c>
      <c r="Q68">
        <v>10082.423000000001</v>
      </c>
      <c r="R68" t="str">
        <f>+VLOOKUP(Contrato[[#This Row],[Distribuidor_CNE]],Distribuidor[[#All],[Distribuidor_CNE]:[DISTRIBUIDOR_ACTUAL]],2,0)</f>
        <v>CGE</v>
      </c>
      <c r="S68" t="str">
        <f>+VLOOKUP(Contrato[[#This Row],[Suministrador_CNE]],Suministrador[[#All],[Suministrador_CNE]:[SUMINISTRADOR_ACTUAL]],2,0)</f>
        <v>CAREN</v>
      </c>
      <c r="T68">
        <f>+COUNTIFS(Cesion_credito[Distribuidor_CNE],Contrato[[#This Row],[Distribuidor_CNE]],Cesion_credito[Bloque_Contrato_CNE],Contrato[[#This Row],[Contrato]])</f>
        <v>1</v>
      </c>
    </row>
    <row r="69" spans="11:20" x14ac:dyDescent="0.25">
      <c r="K69">
        <f t="shared" si="2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1108</v>
      </c>
      <c r="N69" t="s">
        <v>1075</v>
      </c>
      <c r="O69" t="s">
        <v>9</v>
      </c>
      <c r="P69" t="s">
        <v>117</v>
      </c>
      <c r="Q69">
        <v>556.79</v>
      </c>
      <c r="R69" t="str">
        <f>+VLOOKUP(Contrato[[#This Row],[Distribuidor_CNE]],Distribuidor[[#All],[Distribuidor_CNE]:[DISTRIBUIDOR_ACTUAL]],2,0)</f>
        <v>CGE</v>
      </c>
      <c r="S69" t="str">
        <f>+VLOOKUP(Contrato[[#This Row],[Suministrador_CNE]],Suministrador[[#All],[Suministrador_CNE]:[SUMINISTRADOR_ACTUAL]],2,0)</f>
        <v>CAREN</v>
      </c>
      <c r="T69">
        <f>+COUNTIFS(Cesion_credito[Distribuidor_CNE],Contrato[[#This Row],[Distribuidor_CNE]],Cesion_credito[Bloque_Contrato_CNE],Contrato[[#This Row],[Contrato]])</f>
        <v>1</v>
      </c>
    </row>
    <row r="70" spans="11:20" x14ac:dyDescent="0.25">
      <c r="K70">
        <f t="shared" si="2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1108</v>
      </c>
      <c r="N70" t="s">
        <v>1075</v>
      </c>
      <c r="O70" t="s">
        <v>9</v>
      </c>
      <c r="P70" t="s">
        <v>118</v>
      </c>
      <c r="Q70">
        <v>61.655000000000001</v>
      </c>
      <c r="R70" t="str">
        <f>+VLOOKUP(Contrato[[#This Row],[Distribuidor_CNE]],Distribuidor[[#All],[Distribuidor_CNE]:[DISTRIBUIDOR_ACTUAL]],2,0)</f>
        <v>CGE</v>
      </c>
      <c r="S70" t="str">
        <f>+VLOOKUP(Contrato[[#This Row],[Suministrador_CNE]],Suministrador[[#All],[Suministrador_CNE]:[SUMINISTRADOR_ACTUAL]],2,0)</f>
        <v>CAREN</v>
      </c>
      <c r="T70">
        <f>+COUNTIFS(Cesion_credito[Distribuidor_CNE],Contrato[[#This Row],[Distribuidor_CNE]],Cesion_credito[Bloque_Contrato_CNE],Contrato[[#This Row],[Contrato]])</f>
        <v>1</v>
      </c>
    </row>
    <row r="71" spans="11:20" x14ac:dyDescent="0.25">
      <c r="K71">
        <f t="shared" si="2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1108</v>
      </c>
      <c r="N71" t="s">
        <v>1075</v>
      </c>
      <c r="O71" t="s">
        <v>9</v>
      </c>
      <c r="P71" t="s">
        <v>119</v>
      </c>
      <c r="Q71">
        <v>19.526</v>
      </c>
      <c r="R71" t="str">
        <f>+VLOOKUP(Contrato[[#This Row],[Distribuidor_CNE]],Distribuidor[[#All],[Distribuidor_CNE]:[DISTRIBUIDOR_ACTUAL]],2,0)</f>
        <v>CGE</v>
      </c>
      <c r="S71" t="str">
        <f>+VLOOKUP(Contrato[[#This Row],[Suministrador_CNE]],Suministrador[[#All],[Suministrador_CNE]:[SUMINISTRADOR_ACTUAL]],2,0)</f>
        <v>CAREN</v>
      </c>
      <c r="T71">
        <f>+COUNTIFS(Cesion_credito[Distribuidor_CNE],Contrato[[#This Row],[Distribuidor_CNE]],Cesion_credito[Bloque_Contrato_CNE],Contrato[[#This Row],[Contrato]])</f>
        <v>1</v>
      </c>
    </row>
    <row r="72" spans="11:20" x14ac:dyDescent="0.25">
      <c r="K72">
        <f t="shared" si="2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1108</v>
      </c>
      <c r="N72" t="s">
        <v>1075</v>
      </c>
      <c r="O72" t="s">
        <v>9</v>
      </c>
      <c r="P72" t="s">
        <v>120</v>
      </c>
      <c r="Q72">
        <v>1209.7439999999999</v>
      </c>
      <c r="R72" t="str">
        <f>+VLOOKUP(Contrato[[#This Row],[Distribuidor_CNE]],Distribuidor[[#All],[Distribuidor_CNE]:[DISTRIBUIDOR_ACTUAL]],2,0)</f>
        <v>CGE</v>
      </c>
      <c r="S72" t="str">
        <f>+VLOOKUP(Contrato[[#This Row],[Suministrador_CNE]],Suministrador[[#All],[Suministrador_CNE]:[SUMINISTRADOR_ACTUAL]],2,0)</f>
        <v>CAREN</v>
      </c>
      <c r="T72">
        <f>+COUNTIFS(Cesion_credito[Distribuidor_CNE],Contrato[[#This Row],[Distribuidor_CNE]],Cesion_credito[Bloque_Contrato_CNE],Contrato[[#This Row],[Contrato]])</f>
        <v>1</v>
      </c>
    </row>
    <row r="73" spans="11:20" x14ac:dyDescent="0.25">
      <c r="K73">
        <f t="shared" si="2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1108</v>
      </c>
      <c r="N73" t="s">
        <v>1075</v>
      </c>
      <c r="O73" t="s">
        <v>9</v>
      </c>
      <c r="P73" t="s">
        <v>121</v>
      </c>
      <c r="Q73">
        <v>10377.589</v>
      </c>
      <c r="R73" t="str">
        <f>+VLOOKUP(Contrato[[#This Row],[Distribuidor_CNE]],Distribuidor[[#All],[Distribuidor_CNE]:[DISTRIBUIDOR_ACTUAL]],2,0)</f>
        <v>CGE</v>
      </c>
      <c r="S73" t="str">
        <f>+VLOOKUP(Contrato[[#This Row],[Suministrador_CNE]],Suministrador[[#All],[Suministrador_CNE]:[SUMINISTRADOR_ACTUAL]],2,0)</f>
        <v>CAREN</v>
      </c>
      <c r="T73">
        <f>+COUNTIFS(Cesion_credito[Distribuidor_CNE],Contrato[[#This Row],[Distribuidor_CNE]],Cesion_credito[Bloque_Contrato_CNE],Contrato[[#This Row],[Contrato]])</f>
        <v>1</v>
      </c>
    </row>
    <row r="74" spans="11:20" x14ac:dyDescent="0.25">
      <c r="K74">
        <f t="shared" si="2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1108</v>
      </c>
      <c r="N74" t="s">
        <v>1075</v>
      </c>
      <c r="O74" t="s">
        <v>9</v>
      </c>
      <c r="P74" t="s">
        <v>122</v>
      </c>
      <c r="Q74">
        <v>8215.8089999999993</v>
      </c>
      <c r="R74" t="str">
        <f>+VLOOKUP(Contrato[[#This Row],[Distribuidor_CNE]],Distribuidor[[#All],[Distribuidor_CNE]:[DISTRIBUIDOR_ACTUAL]],2,0)</f>
        <v>CGE</v>
      </c>
      <c r="S74" t="str">
        <f>+VLOOKUP(Contrato[[#This Row],[Suministrador_CNE]],Suministrador[[#All],[Suministrador_CNE]:[SUMINISTRADOR_ACTUAL]],2,0)</f>
        <v>CAREN</v>
      </c>
      <c r="T74">
        <f>+COUNTIFS(Cesion_credito[Distribuidor_CNE],Contrato[[#This Row],[Distribuidor_CNE]],Cesion_credito[Bloque_Contrato_CNE],Contrato[[#This Row],[Contrato]])</f>
        <v>1</v>
      </c>
    </row>
    <row r="75" spans="11:20" x14ac:dyDescent="0.25">
      <c r="K75">
        <f t="shared" si="2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1108</v>
      </c>
      <c r="N75" t="s">
        <v>1075</v>
      </c>
      <c r="O75" t="s">
        <v>9</v>
      </c>
      <c r="P75" t="s">
        <v>123</v>
      </c>
      <c r="Q75">
        <v>7684.6580000000004</v>
      </c>
      <c r="R75" t="str">
        <f>+VLOOKUP(Contrato[[#This Row],[Distribuidor_CNE]],Distribuidor[[#All],[Distribuidor_CNE]:[DISTRIBUIDOR_ACTUAL]],2,0)</f>
        <v>CGE</v>
      </c>
      <c r="S75" t="str">
        <f>+VLOOKUP(Contrato[[#This Row],[Suministrador_CNE]],Suministrador[[#All],[Suministrador_CNE]:[SUMINISTRADOR_ACTUAL]],2,0)</f>
        <v>CAREN</v>
      </c>
      <c r="T75">
        <f>+COUNTIFS(Cesion_credito[Distribuidor_CNE],Contrato[[#This Row],[Distribuidor_CNE]],Cesion_credito[Bloque_Contrato_CNE],Contrato[[#This Row],[Contrato]])</f>
        <v>1</v>
      </c>
    </row>
    <row r="76" spans="11:20" x14ac:dyDescent="0.25">
      <c r="K76">
        <f t="shared" si="2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1108</v>
      </c>
      <c r="N76" t="s">
        <v>1075</v>
      </c>
      <c r="O76" t="s">
        <v>9</v>
      </c>
      <c r="P76" t="s">
        <v>124</v>
      </c>
      <c r="Q76">
        <v>50457.491000000002</v>
      </c>
      <c r="R76" t="str">
        <f>+VLOOKUP(Contrato[[#This Row],[Distribuidor_CNE]],Distribuidor[[#All],[Distribuidor_CNE]:[DISTRIBUIDOR_ACTUAL]],2,0)</f>
        <v>CGE</v>
      </c>
      <c r="S76" t="str">
        <f>+VLOOKUP(Contrato[[#This Row],[Suministrador_CNE]],Suministrador[[#All],[Suministrador_CNE]:[SUMINISTRADOR_ACTUAL]],2,0)</f>
        <v>CAREN</v>
      </c>
      <c r="T76">
        <f>+COUNTIFS(Cesion_credito[Distribuidor_CNE],Contrato[[#This Row],[Distribuidor_CNE]],Cesion_credito[Bloque_Contrato_CNE],Contrato[[#This Row],[Contrato]])</f>
        <v>1</v>
      </c>
    </row>
    <row r="77" spans="11:20" x14ac:dyDescent="0.25">
      <c r="K77">
        <f t="shared" si="2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1108</v>
      </c>
      <c r="N77" t="s">
        <v>1075</v>
      </c>
      <c r="O77" t="s">
        <v>10</v>
      </c>
      <c r="P77" t="s">
        <v>125</v>
      </c>
      <c r="Q77">
        <v>8738.6589999999997</v>
      </c>
      <c r="R77" t="str">
        <f>+VLOOKUP(Contrato[[#This Row],[Distribuidor_CNE]],Distribuidor[[#All],[Distribuidor_CNE]:[DISTRIBUIDOR_ACTUAL]],2,0)</f>
        <v>CGE</v>
      </c>
      <c r="S77" t="str">
        <f>+VLOOKUP(Contrato[[#This Row],[Suministrador_CNE]],Suministrador[[#All],[Suministrador_CNE]:[SUMINISTRADOR_ACTUAL]],2,0)</f>
        <v>PV_SALVADOR</v>
      </c>
      <c r="T77">
        <f>+COUNTIFS(Cesion_credito[Distribuidor_CNE],Contrato[[#This Row],[Distribuidor_CNE]],Cesion_credito[Bloque_Contrato_CNE],Contrato[[#This Row],[Contrato]])</f>
        <v>1</v>
      </c>
    </row>
    <row r="78" spans="11:20" x14ac:dyDescent="0.25">
      <c r="K78">
        <f t="shared" si="2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1108</v>
      </c>
      <c r="N78" t="s">
        <v>1075</v>
      </c>
      <c r="O78" t="s">
        <v>10</v>
      </c>
      <c r="P78" t="s">
        <v>126</v>
      </c>
      <c r="Q78">
        <v>2303.5749999999998</v>
      </c>
      <c r="R78" t="str">
        <f>+VLOOKUP(Contrato[[#This Row],[Distribuidor_CNE]],Distribuidor[[#All],[Distribuidor_CNE]:[DISTRIBUIDOR_ACTUAL]],2,0)</f>
        <v>CGE</v>
      </c>
      <c r="S78" t="str">
        <f>+VLOOKUP(Contrato[[#This Row],[Suministrador_CNE]],Suministrador[[#All],[Suministrador_CNE]:[SUMINISTRADOR_ACTUAL]],2,0)</f>
        <v>PV_SALVADOR</v>
      </c>
      <c r="T78">
        <f>+COUNTIFS(Cesion_credito[Distribuidor_CNE],Contrato[[#This Row],[Distribuidor_CNE]],Cesion_credito[Bloque_Contrato_CNE],Contrato[[#This Row],[Contrato]])</f>
        <v>1</v>
      </c>
    </row>
    <row r="79" spans="11:20" x14ac:dyDescent="0.25">
      <c r="K79">
        <f t="shared" si="2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1108</v>
      </c>
      <c r="N79" t="s">
        <v>1075</v>
      </c>
      <c r="O79" t="s">
        <v>10</v>
      </c>
      <c r="P79" t="s">
        <v>127</v>
      </c>
      <c r="Q79">
        <v>3080.4580000000001</v>
      </c>
      <c r="R79" t="str">
        <f>+VLOOKUP(Contrato[[#This Row],[Distribuidor_CNE]],Distribuidor[[#All],[Distribuidor_CNE]:[DISTRIBUIDOR_ACTUAL]],2,0)</f>
        <v>CGE</v>
      </c>
      <c r="S79" t="str">
        <f>+VLOOKUP(Contrato[[#This Row],[Suministrador_CNE]],Suministrador[[#All],[Suministrador_CNE]:[SUMINISTRADOR_ACTUAL]],2,0)</f>
        <v>PV_SALVADOR</v>
      </c>
      <c r="T79">
        <f>+COUNTIFS(Cesion_credito[Distribuidor_CNE],Contrato[[#This Row],[Distribuidor_CNE]],Cesion_credito[Bloque_Contrato_CNE],Contrato[[#This Row],[Contrato]])</f>
        <v>1</v>
      </c>
    </row>
    <row r="80" spans="11:20" x14ac:dyDescent="0.25">
      <c r="K80">
        <f t="shared" si="2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1108</v>
      </c>
      <c r="N80" t="s">
        <v>1075</v>
      </c>
      <c r="O80" t="s">
        <v>10</v>
      </c>
      <c r="P80" t="s">
        <v>128</v>
      </c>
      <c r="Q80">
        <v>1330.8779999999999</v>
      </c>
      <c r="R80" t="str">
        <f>+VLOOKUP(Contrato[[#This Row],[Distribuidor_CNE]],Distribuidor[[#All],[Distribuidor_CNE]:[DISTRIBUIDOR_ACTUAL]],2,0)</f>
        <v>CGE</v>
      </c>
      <c r="S80" t="str">
        <f>+VLOOKUP(Contrato[[#This Row],[Suministrador_CNE]],Suministrador[[#All],[Suministrador_CNE]:[SUMINISTRADOR_ACTUAL]],2,0)</f>
        <v>PV_SALVADOR</v>
      </c>
      <c r="T80">
        <f>+COUNTIFS(Cesion_credito[Distribuidor_CNE],Contrato[[#This Row],[Distribuidor_CNE]],Cesion_credito[Bloque_Contrato_CNE],Contrato[[#This Row],[Contrato]])</f>
        <v>1</v>
      </c>
    </row>
    <row r="81" spans="11:20" x14ac:dyDescent="0.25">
      <c r="K81">
        <f t="shared" si="2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1108</v>
      </c>
      <c r="N81" t="s">
        <v>1075</v>
      </c>
      <c r="O81" t="s">
        <v>10</v>
      </c>
      <c r="P81" t="s">
        <v>129</v>
      </c>
      <c r="Q81">
        <v>61.655000000000001</v>
      </c>
      <c r="R81" t="str">
        <f>+VLOOKUP(Contrato[[#This Row],[Distribuidor_CNE]],Distribuidor[[#All],[Distribuidor_CNE]:[DISTRIBUIDOR_ACTUAL]],2,0)</f>
        <v>CGE</v>
      </c>
      <c r="S81" t="str">
        <f>+VLOOKUP(Contrato[[#This Row],[Suministrador_CNE]],Suministrador[[#All],[Suministrador_CNE]:[SUMINISTRADOR_ACTUAL]],2,0)</f>
        <v>PV_SALVADOR</v>
      </c>
      <c r="T81">
        <f>+COUNTIFS(Cesion_credito[Distribuidor_CNE],Contrato[[#This Row],[Distribuidor_CNE]],Cesion_credito[Bloque_Contrato_CNE],Contrato[[#This Row],[Contrato]])</f>
        <v>1</v>
      </c>
    </row>
    <row r="82" spans="11:20" x14ac:dyDescent="0.25">
      <c r="K82">
        <f t="shared" si="2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1108</v>
      </c>
      <c r="N82" t="s">
        <v>1075</v>
      </c>
      <c r="O82" t="s">
        <v>10</v>
      </c>
      <c r="P82" t="s">
        <v>130</v>
      </c>
      <c r="Q82">
        <v>39.701999999999998</v>
      </c>
      <c r="R82" t="str">
        <f>+VLOOKUP(Contrato[[#This Row],[Distribuidor_CNE]],Distribuidor[[#All],[Distribuidor_CNE]:[DISTRIBUIDOR_ACTUAL]],2,0)</f>
        <v>CGE</v>
      </c>
      <c r="S82" t="str">
        <f>+VLOOKUP(Contrato[[#This Row],[Suministrador_CNE]],Suministrador[[#All],[Suministrador_CNE]:[SUMINISTRADOR_ACTUAL]],2,0)</f>
        <v>PV_SALVADOR</v>
      </c>
      <c r="T82">
        <f>+COUNTIFS(Cesion_credito[Distribuidor_CNE],Contrato[[#This Row],[Distribuidor_CNE]],Cesion_credito[Bloque_Contrato_CNE],Contrato[[#This Row],[Contrato]])</f>
        <v>1</v>
      </c>
    </row>
    <row r="83" spans="11:20" x14ac:dyDescent="0.25">
      <c r="K83">
        <f t="shared" si="2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1108</v>
      </c>
      <c r="N83" t="s">
        <v>1075</v>
      </c>
      <c r="O83" t="s">
        <v>10</v>
      </c>
      <c r="P83" t="s">
        <v>131</v>
      </c>
      <c r="Q83">
        <v>41079.896999999997</v>
      </c>
      <c r="R83" t="str">
        <f>+VLOOKUP(Contrato[[#This Row],[Distribuidor_CNE]],Distribuidor[[#All],[Distribuidor_CNE]:[DISTRIBUIDOR_ACTUAL]],2,0)</f>
        <v>CGE</v>
      </c>
      <c r="S83" t="str">
        <f>+VLOOKUP(Contrato[[#This Row],[Suministrador_CNE]],Suministrador[[#All],[Suministrador_CNE]:[SUMINISTRADOR_ACTUAL]],2,0)</f>
        <v>PV_SALVADOR</v>
      </c>
      <c r="T83">
        <f>+COUNTIFS(Cesion_credito[Distribuidor_CNE],Contrato[[#This Row],[Distribuidor_CNE]],Cesion_credito[Bloque_Contrato_CNE],Contrato[[#This Row],[Contrato]])</f>
        <v>1</v>
      </c>
    </row>
    <row r="84" spans="11:20" x14ac:dyDescent="0.25">
      <c r="K84">
        <f t="shared" si="2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1108</v>
      </c>
      <c r="N84" t="s">
        <v>1075</v>
      </c>
      <c r="O84" t="s">
        <v>10</v>
      </c>
      <c r="P84" t="s">
        <v>132</v>
      </c>
      <c r="Q84">
        <v>8851.2260000000006</v>
      </c>
      <c r="R84" t="str">
        <f>+VLOOKUP(Contrato[[#This Row],[Distribuidor_CNE]],Distribuidor[[#All],[Distribuidor_CNE]:[DISTRIBUIDOR_ACTUAL]],2,0)</f>
        <v>CGE</v>
      </c>
      <c r="S84" t="str">
        <f>+VLOOKUP(Contrato[[#This Row],[Suministrador_CNE]],Suministrador[[#All],[Suministrador_CNE]:[SUMINISTRADOR_ACTUAL]],2,0)</f>
        <v>PV_SALVADOR</v>
      </c>
      <c r="T84">
        <f>+COUNTIFS(Cesion_credito[Distribuidor_CNE],Contrato[[#This Row],[Distribuidor_CNE]],Cesion_credito[Bloque_Contrato_CNE],Contrato[[#This Row],[Contrato]])</f>
        <v>1</v>
      </c>
    </row>
    <row r="85" spans="11:20" x14ac:dyDescent="0.25">
      <c r="K85">
        <f t="shared" si="2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1108</v>
      </c>
      <c r="N85" t="s">
        <v>1075</v>
      </c>
      <c r="O85" t="s">
        <v>10</v>
      </c>
      <c r="P85" t="s">
        <v>133</v>
      </c>
      <c r="Q85">
        <v>16083.615</v>
      </c>
      <c r="R85" t="str">
        <f>+VLOOKUP(Contrato[[#This Row],[Distribuidor_CNE]],Distribuidor[[#All],[Distribuidor_CNE]:[DISTRIBUIDOR_ACTUAL]],2,0)</f>
        <v>CGE</v>
      </c>
      <c r="S85" t="str">
        <f>+VLOOKUP(Contrato[[#This Row],[Suministrador_CNE]],Suministrador[[#All],[Suministrador_CNE]:[SUMINISTRADOR_ACTUAL]],2,0)</f>
        <v>PV_SALVADOR</v>
      </c>
      <c r="T85">
        <f>+COUNTIFS(Cesion_credito[Distribuidor_CNE],Contrato[[#This Row],[Distribuidor_CNE]],Cesion_credito[Bloque_Contrato_CNE],Contrato[[#This Row],[Contrato]])</f>
        <v>1</v>
      </c>
    </row>
    <row r="86" spans="11:20" x14ac:dyDescent="0.25">
      <c r="K86">
        <f t="shared" si="2"/>
        <v>1</v>
      </c>
      <c r="L86" s="3" t="str">
        <f>+Contrato[[#This Row],[Distribuidor_CNE]]&amp;"_"&amp;Contrato[[#This Row],[Contrato]]</f>
        <v>CGE_CGED 2006/01_BB1_BB_CGE Distribucion_ENDESA</v>
      </c>
      <c r="M86" t="s">
        <v>1108</v>
      </c>
      <c r="N86" t="s">
        <v>1075</v>
      </c>
      <c r="O86" t="s">
        <v>1073</v>
      </c>
      <c r="P86" t="s">
        <v>134</v>
      </c>
      <c r="Q86">
        <v>1333219.423</v>
      </c>
      <c r="R86" t="str">
        <f>+VLOOKUP(Contrato[[#This Row],[Distribuidor_CNE]],Distribuidor[[#All],[Distribuidor_CNE]:[DISTRIBUIDOR_ACTUAL]],2,0)</f>
        <v>CGE</v>
      </c>
      <c r="S86" t="str">
        <f>+VLOOKUP(Contrato[[#This Row],[Suministrador_CNE]],Suministrador[[#All],[Suministrador_CNE]:[SUMINISTRADOR_ACTUAL]],2,0)</f>
        <v>ENEL_GENERACION</v>
      </c>
      <c r="T86">
        <f>+COUNTIFS(Cesion_credito[Distribuidor_CNE],Contrato[[#This Row],[Distribuidor_CNE]],Cesion_credito[Bloque_Contrato_CNE],Contrato[[#This Row],[Contrato]])</f>
        <v>1</v>
      </c>
    </row>
    <row r="87" spans="11:20" x14ac:dyDescent="0.25">
      <c r="K87">
        <f t="shared" si="2"/>
        <v>1</v>
      </c>
      <c r="L87" s="3" t="str">
        <f>+Contrato[[#This Row],[Distribuidor_CNE]]&amp;"_"&amp;Contrato[[#This Row],[Contrato]]</f>
        <v>CGE_CGED 2008/01_BS2_BB_CGE Distribucion_ENDESA</v>
      </c>
      <c r="M87" t="s">
        <v>1108</v>
      </c>
      <c r="N87" t="s">
        <v>1075</v>
      </c>
      <c r="O87" t="s">
        <v>1073</v>
      </c>
      <c r="P87" t="s">
        <v>135</v>
      </c>
      <c r="Q87">
        <v>7390935.4129999997</v>
      </c>
      <c r="R87" t="str">
        <f>+VLOOKUP(Contrato[[#This Row],[Distribuidor_CNE]],Distribuidor[[#All],[Distribuidor_CNE]:[DISTRIBUIDOR_ACTUAL]],2,0)</f>
        <v>CGE</v>
      </c>
      <c r="S87" t="str">
        <f>+VLOOKUP(Contrato[[#This Row],[Suministrador_CNE]],Suministrador[[#All],[Suministrador_CNE]:[SUMINISTRADOR_ACTUAL]],2,0)</f>
        <v>ENEL_GENERACION</v>
      </c>
      <c r="T87">
        <f>+COUNTIFS(Cesion_credito[Distribuidor_CNE],Contrato[[#This Row],[Distribuidor_CNE]],Cesion_credito[Bloque_Contrato_CNE],Contrato[[#This Row],[Contrato]])</f>
        <v>1</v>
      </c>
    </row>
    <row r="88" spans="11:20" x14ac:dyDescent="0.25">
      <c r="K88">
        <f t="shared" si="2"/>
        <v>1</v>
      </c>
      <c r="L88" s="3" t="str">
        <f>+Contrato[[#This Row],[Distribuidor_CNE]]&amp;"_"&amp;Contrato[[#This Row],[Contrato]]</f>
        <v>CGE_CGED 2008/01_BS2_BV_CGE Distribucion_ENDESA</v>
      </c>
      <c r="M88" t="s">
        <v>1108</v>
      </c>
      <c r="N88" t="s">
        <v>1075</v>
      </c>
      <c r="O88" t="s">
        <v>1073</v>
      </c>
      <c r="P88" t="s">
        <v>136</v>
      </c>
      <c r="Q88">
        <v>82545.703999999998</v>
      </c>
      <c r="R88" t="str">
        <f>+VLOOKUP(Contrato[[#This Row],[Distribuidor_CNE]],Distribuidor[[#All],[Distribuidor_CNE]:[DISTRIBUIDOR_ACTUAL]],2,0)</f>
        <v>CGE</v>
      </c>
      <c r="S88" t="str">
        <f>+VLOOKUP(Contrato[[#This Row],[Suministrador_CNE]],Suministrador[[#All],[Suministrador_CNE]:[SUMINISTRADOR_ACTUAL]],2,0)</f>
        <v>ENEL_GENERACION</v>
      </c>
      <c r="T88">
        <f>+COUNTIFS(Cesion_credito[Distribuidor_CNE],Contrato[[#This Row],[Distribuidor_CNE]],Cesion_credito[Bloque_Contrato_CNE],Contrato[[#This Row],[Contrato]])</f>
        <v>1</v>
      </c>
    </row>
    <row r="89" spans="11:20" x14ac:dyDescent="0.25">
      <c r="K89">
        <f t="shared" si="2"/>
        <v>1</v>
      </c>
      <c r="L89" s="3" t="str">
        <f>+Contrato[[#This Row],[Distribuidor_CNE]]&amp;"_"&amp;Contrato[[#This Row],[Contrato]]</f>
        <v>CGE_CGED 2008/01-2_BS1_BB_CGE Distribucion_ENDESA</v>
      </c>
      <c r="M89" t="s">
        <v>1108</v>
      </c>
      <c r="N89" t="s">
        <v>1075</v>
      </c>
      <c r="O89" t="s">
        <v>1073</v>
      </c>
      <c r="P89" t="s">
        <v>137</v>
      </c>
      <c r="Q89">
        <v>1484752.0109999999</v>
      </c>
      <c r="R89" t="str">
        <f>+VLOOKUP(Contrato[[#This Row],[Distribuidor_CNE]],Distribuidor[[#All],[Distribuidor_CNE]:[DISTRIBUIDOR_ACTUAL]],2,0)</f>
        <v>CGE</v>
      </c>
      <c r="S89" t="str">
        <f>+VLOOKUP(Contrato[[#This Row],[Suministrador_CNE]],Suministrador[[#All],[Suministrador_CNE]:[SUMINISTRADOR_ACTUAL]],2,0)</f>
        <v>ENEL_GENERACION</v>
      </c>
      <c r="T89">
        <f>+COUNTIFS(Cesion_credito[Distribuidor_CNE],Contrato[[#This Row],[Distribuidor_CNE]],Cesion_credito[Bloque_Contrato_CNE],Contrato[[#This Row],[Contrato]])</f>
        <v>1</v>
      </c>
    </row>
    <row r="90" spans="11:20" x14ac:dyDescent="0.25">
      <c r="K90">
        <f t="shared" si="2"/>
        <v>1</v>
      </c>
      <c r="L90" s="3" t="str">
        <f>+Contrato[[#This Row],[Distribuidor_CNE]]&amp;"_"&amp;Contrato[[#This Row],[Contrato]]</f>
        <v>CGE_CGED 2008/01-2_BS1_BV_CGE Distribucion_ENDESA</v>
      </c>
      <c r="M90" t="s">
        <v>1108</v>
      </c>
      <c r="N90" t="s">
        <v>1075</v>
      </c>
      <c r="O90" t="s">
        <v>1073</v>
      </c>
      <c r="P90" t="s">
        <v>138</v>
      </c>
      <c r="Q90">
        <v>16509.14</v>
      </c>
      <c r="R90" t="str">
        <f>+VLOOKUP(Contrato[[#This Row],[Distribuidor_CNE]],Distribuidor[[#All],[Distribuidor_CNE]:[DISTRIBUIDOR_ACTUAL]],2,0)</f>
        <v>CGE</v>
      </c>
      <c r="S90" t="str">
        <f>+VLOOKUP(Contrato[[#This Row],[Suministrador_CNE]],Suministrador[[#All],[Suministrador_CNE]:[SUMINISTRADOR_ACTUAL]],2,0)</f>
        <v>ENEL_GENERACION</v>
      </c>
      <c r="T90">
        <f>+COUNTIFS(Cesion_credito[Distribuidor_CNE],Contrato[[#This Row],[Distribuidor_CNE]],Cesion_credito[Bloque_Contrato_CNE],Contrato[[#This Row],[Contrato]])</f>
        <v>1</v>
      </c>
    </row>
    <row r="91" spans="11:20" x14ac:dyDescent="0.25">
      <c r="K91">
        <f t="shared" si="2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1108</v>
      </c>
      <c r="N91" t="s">
        <v>1075</v>
      </c>
      <c r="O91" t="s">
        <v>1073</v>
      </c>
      <c r="P91" t="s">
        <v>139</v>
      </c>
      <c r="Q91">
        <v>810239.19099999999</v>
      </c>
      <c r="R91" t="str">
        <f>+VLOOKUP(Contrato[[#This Row],[Distribuidor_CNE]],Distribuidor[[#All],[Distribuidor_CNE]:[DISTRIBUIDOR_ACTUAL]],2,0)</f>
        <v>CGE</v>
      </c>
      <c r="S91" t="str">
        <f>+VLOOKUP(Contrato[[#This Row],[Suministrador_CNE]],Suministrador[[#All],[Suministrador_CNE]:[SUMINISTRADOR_ACTUAL]],2,0)</f>
        <v>ENEL_GENERACION</v>
      </c>
      <c r="T91">
        <f>+COUNTIFS(Cesion_credito[Distribuidor_CNE],Contrato[[#This Row],[Distribuidor_CNE]],Cesion_credito[Bloque_Contrato_CNE],Contrato[[#This Row],[Contrato]])</f>
        <v>1</v>
      </c>
    </row>
    <row r="92" spans="11:20" x14ac:dyDescent="0.25">
      <c r="K92">
        <f t="shared" si="2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1108</v>
      </c>
      <c r="N92" t="s">
        <v>1075</v>
      </c>
      <c r="O92" t="s">
        <v>1073</v>
      </c>
      <c r="P92" t="s">
        <v>140</v>
      </c>
      <c r="Q92">
        <v>88219.032000000007</v>
      </c>
      <c r="R92" t="str">
        <f>+VLOOKUP(Contrato[[#This Row],[Distribuidor_CNE]],Distribuidor[[#All],[Distribuidor_CNE]:[DISTRIBUIDOR_ACTUAL]],2,0)</f>
        <v>CGE</v>
      </c>
      <c r="S92" t="str">
        <f>+VLOOKUP(Contrato[[#This Row],[Suministrador_CNE]],Suministrador[[#All],[Suministrador_CNE]:[SUMINISTRADOR_ACTUAL]],2,0)</f>
        <v>ENEL_GENERACION</v>
      </c>
      <c r="T92">
        <f>+COUNTIFS(Cesion_credito[Distribuidor_CNE],Contrato[[#This Row],[Distribuidor_CNE]],Cesion_credito[Bloque_Contrato_CNE],Contrato[[#This Row],[Contrato]])</f>
        <v>1</v>
      </c>
    </row>
    <row r="93" spans="11:20" x14ac:dyDescent="0.25">
      <c r="K93">
        <f t="shared" si="2"/>
        <v>1</v>
      </c>
      <c r="L93" s="3" t="str">
        <f>+Contrato[[#This Row],[Distribuidor_CNE]]&amp;"_"&amp;Contrato[[#This Row],[Contrato]]</f>
        <v>CGE_SIC 2013/01_BS1_BB_CGE Distribucion_ENDESA</v>
      </c>
      <c r="M93" t="s">
        <v>1108</v>
      </c>
      <c r="N93" t="s">
        <v>1075</v>
      </c>
      <c r="O93" t="s">
        <v>1073</v>
      </c>
      <c r="P93" t="s">
        <v>141</v>
      </c>
      <c r="Q93">
        <v>3224937.4180000001</v>
      </c>
      <c r="R93" t="str">
        <f>+VLOOKUP(Contrato[[#This Row],[Distribuidor_CNE]],Distribuidor[[#All],[Distribuidor_CNE]:[DISTRIBUIDOR_ACTUAL]],2,0)</f>
        <v>CGE</v>
      </c>
      <c r="S93" t="str">
        <f>+VLOOKUP(Contrato[[#This Row],[Suministrador_CNE]],Suministrador[[#All],[Suministrador_CNE]:[SUMINISTRADOR_ACTUAL]],2,0)</f>
        <v>ENEL_GENERACION</v>
      </c>
      <c r="T93">
        <f>+COUNTIFS(Cesion_credito[Distribuidor_CNE],Contrato[[#This Row],[Distribuidor_CNE]],Cesion_credito[Bloque_Contrato_CNE],Contrato[[#This Row],[Contrato]])</f>
        <v>1</v>
      </c>
    </row>
    <row r="94" spans="11:20" x14ac:dyDescent="0.25">
      <c r="K94">
        <f t="shared" si="2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1108</v>
      </c>
      <c r="N94" t="s">
        <v>1075</v>
      </c>
      <c r="O94" t="s">
        <v>1073</v>
      </c>
      <c r="P94" t="s">
        <v>142</v>
      </c>
      <c r="Q94">
        <v>181600.54800000001</v>
      </c>
      <c r="R94" t="str">
        <f>+VLOOKUP(Contrato[[#This Row],[Distribuidor_CNE]],Distribuidor[[#All],[Distribuidor_CNE]:[DISTRIBUIDOR_ACTUAL]],2,0)</f>
        <v>CGE</v>
      </c>
      <c r="S94" t="str">
        <f>+VLOOKUP(Contrato[[#This Row],[Suministrador_CNE]],Suministrador[[#All],[Suministrador_CNE]:[SUMINISTRADOR_ACTUAL]],2,0)</f>
        <v>ENEL_GENERACION</v>
      </c>
      <c r="T94">
        <f>+COUNTIFS(Cesion_credito[Distribuidor_CNE],Contrato[[#This Row],[Distribuidor_CNE]],Cesion_credito[Bloque_Contrato_CNE],Contrato[[#This Row],[Contrato]])</f>
        <v>1</v>
      </c>
    </row>
    <row r="95" spans="11:20" x14ac:dyDescent="0.25">
      <c r="K95">
        <f t="shared" si="2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1108</v>
      </c>
      <c r="N95" t="s">
        <v>1075</v>
      </c>
      <c r="O95" t="s">
        <v>1073</v>
      </c>
      <c r="P95" t="s">
        <v>143</v>
      </c>
      <c r="Q95">
        <v>20267.93</v>
      </c>
      <c r="R95" t="str">
        <f>+VLOOKUP(Contrato[[#This Row],[Distribuidor_CNE]],Distribuidor[[#All],[Distribuidor_CNE]:[DISTRIBUIDOR_ACTUAL]],2,0)</f>
        <v>CGE</v>
      </c>
      <c r="S95" t="str">
        <f>+VLOOKUP(Contrato[[#This Row],[Suministrador_CNE]],Suministrador[[#All],[Suministrador_CNE]:[SUMINISTRADOR_ACTUAL]],2,0)</f>
        <v>ENEL_GENERACION</v>
      </c>
      <c r="T95">
        <f>+COUNTIFS(Cesion_credito[Distribuidor_CNE],Contrato[[#This Row],[Distribuidor_CNE]],Cesion_credito[Bloque_Contrato_CNE],Contrato[[#This Row],[Contrato]])</f>
        <v>1</v>
      </c>
    </row>
    <row r="96" spans="11:20" x14ac:dyDescent="0.25">
      <c r="K96">
        <f t="shared" si="2"/>
        <v>1</v>
      </c>
      <c r="L96" s="3" t="str">
        <f>+Contrato[[#This Row],[Distribuidor_CNE]]&amp;"_"&amp;Contrato[[#This Row],[Contrato]]</f>
        <v>CGE_SIC 2013/03_BS1_BB_CGE Distribucion_ENDESA</v>
      </c>
      <c r="M96" t="s">
        <v>1108</v>
      </c>
      <c r="N96" t="s">
        <v>1075</v>
      </c>
      <c r="O96" t="s">
        <v>1073</v>
      </c>
      <c r="P96" t="s">
        <v>144</v>
      </c>
      <c r="Q96">
        <v>590654.62199999997</v>
      </c>
      <c r="R96" t="str">
        <f>+VLOOKUP(Contrato[[#This Row],[Distribuidor_CNE]],Distribuidor[[#All],[Distribuidor_CNE]:[DISTRIBUIDOR_ACTUAL]],2,0)</f>
        <v>CGE</v>
      </c>
      <c r="S96" t="str">
        <f>+VLOOKUP(Contrato[[#This Row],[Suministrador_CNE]],Suministrador[[#All],[Suministrador_CNE]:[SUMINISTRADOR_ACTUAL]],2,0)</f>
        <v>ENEL_GENERACION</v>
      </c>
      <c r="T96">
        <f>+COUNTIFS(Cesion_credito[Distribuidor_CNE],Contrato[[#This Row],[Distribuidor_CNE]],Cesion_credito[Bloque_Contrato_CNE],Contrato[[#This Row],[Contrato]])</f>
        <v>1</v>
      </c>
    </row>
    <row r="97" spans="11:20" x14ac:dyDescent="0.25">
      <c r="K97">
        <f t="shared" si="2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1108</v>
      </c>
      <c r="N97" t="s">
        <v>1075</v>
      </c>
      <c r="O97" t="s">
        <v>1073</v>
      </c>
      <c r="P97" t="s">
        <v>145</v>
      </c>
      <c r="Q97">
        <v>1805806.5649999999</v>
      </c>
      <c r="R97" t="str">
        <f>+VLOOKUP(Contrato[[#This Row],[Distribuidor_CNE]],Distribuidor[[#All],[Distribuidor_CNE]:[DISTRIBUIDOR_ACTUAL]],2,0)</f>
        <v>CGE</v>
      </c>
      <c r="S97" t="str">
        <f>+VLOOKUP(Contrato[[#This Row],[Suministrador_CNE]],Suministrador[[#All],[Suministrador_CNE]:[SUMINISTRADOR_ACTUAL]],2,0)</f>
        <v>ENEL_GENERACION</v>
      </c>
      <c r="T97">
        <f>+COUNTIFS(Cesion_credito[Distribuidor_CNE],Contrato[[#This Row],[Distribuidor_CNE]],Cesion_credito[Bloque_Contrato_CNE],Contrato[[#This Row],[Contrato]])</f>
        <v>1</v>
      </c>
    </row>
    <row r="98" spans="11:20" x14ac:dyDescent="0.25">
      <c r="K98">
        <f t="shared" si="2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1108</v>
      </c>
      <c r="N98" t="s">
        <v>1075</v>
      </c>
      <c r="O98" t="s">
        <v>1073</v>
      </c>
      <c r="P98" t="s">
        <v>146</v>
      </c>
      <c r="Q98">
        <v>213404.166</v>
      </c>
      <c r="R98" t="str">
        <f>+VLOOKUP(Contrato[[#This Row],[Distribuidor_CNE]],Distribuidor[[#All],[Distribuidor_CNE]:[DISTRIBUIDOR_ACTUAL]],2,0)</f>
        <v>CGE</v>
      </c>
      <c r="S98" t="str">
        <f>+VLOOKUP(Contrato[[#This Row],[Suministrador_CNE]],Suministrador[[#All],[Suministrador_CNE]:[SUMINISTRADOR_ACTUAL]],2,0)</f>
        <v>ENEL_GENERACION</v>
      </c>
      <c r="T98">
        <f>+COUNTIFS(Cesion_credito[Distribuidor_CNE],Contrato[[#This Row],[Distribuidor_CNE]],Cesion_credito[Bloque_Contrato_CNE],Contrato[[#This Row],[Contrato]])</f>
        <v>1</v>
      </c>
    </row>
    <row r="99" spans="11:20" x14ac:dyDescent="0.25">
      <c r="K99">
        <f t="shared" si="2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1108</v>
      </c>
      <c r="N99" t="s">
        <v>1075</v>
      </c>
      <c r="O99" t="s">
        <v>11</v>
      </c>
      <c r="P99" t="s">
        <v>147</v>
      </c>
      <c r="Q99">
        <v>9036.3889999999992</v>
      </c>
      <c r="R99" t="str">
        <f>+VLOOKUP(Contrato[[#This Row],[Distribuidor_CNE]],Distribuidor[[#All],[Distribuidor_CNE]:[DISTRIBUIDOR_ACTUAL]],2,0)</f>
        <v>CGE</v>
      </c>
      <c r="S99" t="str">
        <f>+VLOOKUP(Contrato[[#This Row],[Suministrador_CNE]],Suministrador[[#All],[Suministrador_CNE]:[SUMINISTRADOR_ACTUAL]],2,0)</f>
        <v>EL_MORADO</v>
      </c>
      <c r="T99">
        <f>+COUNTIFS(Cesion_credito[Distribuidor_CNE],Contrato[[#This Row],[Distribuidor_CNE]],Cesion_credito[Bloque_Contrato_CNE],Contrato[[#This Row],[Contrato]])</f>
        <v>1</v>
      </c>
    </row>
    <row r="100" spans="11:20" x14ac:dyDescent="0.25">
      <c r="K100">
        <f t="shared" si="2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1108</v>
      </c>
      <c r="N100" t="s">
        <v>1075</v>
      </c>
      <c r="O100" t="s">
        <v>11</v>
      </c>
      <c r="P100" t="s">
        <v>148</v>
      </c>
      <c r="Q100">
        <v>1098.9690000000001</v>
      </c>
      <c r="R100" t="str">
        <f>+VLOOKUP(Contrato[[#This Row],[Distribuidor_CNE]],Distribuidor[[#All],[Distribuidor_CNE]:[DISTRIBUIDOR_ACTUAL]],2,0)</f>
        <v>CGE</v>
      </c>
      <c r="S100" t="str">
        <f>+VLOOKUP(Contrato[[#This Row],[Suministrador_CNE]],Suministrador[[#All],[Suministrador_CNE]:[SUMINISTRADOR_ACTUAL]],2,0)</f>
        <v>EL_MORADO</v>
      </c>
      <c r="T100">
        <f>+COUNTIFS(Cesion_credito[Distribuidor_CNE],Contrato[[#This Row],[Distribuidor_CNE]],Cesion_credito[Bloque_Contrato_CNE],Contrato[[#This Row],[Contrato]])</f>
        <v>1</v>
      </c>
    </row>
    <row r="101" spans="11:20" x14ac:dyDescent="0.25">
      <c r="K101">
        <f t="shared" si="2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1108</v>
      </c>
      <c r="N101" t="s">
        <v>1075</v>
      </c>
      <c r="O101" t="s">
        <v>11</v>
      </c>
      <c r="P101" t="s">
        <v>149</v>
      </c>
      <c r="Q101">
        <v>34438.540999999997</v>
      </c>
      <c r="R101" t="str">
        <f>+VLOOKUP(Contrato[[#This Row],[Distribuidor_CNE]],Distribuidor[[#All],[Distribuidor_CNE]:[DISTRIBUIDOR_ACTUAL]],2,0)</f>
        <v>CGE</v>
      </c>
      <c r="S101" t="str">
        <f>+VLOOKUP(Contrato[[#This Row],[Suministrador_CNE]],Suministrador[[#All],[Suministrador_CNE]:[SUMINISTRADOR_ACTUAL]],2,0)</f>
        <v>EL_MORADO</v>
      </c>
      <c r="T101">
        <f>+COUNTIFS(Cesion_credito[Distribuidor_CNE],Contrato[[#This Row],[Distribuidor_CNE]],Cesion_credito[Bloque_Contrato_CNE],Contrato[[#This Row],[Contrato]])</f>
        <v>1</v>
      </c>
    </row>
    <row r="102" spans="11:20" x14ac:dyDescent="0.25">
      <c r="K102">
        <f t="shared" si="2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1108</v>
      </c>
      <c r="N102" t="s">
        <v>1075</v>
      </c>
      <c r="O102" t="s">
        <v>12</v>
      </c>
      <c r="P102" t="s">
        <v>150</v>
      </c>
      <c r="Q102">
        <v>32919.108999999997</v>
      </c>
      <c r="R102" t="str">
        <f>+VLOOKUP(Contrato[[#This Row],[Distribuidor_CNE]],Distribuidor[[#All],[Distribuidor_CNE]:[DISTRIBUIDOR_ACTUAL]],2,0)</f>
        <v>CGE</v>
      </c>
      <c r="S102" t="str">
        <f>+VLOOKUP(Contrato[[#This Row],[Suministrador_CNE]],Suministrador[[#All],[Suministrador_CNE]:[SUMINISTRADOR_ACTUAL]],2,0)</f>
        <v>CABO_LEONES</v>
      </c>
      <c r="T102">
        <f>+COUNTIFS(Cesion_credito[Distribuidor_CNE],Contrato[[#This Row],[Distribuidor_CNE]],Cesion_credito[Bloque_Contrato_CNE],Contrato[[#This Row],[Contrato]])</f>
        <v>1</v>
      </c>
    </row>
    <row r="103" spans="11:20" x14ac:dyDescent="0.25">
      <c r="K103">
        <f t="shared" si="2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1108</v>
      </c>
      <c r="N103" t="s">
        <v>1075</v>
      </c>
      <c r="O103" t="s">
        <v>12</v>
      </c>
      <c r="P103" t="s">
        <v>151</v>
      </c>
      <c r="Q103">
        <v>51975.93</v>
      </c>
      <c r="R103" t="str">
        <f>+VLOOKUP(Contrato[[#This Row],[Distribuidor_CNE]],Distribuidor[[#All],[Distribuidor_CNE]:[DISTRIBUIDOR_ACTUAL]],2,0)</f>
        <v>CGE</v>
      </c>
      <c r="S103" t="str">
        <f>+VLOOKUP(Contrato[[#This Row],[Suministrador_CNE]],Suministrador[[#All],[Suministrador_CNE]:[SUMINISTRADOR_ACTUAL]],2,0)</f>
        <v>CABO_LEONES</v>
      </c>
      <c r="T103">
        <f>+COUNTIFS(Cesion_credito[Distribuidor_CNE],Contrato[[#This Row],[Distribuidor_CNE]],Cesion_credito[Bloque_Contrato_CNE],Contrato[[#This Row],[Contrato]])</f>
        <v>1</v>
      </c>
    </row>
    <row r="104" spans="11:20" x14ac:dyDescent="0.25">
      <c r="K104">
        <f t="shared" si="2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1108</v>
      </c>
      <c r="N104" t="s">
        <v>1075</v>
      </c>
      <c r="O104" t="s">
        <v>1078</v>
      </c>
      <c r="P104" t="s">
        <v>152</v>
      </c>
      <c r="Q104">
        <v>390473.14600000001</v>
      </c>
      <c r="R104" t="str">
        <f>+VLOOKUP(Contrato[[#This Row],[Distribuidor_CNE]],Distribuidor[[#All],[Distribuidor_CNE]:[DISTRIBUIDOR_ACTUAL]],2,0)</f>
        <v>CGE</v>
      </c>
      <c r="S104" t="str">
        <f>+VLOOKUP(Contrato[[#This Row],[Suministrador_CNE]],Suministrador[[#All],[Suministrador_CNE]:[SUMINISTRADOR_ACTUAL]],2,0)</f>
        <v>MONTE REDONDO</v>
      </c>
      <c r="T104">
        <f>+COUNTIFS(Cesion_credito[Distribuidor_CNE],Contrato[[#This Row],[Distribuidor_CNE]],Cesion_credito[Bloque_Contrato_CNE],Contrato[[#This Row],[Contrato]])</f>
        <v>1</v>
      </c>
    </row>
    <row r="105" spans="11:20" x14ac:dyDescent="0.25">
      <c r="K105">
        <f t="shared" si="2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1108</v>
      </c>
      <c r="N105" t="s">
        <v>1075</v>
      </c>
      <c r="O105" t="s">
        <v>1078</v>
      </c>
      <c r="P105" t="s">
        <v>153</v>
      </c>
      <c r="Q105">
        <v>4127.2849999999999</v>
      </c>
      <c r="R105" t="str">
        <f>+VLOOKUP(Contrato[[#This Row],[Distribuidor_CNE]],Distribuidor[[#All],[Distribuidor_CNE]:[DISTRIBUIDOR_ACTUAL]],2,0)</f>
        <v>CGE</v>
      </c>
      <c r="S105" t="str">
        <f>+VLOOKUP(Contrato[[#This Row],[Suministrador_CNE]],Suministrador[[#All],[Suministrador_CNE]:[SUMINISTRADOR_ACTUAL]],2,0)</f>
        <v>MONTE REDONDO</v>
      </c>
      <c r="T105">
        <f>+COUNTIFS(Cesion_credito[Distribuidor_CNE],Contrato[[#This Row],[Distribuidor_CNE]],Cesion_credito[Bloque_Contrato_CNE],Contrato[[#This Row],[Contrato]])</f>
        <v>1</v>
      </c>
    </row>
    <row r="106" spans="11:20" x14ac:dyDescent="0.25">
      <c r="K106">
        <f t="shared" si="2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1108</v>
      </c>
      <c r="N106" t="s">
        <v>1075</v>
      </c>
      <c r="O106" t="s">
        <v>1078</v>
      </c>
      <c r="P106" t="s">
        <v>154</v>
      </c>
      <c r="Q106">
        <v>573591.48199999996</v>
      </c>
      <c r="R106" t="str">
        <f>+VLOOKUP(Contrato[[#This Row],[Distribuidor_CNE]],Distribuidor[[#All],[Distribuidor_CNE]:[DISTRIBUIDOR_ACTUAL]],2,0)</f>
        <v>CGE</v>
      </c>
      <c r="S106" t="str">
        <f>+VLOOKUP(Contrato[[#This Row],[Suministrador_CNE]],Suministrador[[#All],[Suministrador_CNE]:[SUMINISTRADOR_ACTUAL]],2,0)</f>
        <v>MONTE REDONDO</v>
      </c>
      <c r="T106">
        <f>+COUNTIFS(Cesion_credito[Distribuidor_CNE],Contrato[[#This Row],[Distribuidor_CNE]],Cesion_credito[Bloque_Contrato_CNE],Contrato[[#This Row],[Contrato]])</f>
        <v>1</v>
      </c>
    </row>
    <row r="107" spans="11:20" x14ac:dyDescent="0.25">
      <c r="K107">
        <f t="shared" si="2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1108</v>
      </c>
      <c r="N107" t="s">
        <v>1075</v>
      </c>
      <c r="O107" t="s">
        <v>1078</v>
      </c>
      <c r="P107" t="s">
        <v>155</v>
      </c>
      <c r="Q107">
        <v>7222.7489999999998</v>
      </c>
      <c r="R107" t="str">
        <f>+VLOOKUP(Contrato[[#This Row],[Distribuidor_CNE]],Distribuidor[[#All],[Distribuidor_CNE]:[DISTRIBUIDOR_ACTUAL]],2,0)</f>
        <v>CGE</v>
      </c>
      <c r="S107" t="str">
        <f>+VLOOKUP(Contrato[[#This Row],[Suministrador_CNE]],Suministrador[[#All],[Suministrador_CNE]:[SUMINISTRADOR_ACTUAL]],2,0)</f>
        <v>MONTE REDONDO</v>
      </c>
      <c r="T107">
        <f>+COUNTIFS(Cesion_credito[Distribuidor_CNE],Contrato[[#This Row],[Distribuidor_CNE]],Cesion_credito[Bloque_Contrato_CNE],Contrato[[#This Row],[Contrato]])</f>
        <v>1</v>
      </c>
    </row>
    <row r="108" spans="11:20" x14ac:dyDescent="0.25">
      <c r="K108">
        <f t="shared" si="2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1108</v>
      </c>
      <c r="N108" t="s">
        <v>1075</v>
      </c>
      <c r="O108" t="s">
        <v>13</v>
      </c>
      <c r="P108" t="s">
        <v>156</v>
      </c>
      <c r="Q108">
        <v>3201.6509999999998</v>
      </c>
      <c r="R108" t="str">
        <f>+VLOOKUP(Contrato[[#This Row],[Distribuidor_CNE]],Distribuidor[[#All],[Distribuidor_CNE]:[DISTRIBUIDOR_ACTUAL]],2,0)</f>
        <v>CGE</v>
      </c>
      <c r="S108" t="str">
        <f>+VLOOKUP(Contrato[[#This Row],[Suministrador_CNE]],Suministrador[[#All],[Suministrador_CNE]:[SUMINISTRADOR_ACTUAL]],2,0)</f>
        <v>NORVIND</v>
      </c>
      <c r="T108">
        <f>+COUNTIFS(Cesion_credito[Distribuidor_CNE],Contrato[[#This Row],[Distribuidor_CNE]],Cesion_credito[Bloque_Contrato_CNE],Contrato[[#This Row],[Contrato]])</f>
        <v>1</v>
      </c>
    </row>
    <row r="109" spans="11:20" x14ac:dyDescent="0.25">
      <c r="K109">
        <f t="shared" si="2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1108</v>
      </c>
      <c r="N109" t="s">
        <v>1075</v>
      </c>
      <c r="O109" t="s">
        <v>13</v>
      </c>
      <c r="P109" t="s">
        <v>157</v>
      </c>
      <c r="Q109">
        <v>407.93900000000002</v>
      </c>
      <c r="R109" t="str">
        <f>+VLOOKUP(Contrato[[#This Row],[Distribuidor_CNE]],Distribuidor[[#All],[Distribuidor_CNE]:[DISTRIBUIDOR_ACTUAL]],2,0)</f>
        <v>CGE</v>
      </c>
      <c r="S109" t="str">
        <f>+VLOOKUP(Contrato[[#This Row],[Suministrador_CNE]],Suministrador[[#All],[Suministrador_CNE]:[SUMINISTRADOR_ACTUAL]],2,0)</f>
        <v>NORVIND</v>
      </c>
      <c r="T109">
        <f>+COUNTIFS(Cesion_credito[Distribuidor_CNE],Contrato[[#This Row],[Distribuidor_CNE]],Cesion_credito[Bloque_Contrato_CNE],Contrato[[#This Row],[Contrato]])</f>
        <v>1</v>
      </c>
    </row>
    <row r="110" spans="11:20" x14ac:dyDescent="0.25">
      <c r="K110">
        <f t="shared" si="2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1108</v>
      </c>
      <c r="N110" t="s">
        <v>1075</v>
      </c>
      <c r="O110" t="s">
        <v>13</v>
      </c>
      <c r="P110" t="s">
        <v>158</v>
      </c>
      <c r="Q110">
        <v>18348.957999999999</v>
      </c>
      <c r="R110" t="str">
        <f>+VLOOKUP(Contrato[[#This Row],[Distribuidor_CNE]],Distribuidor[[#All],[Distribuidor_CNE]:[DISTRIBUIDOR_ACTUAL]],2,0)</f>
        <v>CGE</v>
      </c>
      <c r="S110" t="str">
        <f>+VLOOKUP(Contrato[[#This Row],[Suministrador_CNE]],Suministrador[[#All],[Suministrador_CNE]:[SUMINISTRADOR_ACTUAL]],2,0)</f>
        <v>NORVIND</v>
      </c>
      <c r="T110">
        <f>+COUNTIFS(Cesion_credito[Distribuidor_CNE],Contrato[[#This Row],[Distribuidor_CNE]],Cesion_credito[Bloque_Contrato_CNE],Contrato[[#This Row],[Contrato]])</f>
        <v>1</v>
      </c>
    </row>
    <row r="111" spans="11:20" x14ac:dyDescent="0.25">
      <c r="K111">
        <f t="shared" si="2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1108</v>
      </c>
      <c r="N111" t="s">
        <v>1075</v>
      </c>
      <c r="O111" t="s">
        <v>1074</v>
      </c>
      <c r="P111" t="s">
        <v>159</v>
      </c>
      <c r="Q111">
        <v>95596.04</v>
      </c>
      <c r="R111" t="str">
        <f>+VLOOKUP(Contrato[[#This Row],[Distribuidor_CNE]],Distribuidor[[#All],[Distribuidor_CNE]:[DISTRIBUIDOR_ACTUAL]],2,0)</f>
        <v>CGE</v>
      </c>
      <c r="S111" t="str">
        <f>+VLOOKUP(Contrato[[#This Row],[Suministrador_CNE]],Suministrador[[#All],[Suministrador_CNE]:[SUMINISTRADOR_ACTUAL]],2,0)</f>
        <v>EGP_CHILE</v>
      </c>
      <c r="T111">
        <f>+COUNTIFS(Cesion_credito[Distribuidor_CNE],Contrato[[#This Row],[Distribuidor_CNE]],Cesion_credito[Bloque_Contrato_CNE],Contrato[[#This Row],[Contrato]])</f>
        <v>1</v>
      </c>
    </row>
    <row r="112" spans="11:20" x14ac:dyDescent="0.25">
      <c r="K112">
        <f t="shared" si="2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1108</v>
      </c>
      <c r="N112" t="s">
        <v>1075</v>
      </c>
      <c r="O112" t="s">
        <v>1074</v>
      </c>
      <c r="P112" t="s">
        <v>160</v>
      </c>
      <c r="Q112">
        <v>10816.263999999999</v>
      </c>
      <c r="R112" t="str">
        <f>+VLOOKUP(Contrato[[#This Row],[Distribuidor_CNE]],Distribuidor[[#All],[Distribuidor_CNE]:[DISTRIBUIDOR_ACTUAL]],2,0)</f>
        <v>CGE</v>
      </c>
      <c r="S112" t="str">
        <f>+VLOOKUP(Contrato[[#This Row],[Suministrador_CNE]],Suministrador[[#All],[Suministrador_CNE]:[SUMINISTRADOR_ACTUAL]],2,0)</f>
        <v>EGP_CHILE</v>
      </c>
      <c r="T112">
        <f>+COUNTIFS(Cesion_credito[Distribuidor_CNE],Contrato[[#This Row],[Distribuidor_CNE]],Cesion_credito[Bloque_Contrato_CNE],Contrato[[#This Row],[Contrato]])</f>
        <v>1</v>
      </c>
    </row>
    <row r="113" spans="11:20" x14ac:dyDescent="0.25">
      <c r="K113">
        <f t="shared" si="2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1108</v>
      </c>
      <c r="N113" t="s">
        <v>1075</v>
      </c>
      <c r="O113" t="s">
        <v>1074</v>
      </c>
      <c r="P113" t="s">
        <v>161</v>
      </c>
      <c r="Q113">
        <v>364744.446</v>
      </c>
      <c r="R113" t="str">
        <f>+VLOOKUP(Contrato[[#This Row],[Distribuidor_CNE]],Distribuidor[[#All],[Distribuidor_CNE]:[DISTRIBUIDOR_ACTUAL]],2,0)</f>
        <v>CGE</v>
      </c>
      <c r="S113" t="str">
        <f>+VLOOKUP(Contrato[[#This Row],[Suministrador_CNE]],Suministrador[[#All],[Suministrador_CNE]:[SUMINISTRADOR_ACTUAL]],2,0)</f>
        <v>EGP_CHILE</v>
      </c>
      <c r="T113">
        <f>+COUNTIFS(Cesion_credito[Distribuidor_CNE],Contrato[[#This Row],[Distribuidor_CNE]],Cesion_credito[Bloque_Contrato_CNE],Contrato[[#This Row],[Contrato]])</f>
        <v>1</v>
      </c>
    </row>
    <row r="114" spans="11:20" x14ac:dyDescent="0.25">
      <c r="K114">
        <f t="shared" si="2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1108</v>
      </c>
      <c r="N114" t="s">
        <v>1075</v>
      </c>
      <c r="O114" t="s">
        <v>14</v>
      </c>
      <c r="P114" t="s">
        <v>162</v>
      </c>
      <c r="Q114">
        <v>57231.586000000003</v>
      </c>
      <c r="R114" t="str">
        <f>+VLOOKUP(Contrato[[#This Row],[Distribuidor_CNE]],Distribuidor[[#All],[Distribuidor_CNE]:[DISTRIBUIDOR_ACTUAL]],2,0)</f>
        <v>CGE</v>
      </c>
      <c r="S114" t="str">
        <f>+VLOOKUP(Contrato[[#This Row],[Suministrador_CNE]],Suministrador[[#All],[Suministrador_CNE]:[SUMINISTRADOR_ACTUAL]],2,0)</f>
        <v>COLBUN</v>
      </c>
      <c r="T114">
        <f>+COUNTIFS(Cesion_credito[Distribuidor_CNE],Contrato[[#This Row],[Distribuidor_CNE]],Cesion_credito[Bloque_Contrato_CNE],Contrato[[#This Row],[Contrato]])</f>
        <v>1</v>
      </c>
    </row>
    <row r="115" spans="11:20" x14ac:dyDescent="0.25">
      <c r="K115">
        <f t="shared" si="2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1108</v>
      </c>
      <c r="N115" t="s">
        <v>1075</v>
      </c>
      <c r="O115" t="s">
        <v>14</v>
      </c>
      <c r="P115" t="s">
        <v>163</v>
      </c>
      <c r="Q115">
        <v>6689.9279999999999</v>
      </c>
      <c r="R115" t="str">
        <f>+VLOOKUP(Contrato[[#This Row],[Distribuidor_CNE]],Distribuidor[[#All],[Distribuidor_CNE]:[DISTRIBUIDOR_ACTUAL]],2,0)</f>
        <v>CGE</v>
      </c>
      <c r="S115" t="str">
        <f>+VLOOKUP(Contrato[[#This Row],[Suministrador_CNE]],Suministrador[[#All],[Suministrador_CNE]:[SUMINISTRADOR_ACTUAL]],2,0)</f>
        <v>COLBUN</v>
      </c>
      <c r="T115">
        <f>+COUNTIFS(Cesion_credito[Distribuidor_CNE],Contrato[[#This Row],[Distribuidor_CNE]],Cesion_credito[Bloque_Contrato_CNE],Contrato[[#This Row],[Contrato]])</f>
        <v>1</v>
      </c>
    </row>
    <row r="116" spans="11:20" x14ac:dyDescent="0.25">
      <c r="K116">
        <f t="shared" si="2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1108</v>
      </c>
      <c r="N116" t="s">
        <v>1075</v>
      </c>
      <c r="O116" t="s">
        <v>14</v>
      </c>
      <c r="P116" t="s">
        <v>164</v>
      </c>
      <c r="Q116">
        <v>177497.962</v>
      </c>
      <c r="R116" t="str">
        <f>+VLOOKUP(Contrato[[#This Row],[Distribuidor_CNE]],Distribuidor[[#All],[Distribuidor_CNE]:[DISTRIBUIDOR_ACTUAL]],2,0)</f>
        <v>CGE</v>
      </c>
      <c r="S116" t="str">
        <f>+VLOOKUP(Contrato[[#This Row],[Suministrador_CNE]],Suministrador[[#All],[Suministrador_CNE]:[SUMINISTRADOR_ACTUAL]],2,0)</f>
        <v>COLBUN</v>
      </c>
      <c r="T116">
        <f>+COUNTIFS(Cesion_credito[Distribuidor_CNE],Contrato[[#This Row],[Distribuidor_CNE]],Cesion_credito[Bloque_Contrato_CNE],Contrato[[#This Row],[Contrato]])</f>
        <v>1</v>
      </c>
    </row>
    <row r="117" spans="11:20" x14ac:dyDescent="0.25">
      <c r="K117">
        <f t="shared" si="2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1108</v>
      </c>
      <c r="N117" t="s">
        <v>1075</v>
      </c>
      <c r="O117" t="s">
        <v>1079</v>
      </c>
      <c r="P117" t="s">
        <v>165</v>
      </c>
      <c r="Q117">
        <v>290375.71399999998</v>
      </c>
      <c r="R117" t="str">
        <f>+VLOOKUP(Contrato[[#This Row],[Distribuidor_CNE]],Distribuidor[[#All],[Distribuidor_CNE]:[DISTRIBUIDOR_ACTUAL]],2,0)</f>
        <v>CGE</v>
      </c>
      <c r="S117" t="str">
        <f>+VLOOKUP(Contrato[[#This Row],[Suministrador_CNE]],Suministrador[[#All],[Suministrador_CNE]:[SUMINISTRADOR_ACTUAL]],2,0)</f>
        <v>PUNTILLA</v>
      </c>
      <c r="T117">
        <f>+COUNTIFS(Cesion_credito[Distribuidor_CNE],Contrato[[#This Row],[Distribuidor_CNE]],Cesion_credito[Bloque_Contrato_CNE],Contrato[[#This Row],[Contrato]])</f>
        <v>1</v>
      </c>
    </row>
    <row r="118" spans="11:20" x14ac:dyDescent="0.25">
      <c r="K118">
        <f t="shared" si="2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1108</v>
      </c>
      <c r="N118" t="s">
        <v>1075</v>
      </c>
      <c r="O118" t="s">
        <v>1079</v>
      </c>
      <c r="P118" t="s">
        <v>166</v>
      </c>
      <c r="Q118">
        <v>3095.4639999999999</v>
      </c>
      <c r="R118" t="str">
        <f>+VLOOKUP(Contrato[[#This Row],[Distribuidor_CNE]],Distribuidor[[#All],[Distribuidor_CNE]:[DISTRIBUIDOR_ACTUAL]],2,0)</f>
        <v>CGE</v>
      </c>
      <c r="S118" t="str">
        <f>+VLOOKUP(Contrato[[#This Row],[Suministrador_CNE]],Suministrador[[#All],[Suministrador_CNE]:[SUMINISTRADOR_ACTUAL]],2,0)</f>
        <v>PUNTILLA</v>
      </c>
      <c r="T118">
        <f>+COUNTIFS(Cesion_credito[Distribuidor_CNE],Contrato[[#This Row],[Distribuidor_CNE]],Cesion_credito[Bloque_Contrato_CNE],Contrato[[#This Row],[Contrato]])</f>
        <v>1</v>
      </c>
    </row>
    <row r="119" spans="11:20" x14ac:dyDescent="0.25">
      <c r="K119">
        <f t="shared" si="2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1108</v>
      </c>
      <c r="N119" t="s">
        <v>1075</v>
      </c>
      <c r="O119" t="s">
        <v>15</v>
      </c>
      <c r="P119" t="s">
        <v>167</v>
      </c>
      <c r="Q119">
        <v>15210.895</v>
      </c>
      <c r="R119" t="str">
        <f>+VLOOKUP(Contrato[[#This Row],[Distribuidor_CNE]],Distribuidor[[#All],[Distribuidor_CNE]:[DISTRIBUIDOR_ACTUAL]],2,0)</f>
        <v>CGE</v>
      </c>
      <c r="S119" t="str">
        <f>+VLOOKUP(Contrato[[#This Row],[Suministrador_CNE]],Suministrador[[#All],[Suministrador_CNE]:[SUMINISTRADOR_ACTUAL]],2,0)</f>
        <v>SAN_JUAN_LAP</v>
      </c>
      <c r="T119">
        <f>+COUNTIFS(Cesion_credito[Distribuidor_CNE],Contrato[[#This Row],[Distribuidor_CNE]],Cesion_credito[Bloque_Contrato_CNE],Contrato[[#This Row],[Contrato]])</f>
        <v>1</v>
      </c>
    </row>
    <row r="120" spans="11:20" x14ac:dyDescent="0.25">
      <c r="K120">
        <f t="shared" si="2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1108</v>
      </c>
      <c r="N120" t="s">
        <v>1075</v>
      </c>
      <c r="O120" t="s">
        <v>15</v>
      </c>
      <c r="P120" t="s">
        <v>168</v>
      </c>
      <c r="Q120">
        <v>12715.553</v>
      </c>
      <c r="R120" t="str">
        <f>+VLOOKUP(Contrato[[#This Row],[Distribuidor_CNE]],Distribuidor[[#All],[Distribuidor_CNE]:[DISTRIBUIDOR_ACTUAL]],2,0)</f>
        <v>CGE</v>
      </c>
      <c r="S120" t="str">
        <f>+VLOOKUP(Contrato[[#This Row],[Suministrador_CNE]],Suministrador[[#All],[Suministrador_CNE]:[SUMINISTRADOR_ACTUAL]],2,0)</f>
        <v>SAN_JUAN_LAP</v>
      </c>
      <c r="T120">
        <f>+COUNTIFS(Cesion_credito[Distribuidor_CNE],Contrato[[#This Row],[Distribuidor_CNE]],Cesion_credito[Bloque_Contrato_CNE],Contrato[[#This Row],[Contrato]])</f>
        <v>1</v>
      </c>
    </row>
    <row r="121" spans="11:20" x14ac:dyDescent="0.25">
      <c r="K121">
        <f t="shared" si="2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1108</v>
      </c>
      <c r="N121" t="s">
        <v>1075</v>
      </c>
      <c r="O121" t="s">
        <v>15</v>
      </c>
      <c r="P121" t="s">
        <v>169</v>
      </c>
      <c r="Q121">
        <v>48432.444000000003</v>
      </c>
      <c r="R121" t="str">
        <f>+VLOOKUP(Contrato[[#This Row],[Distribuidor_CNE]],Distribuidor[[#All],[Distribuidor_CNE]:[DISTRIBUIDOR_ACTUAL]],2,0)</f>
        <v>CGE</v>
      </c>
      <c r="S121" t="str">
        <f>+VLOOKUP(Contrato[[#This Row],[Suministrador_CNE]],Suministrador[[#All],[Suministrador_CNE]:[SUMINISTRADOR_ACTUAL]],2,0)</f>
        <v>SAN_JUAN_LAP</v>
      </c>
      <c r="T121">
        <f>+COUNTIFS(Cesion_credito[Distribuidor_CNE],Contrato[[#This Row],[Distribuidor_CNE]],Cesion_credito[Bloque_Contrato_CNE],Contrato[[#This Row],[Contrato]])</f>
        <v>1</v>
      </c>
    </row>
    <row r="122" spans="11:20" x14ac:dyDescent="0.25">
      <c r="K122">
        <f t="shared" si="2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1108</v>
      </c>
      <c r="N122" t="s">
        <v>1075</v>
      </c>
      <c r="O122" t="s">
        <v>15</v>
      </c>
      <c r="P122" t="s">
        <v>170</v>
      </c>
      <c r="Q122">
        <v>2635.4569999999999</v>
      </c>
      <c r="R122" t="str">
        <f>+VLOOKUP(Contrato[[#This Row],[Distribuidor_CNE]],Distribuidor[[#All],[Distribuidor_CNE]:[DISTRIBUIDOR_ACTUAL]],2,0)</f>
        <v>CGE</v>
      </c>
      <c r="S122" t="str">
        <f>+VLOOKUP(Contrato[[#This Row],[Suministrador_CNE]],Suministrador[[#All],[Suministrador_CNE]:[SUMINISTRADOR_ACTUAL]],2,0)</f>
        <v>SAN_JUAN_LAP</v>
      </c>
      <c r="T122">
        <f>+COUNTIFS(Cesion_credito[Distribuidor_CNE],Contrato[[#This Row],[Distribuidor_CNE]],Cesion_credito[Bloque_Contrato_CNE],Contrato[[#This Row],[Contrato]])</f>
        <v>1</v>
      </c>
    </row>
    <row r="123" spans="11:20" x14ac:dyDescent="0.25">
      <c r="K123">
        <f t="shared" si="2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1108</v>
      </c>
      <c r="N123" t="s">
        <v>1075</v>
      </c>
      <c r="O123" t="s">
        <v>15</v>
      </c>
      <c r="P123" t="s">
        <v>171</v>
      </c>
      <c r="Q123">
        <v>178.44800000000001</v>
      </c>
      <c r="R123" t="str">
        <f>+VLOOKUP(Contrato[[#This Row],[Distribuidor_CNE]],Distribuidor[[#All],[Distribuidor_CNE]:[DISTRIBUIDOR_ACTUAL]],2,0)</f>
        <v>CGE</v>
      </c>
      <c r="S123" t="str">
        <f>+VLOOKUP(Contrato[[#This Row],[Suministrador_CNE]],Suministrador[[#All],[Suministrador_CNE]:[SUMINISTRADOR_ACTUAL]],2,0)</f>
        <v>SAN_JUAN_LAP</v>
      </c>
      <c r="T123">
        <f>+COUNTIFS(Cesion_credito[Distribuidor_CNE],Contrato[[#This Row],[Distribuidor_CNE]],Cesion_credito[Bloque_Contrato_CNE],Contrato[[#This Row],[Contrato]])</f>
        <v>1</v>
      </c>
    </row>
    <row r="124" spans="11:20" x14ac:dyDescent="0.25">
      <c r="K124">
        <f t="shared" si="2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1108</v>
      </c>
      <c r="N124" t="s">
        <v>1075</v>
      </c>
      <c r="O124" t="s">
        <v>15</v>
      </c>
      <c r="P124" t="s">
        <v>172</v>
      </c>
      <c r="Q124">
        <v>5773.0140000000001</v>
      </c>
      <c r="R124" t="str">
        <f>+VLOOKUP(Contrato[[#This Row],[Distribuidor_CNE]],Distribuidor[[#All],[Distribuidor_CNE]:[DISTRIBUIDOR_ACTUAL]],2,0)</f>
        <v>CGE</v>
      </c>
      <c r="S124" t="str">
        <f>+VLOOKUP(Contrato[[#This Row],[Suministrador_CNE]],Suministrador[[#All],[Suministrador_CNE]:[SUMINISTRADOR_ACTUAL]],2,0)</f>
        <v>SAN_JUAN_LAP</v>
      </c>
      <c r="T124">
        <f>+COUNTIFS(Cesion_credito[Distribuidor_CNE],Contrato[[#This Row],[Distribuidor_CNE]],Cesion_credito[Bloque_Contrato_CNE],Contrato[[#This Row],[Contrato]])</f>
        <v>1</v>
      </c>
    </row>
    <row r="125" spans="11:20" x14ac:dyDescent="0.25">
      <c r="K125">
        <f t="shared" si="2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1108</v>
      </c>
      <c r="N125" t="s">
        <v>1075</v>
      </c>
      <c r="O125" t="s">
        <v>15</v>
      </c>
      <c r="P125" t="s">
        <v>173</v>
      </c>
      <c r="Q125">
        <v>70384.895000000004</v>
      </c>
      <c r="R125" t="str">
        <f>+VLOOKUP(Contrato[[#This Row],[Distribuidor_CNE]],Distribuidor[[#All],[Distribuidor_CNE]:[DISTRIBUIDOR_ACTUAL]],2,0)</f>
        <v>CGE</v>
      </c>
      <c r="S125" t="str">
        <f>+VLOOKUP(Contrato[[#This Row],[Suministrador_CNE]],Suministrador[[#All],[Suministrador_CNE]:[SUMINISTRADOR_ACTUAL]],2,0)</f>
        <v>SAN_JUAN_LAP</v>
      </c>
      <c r="T125">
        <f>+COUNTIFS(Cesion_credito[Distribuidor_CNE],Contrato[[#This Row],[Distribuidor_CNE]],Cesion_credito[Bloque_Contrato_CNE],Contrato[[#This Row],[Contrato]])</f>
        <v>1</v>
      </c>
    </row>
    <row r="126" spans="11:20" x14ac:dyDescent="0.25">
      <c r="K126">
        <f t="shared" si="2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1108</v>
      </c>
      <c r="N126" t="s">
        <v>1075</v>
      </c>
      <c r="O126" t="s">
        <v>15</v>
      </c>
      <c r="P126" t="s">
        <v>174</v>
      </c>
      <c r="Q126">
        <v>65289.957000000002</v>
      </c>
      <c r="R126" t="str">
        <f>+VLOOKUP(Contrato[[#This Row],[Distribuidor_CNE]],Distribuidor[[#All],[Distribuidor_CNE]:[DISTRIBUIDOR_ACTUAL]],2,0)</f>
        <v>CGE</v>
      </c>
      <c r="S126" t="str">
        <f>+VLOOKUP(Contrato[[#This Row],[Suministrador_CNE]],Suministrador[[#All],[Suministrador_CNE]:[SUMINISTRADOR_ACTUAL]],2,0)</f>
        <v>SAN_JUAN_LAP</v>
      </c>
      <c r="T126">
        <f>+COUNTIFS(Cesion_credito[Distribuidor_CNE],Contrato[[#This Row],[Distribuidor_CNE]],Cesion_credito[Bloque_Contrato_CNE],Contrato[[#This Row],[Contrato]])</f>
        <v>1</v>
      </c>
    </row>
    <row r="127" spans="11:20" x14ac:dyDescent="0.25">
      <c r="K127">
        <f t="shared" si="2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1108</v>
      </c>
      <c r="N127" t="s">
        <v>1075</v>
      </c>
      <c r="O127" t="s">
        <v>15</v>
      </c>
      <c r="P127" t="s">
        <v>175</v>
      </c>
      <c r="Q127">
        <v>240632.45300000001</v>
      </c>
      <c r="R127" t="str">
        <f>+VLOOKUP(Contrato[[#This Row],[Distribuidor_CNE]],Distribuidor[[#All],[Distribuidor_CNE]:[DISTRIBUIDOR_ACTUAL]],2,0)</f>
        <v>CGE</v>
      </c>
      <c r="S127" t="str">
        <f>+VLOOKUP(Contrato[[#This Row],[Suministrador_CNE]],Suministrador[[#All],[Suministrador_CNE]:[SUMINISTRADOR_ACTUAL]],2,0)</f>
        <v>SAN_JUAN_LAP</v>
      </c>
      <c r="T127">
        <f>+COUNTIFS(Cesion_credito[Distribuidor_CNE],Contrato[[#This Row],[Distribuidor_CNE]],Cesion_credito[Bloque_Contrato_CNE],Contrato[[#This Row],[Contrato]])</f>
        <v>1</v>
      </c>
    </row>
    <row r="128" spans="11:20" x14ac:dyDescent="0.25">
      <c r="K128">
        <f t="shared" si="2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1108</v>
      </c>
      <c r="N128" t="s">
        <v>1075</v>
      </c>
      <c r="O128" t="s">
        <v>16</v>
      </c>
      <c r="P128" t="s">
        <v>176</v>
      </c>
      <c r="Q128">
        <v>21370.999</v>
      </c>
      <c r="R128" t="str">
        <f>+VLOOKUP(Contrato[[#This Row],[Distribuidor_CNE]],Distribuidor[[#All],[Distribuidor_CNE]:[DISTRIBUIDOR_ACTUAL]],2,0)</f>
        <v>CGE</v>
      </c>
      <c r="S128" t="str">
        <f>+VLOOKUP(Contrato[[#This Row],[Suministrador_CNE]],Suministrador[[#All],[Suministrador_CNE]:[SUMINISTRADOR_ACTUAL]],2,0)</f>
        <v>SANTIAGO_SOLAR</v>
      </c>
      <c r="T128">
        <f>+COUNTIFS(Cesion_credito[Distribuidor_CNE],Contrato[[#This Row],[Distribuidor_CNE]],Cesion_credito[Bloque_Contrato_CNE],Contrato[[#This Row],[Contrato]])</f>
        <v>1</v>
      </c>
    </row>
    <row r="129" spans="11:20" x14ac:dyDescent="0.25">
      <c r="K129">
        <f t="shared" si="2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1108</v>
      </c>
      <c r="N129" t="s">
        <v>1075</v>
      </c>
      <c r="O129" t="s">
        <v>16</v>
      </c>
      <c r="P129" t="s">
        <v>177</v>
      </c>
      <c r="Q129">
        <v>2488.404</v>
      </c>
      <c r="R129" t="str">
        <f>+VLOOKUP(Contrato[[#This Row],[Distribuidor_CNE]],Distribuidor[[#All],[Distribuidor_CNE]:[DISTRIBUIDOR_ACTUAL]],2,0)</f>
        <v>CGE</v>
      </c>
      <c r="S129" t="str">
        <f>+VLOOKUP(Contrato[[#This Row],[Suministrador_CNE]],Suministrador[[#All],[Suministrador_CNE]:[SUMINISTRADOR_ACTUAL]],2,0)</f>
        <v>SANTIAGO_SOLAR</v>
      </c>
      <c r="T129">
        <f>+COUNTIFS(Cesion_credito[Distribuidor_CNE],Contrato[[#This Row],[Distribuidor_CNE]],Cesion_credito[Bloque_Contrato_CNE],Contrato[[#This Row],[Contrato]])</f>
        <v>1</v>
      </c>
    </row>
    <row r="130" spans="11:20" x14ac:dyDescent="0.25">
      <c r="K130">
        <f t="shared" si="2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1108</v>
      </c>
      <c r="N130" t="s">
        <v>1075</v>
      </c>
      <c r="O130" t="s">
        <v>16</v>
      </c>
      <c r="P130" t="s">
        <v>178</v>
      </c>
      <c r="Q130">
        <v>71406.255000000005</v>
      </c>
      <c r="R130" t="str">
        <f>+VLOOKUP(Contrato[[#This Row],[Distribuidor_CNE]],Distribuidor[[#All],[Distribuidor_CNE]:[DISTRIBUIDOR_ACTUAL]],2,0)</f>
        <v>CGE</v>
      </c>
      <c r="S130" t="str">
        <f>+VLOOKUP(Contrato[[#This Row],[Suministrador_CNE]],Suministrador[[#All],[Suministrador_CNE]:[SUMINISTRADOR_ACTUAL]],2,0)</f>
        <v>SANTIAGO_SOLAR</v>
      </c>
      <c r="T130">
        <f>+COUNTIFS(Cesion_credito[Distribuidor_CNE],Contrato[[#This Row],[Distribuidor_CNE]],Cesion_credito[Bloque_Contrato_CNE],Contrato[[#This Row],[Contrato]])</f>
        <v>1</v>
      </c>
    </row>
    <row r="131" spans="11:20" x14ac:dyDescent="0.25">
      <c r="K131">
        <f t="shared" ref="K131:K194" si="3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1108</v>
      </c>
      <c r="N131" t="s">
        <v>1075</v>
      </c>
      <c r="O131" t="s">
        <v>17</v>
      </c>
      <c r="P131" t="s">
        <v>179</v>
      </c>
      <c r="Q131">
        <v>21132.017</v>
      </c>
      <c r="R131" t="str">
        <f>+VLOOKUP(Contrato[[#This Row],[Distribuidor_CNE]],Distribuidor[[#All],[Distribuidor_CNE]:[DISTRIBUIDOR_ACTUAL]],2,0)</f>
        <v>CGE</v>
      </c>
      <c r="S131" t="str">
        <f>+VLOOKUP(Contrato[[#This Row],[Suministrador_CNE]],Suministrador[[#All],[Suministrador_CNE]:[SUMINISTRADOR_ACTUAL]],2,0)</f>
        <v>LUZ_DEL_NORTE</v>
      </c>
      <c r="T131">
        <f>+COUNTIFS(Cesion_credito[Distribuidor_CNE],Contrato[[#This Row],[Distribuidor_CNE]],Cesion_credito[Bloque_Contrato_CNE],Contrato[[#This Row],[Contrato]])</f>
        <v>1</v>
      </c>
    </row>
    <row r="132" spans="11:20" x14ac:dyDescent="0.25">
      <c r="K132">
        <f t="shared" si="3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1108</v>
      </c>
      <c r="N132" t="s">
        <v>1075</v>
      </c>
      <c r="O132" t="s">
        <v>18</v>
      </c>
      <c r="P132" t="s">
        <v>180</v>
      </c>
      <c r="Q132">
        <v>4040.9319999999998</v>
      </c>
      <c r="R132" t="str">
        <f>+VLOOKUP(Contrato[[#This Row],[Distribuidor_CNE]],Distribuidor[[#All],[Distribuidor_CNE]:[DISTRIBUIDOR_ACTUAL]],2,0)</f>
        <v>CGE</v>
      </c>
      <c r="S132" t="str">
        <f>+VLOOKUP(Contrato[[#This Row],[Suministrador_CNE]],Suministrador[[#All],[Suministrador_CNE]:[SUMINISTRADOR_ACTUAL]],2,0)</f>
        <v>SPVP4</v>
      </c>
      <c r="T132">
        <f>+COUNTIFS(Cesion_credito[Distribuidor_CNE],Contrato[[#This Row],[Distribuidor_CNE]],Cesion_credito[Bloque_Contrato_CNE],Contrato[[#This Row],[Contrato]])</f>
        <v>1</v>
      </c>
    </row>
    <row r="133" spans="11:20" x14ac:dyDescent="0.25">
      <c r="K133">
        <f t="shared" si="3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1108</v>
      </c>
      <c r="N133" t="s">
        <v>1075</v>
      </c>
      <c r="O133" t="s">
        <v>18</v>
      </c>
      <c r="P133" t="s">
        <v>181</v>
      </c>
      <c r="Q133">
        <v>480.27600000000001</v>
      </c>
      <c r="R133" t="str">
        <f>+VLOOKUP(Contrato[[#This Row],[Distribuidor_CNE]],Distribuidor[[#All],[Distribuidor_CNE]:[DISTRIBUIDOR_ACTUAL]],2,0)</f>
        <v>CGE</v>
      </c>
      <c r="S133" t="str">
        <f>+VLOOKUP(Contrato[[#This Row],[Suministrador_CNE]],Suministrador[[#All],[Suministrador_CNE]:[SUMINISTRADOR_ACTUAL]],2,0)</f>
        <v>SPVP4</v>
      </c>
      <c r="T133">
        <f>+COUNTIFS(Cesion_credito[Distribuidor_CNE],Contrato[[#This Row],[Distribuidor_CNE]],Cesion_credito[Bloque_Contrato_CNE],Contrato[[#This Row],[Contrato]])</f>
        <v>1</v>
      </c>
    </row>
    <row r="134" spans="11:20" x14ac:dyDescent="0.25">
      <c r="K134">
        <f t="shared" si="3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1108</v>
      </c>
      <c r="N134" t="s">
        <v>1075</v>
      </c>
      <c r="O134" t="s">
        <v>18</v>
      </c>
      <c r="P134" t="s">
        <v>182</v>
      </c>
      <c r="Q134">
        <v>14566.755999999999</v>
      </c>
      <c r="R134" t="str">
        <f>+VLOOKUP(Contrato[[#This Row],[Distribuidor_CNE]],Distribuidor[[#All],[Distribuidor_CNE]:[DISTRIBUIDOR_ACTUAL]],2,0)</f>
        <v>CGE</v>
      </c>
      <c r="S134" t="str">
        <f>+VLOOKUP(Contrato[[#This Row],[Suministrador_CNE]],Suministrador[[#All],[Suministrador_CNE]:[SUMINISTRADOR_ACTUAL]],2,0)</f>
        <v>SPVP4</v>
      </c>
      <c r="T134">
        <f>+COUNTIFS(Cesion_credito[Distribuidor_CNE],Contrato[[#This Row],[Distribuidor_CNE]],Cesion_credito[Bloque_Contrato_CNE],Contrato[[#This Row],[Contrato]])</f>
        <v>1</v>
      </c>
    </row>
    <row r="135" spans="11:20" x14ac:dyDescent="0.25">
      <c r="K135">
        <f t="shared" si="3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1108</v>
      </c>
      <c r="N135" t="s">
        <v>1080</v>
      </c>
      <c r="O135" t="s">
        <v>1</v>
      </c>
      <c r="P135" t="s">
        <v>183</v>
      </c>
      <c r="Q135">
        <v>32487.829000000002</v>
      </c>
      <c r="R135" t="str">
        <f>+VLOOKUP(Contrato[[#This Row],[Distribuidor_CNE]],Distribuidor[[#All],[Distribuidor_CNE]:[DISTRIBUIDOR_ACTUAL]],2,0)</f>
        <v>CHILQUINTA</v>
      </c>
      <c r="S135" t="str">
        <f>+VLOOKUP(Contrato[[#This Row],[Suministrador_CNE]],Suministrador[[#All],[Suministrador_CNE]:[SUMINISTRADOR_ACTUAL]],2,0)</f>
        <v>CERRO_DOMINADOR_CSP</v>
      </c>
      <c r="T135">
        <f>+COUNTIFS(Cesion_credito[Distribuidor_CNE],Contrato[[#This Row],[Distribuidor_CNE]],Cesion_credito[Bloque_Contrato_CNE],Contrato[[#This Row],[Contrato]])</f>
        <v>1</v>
      </c>
    </row>
    <row r="136" spans="11:20" x14ac:dyDescent="0.25">
      <c r="K136">
        <f t="shared" si="3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1108</v>
      </c>
      <c r="N136" t="s">
        <v>1080</v>
      </c>
      <c r="O136" t="s">
        <v>2</v>
      </c>
      <c r="P136" t="s">
        <v>184</v>
      </c>
      <c r="Q136">
        <v>35411.622000000003</v>
      </c>
      <c r="R136" t="str">
        <f>+VLOOKUP(Contrato[[#This Row],[Distribuidor_CNE]],Distribuidor[[#All],[Distribuidor_CNE]:[DISTRIBUIDOR_ACTUAL]],2,0)</f>
        <v>CHILQUINTA</v>
      </c>
      <c r="S136" t="str">
        <f>+VLOOKUP(Contrato[[#This Row],[Suministrador_CNE]],Suministrador[[#All],[Suministrador_CNE]:[SUMINISTRADOR_ACTUAL]],2,0)</f>
        <v>ACCIONA_ENERGIA</v>
      </c>
      <c r="T136">
        <f>+COUNTIFS(Cesion_credito[Distribuidor_CNE],Contrato[[#This Row],[Distribuidor_CNE]],Cesion_credito[Bloque_Contrato_CNE],Contrato[[#This Row],[Contrato]])</f>
        <v>1</v>
      </c>
    </row>
    <row r="137" spans="11:20" x14ac:dyDescent="0.25">
      <c r="K137">
        <f t="shared" si="3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1108</v>
      </c>
      <c r="N137" t="s">
        <v>1080</v>
      </c>
      <c r="O137" t="s">
        <v>3</v>
      </c>
      <c r="P137" t="s">
        <v>185</v>
      </c>
      <c r="Q137">
        <v>18073.824000000001</v>
      </c>
      <c r="R137" t="str">
        <f>+VLOOKUP(Contrato[[#This Row],[Distribuidor_CNE]],Distribuidor[[#All],[Distribuidor_CNE]:[DISTRIBUIDOR_ACTUAL]],2,0)</f>
        <v>CHILQUINTA</v>
      </c>
      <c r="S137" t="str">
        <f>+VLOOKUP(Contrato[[#This Row],[Suministrador_CNE]],Suministrador[[#All],[Suministrador_CNE]:[SUMINISTRADOR_ACTUAL]],2,0)</f>
        <v>AELA_GENERACION</v>
      </c>
      <c r="T137">
        <f>+COUNTIFS(Cesion_credito[Distribuidor_CNE],Contrato[[#This Row],[Distribuidor_CNE]],Cesion_credito[Bloque_Contrato_CNE],Contrato[[#This Row],[Contrato]])</f>
        <v>1</v>
      </c>
    </row>
    <row r="138" spans="11:20" x14ac:dyDescent="0.25">
      <c r="K138">
        <f t="shared" si="3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1108</v>
      </c>
      <c r="N138" t="s">
        <v>1080</v>
      </c>
      <c r="O138" t="s">
        <v>3</v>
      </c>
      <c r="P138" t="s">
        <v>186</v>
      </c>
      <c r="Q138">
        <v>26330.231</v>
      </c>
      <c r="R138" t="str">
        <f>+VLOOKUP(Contrato[[#This Row],[Distribuidor_CNE]],Distribuidor[[#All],[Distribuidor_CNE]:[DISTRIBUIDOR_ACTUAL]],2,0)</f>
        <v>CHILQUINTA</v>
      </c>
      <c r="S138" t="str">
        <f>+VLOOKUP(Contrato[[#This Row],[Suministrador_CNE]],Suministrador[[#All],[Suministrador_CNE]:[SUMINISTRADOR_ACTUAL]],2,0)</f>
        <v>AELA_GENERACION</v>
      </c>
      <c r="T138">
        <f>+COUNTIFS(Cesion_credito[Distribuidor_CNE],Contrato[[#This Row],[Distribuidor_CNE]],Cesion_credito[Bloque_Contrato_CNE],Contrato[[#This Row],[Contrato]])</f>
        <v>1</v>
      </c>
    </row>
    <row r="139" spans="11:20" x14ac:dyDescent="0.25">
      <c r="K139">
        <f t="shared" si="3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1108</v>
      </c>
      <c r="N139" t="s">
        <v>1080</v>
      </c>
      <c r="O139" t="s">
        <v>3</v>
      </c>
      <c r="P139" t="s">
        <v>187</v>
      </c>
      <c r="Q139">
        <v>20976.042000000001</v>
      </c>
      <c r="R139" t="str">
        <f>+VLOOKUP(Contrato[[#This Row],[Distribuidor_CNE]],Distribuidor[[#All],[Distribuidor_CNE]:[DISTRIBUIDOR_ACTUAL]],2,0)</f>
        <v>CHILQUINTA</v>
      </c>
      <c r="S139" t="str">
        <f>+VLOOKUP(Contrato[[#This Row],[Suministrador_CNE]],Suministrador[[#All],[Suministrador_CNE]:[SUMINISTRADOR_ACTUAL]],2,0)</f>
        <v>AELA_GENERACION</v>
      </c>
      <c r="T139">
        <f>+COUNTIFS(Cesion_credito[Distribuidor_CNE],Contrato[[#This Row],[Distribuidor_CNE]],Cesion_credito[Bloque_Contrato_CNE],Contrato[[#This Row],[Contrato]])</f>
        <v>1</v>
      </c>
    </row>
    <row r="140" spans="11:20" x14ac:dyDescent="0.25">
      <c r="K140">
        <f t="shared" si="3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1108</v>
      </c>
      <c r="N140" t="s">
        <v>1080</v>
      </c>
      <c r="O140" t="s">
        <v>1076</v>
      </c>
      <c r="P140" t="s">
        <v>188</v>
      </c>
      <c r="Q140">
        <v>158414.68</v>
      </c>
      <c r="R140" t="str">
        <f>+VLOOKUP(Contrato[[#This Row],[Distribuidor_CNE]],Distribuidor[[#All],[Distribuidor_CNE]:[DISTRIBUIDOR_ACTUAL]],2,0)</f>
        <v>CHILQUINTA</v>
      </c>
      <c r="S140" t="str">
        <f>+VLOOKUP(Contrato[[#This Row],[Suministrador_CNE]],Suministrador[[#All],[Suministrador_CNE]:[SUMINISTRADOR_ACTUAL]],2,0)</f>
        <v>AES_GENER</v>
      </c>
      <c r="T140">
        <f>+COUNTIFS(Cesion_credito[Distribuidor_CNE],Contrato[[#This Row],[Distribuidor_CNE]],Cesion_credito[Bloque_Contrato_CNE],Contrato[[#This Row],[Contrato]])</f>
        <v>1</v>
      </c>
    </row>
    <row r="141" spans="11:20" x14ac:dyDescent="0.25">
      <c r="K141">
        <f t="shared" si="3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1108</v>
      </c>
      <c r="N141" t="s">
        <v>1080</v>
      </c>
      <c r="O141" t="s">
        <v>1076</v>
      </c>
      <c r="P141" t="s">
        <v>189</v>
      </c>
      <c r="Q141">
        <v>2575591.6889999998</v>
      </c>
      <c r="R141" t="str">
        <f>+VLOOKUP(Contrato[[#This Row],[Distribuidor_CNE]],Distribuidor[[#All],[Distribuidor_CNE]:[DISTRIBUIDOR_ACTUAL]],2,0)</f>
        <v>CHILQUINTA</v>
      </c>
      <c r="S141" t="str">
        <f>+VLOOKUP(Contrato[[#This Row],[Suministrador_CNE]],Suministrador[[#All],[Suministrador_CNE]:[SUMINISTRADOR_ACTUAL]],2,0)</f>
        <v>AES_GENER</v>
      </c>
      <c r="T141">
        <f>+COUNTIFS(Cesion_credito[Distribuidor_CNE],Contrato[[#This Row],[Distribuidor_CNE]],Cesion_credito[Bloque_Contrato_CNE],Contrato[[#This Row],[Contrato]])</f>
        <v>1</v>
      </c>
    </row>
    <row r="142" spans="11:20" x14ac:dyDescent="0.25">
      <c r="K142">
        <f t="shared" si="3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1108</v>
      </c>
      <c r="N142" t="s">
        <v>1080</v>
      </c>
      <c r="O142" t="s">
        <v>4</v>
      </c>
      <c r="P142" t="s">
        <v>190</v>
      </c>
      <c r="Q142">
        <v>10963.468999999999</v>
      </c>
      <c r="R142" t="str">
        <f>+VLOOKUP(Contrato[[#This Row],[Distribuidor_CNE]],Distribuidor[[#All],[Distribuidor_CNE]:[DISTRIBUIDOR_ACTUAL]],2,0)</f>
        <v>CHILQUINTA</v>
      </c>
      <c r="S142" t="str">
        <f>+VLOOKUP(Contrato[[#This Row],[Suministrador_CNE]],Suministrador[[#All],[Suministrador_CNE]:[SUMINISTRADOR_ACTUAL]],2,0)</f>
        <v>LUZ_DEL_NORTE</v>
      </c>
      <c r="T142">
        <f>+COUNTIFS(Cesion_credito[Distribuidor_CNE],Contrato[[#This Row],[Distribuidor_CNE]],Cesion_credito[Bloque_Contrato_CNE],Contrato[[#This Row],[Contrato]])</f>
        <v>1</v>
      </c>
    </row>
    <row r="143" spans="11:20" x14ac:dyDescent="0.25">
      <c r="K143">
        <f t="shared" si="3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1108</v>
      </c>
      <c r="N143" t="s">
        <v>1080</v>
      </c>
      <c r="O143" t="s">
        <v>5</v>
      </c>
      <c r="P143" t="s">
        <v>191</v>
      </c>
      <c r="Q143">
        <v>9782.1869999999999</v>
      </c>
      <c r="R143" t="str">
        <f>+VLOOKUP(Contrato[[#This Row],[Distribuidor_CNE]],Distribuidor[[#All],[Distribuidor_CNE]:[DISTRIBUIDOR_ACTUAL]],2,0)</f>
        <v>CHILQUINTA</v>
      </c>
      <c r="S143" t="str">
        <f>+VLOOKUP(Contrato[[#This Row],[Suministrador_CNE]],Suministrador[[#All],[Suministrador_CNE]:[SUMINISTRADOR_ACTUAL]],2,0)</f>
        <v>CHUNGUNGO</v>
      </c>
      <c r="T143">
        <f>+COUNTIFS(Cesion_credito[Distribuidor_CNE],Contrato[[#This Row],[Distribuidor_CNE]],Cesion_credito[Bloque_Contrato_CNE],Contrato[[#This Row],[Contrato]])</f>
        <v>1</v>
      </c>
    </row>
    <row r="144" spans="11:20" x14ac:dyDescent="0.25">
      <c r="K144">
        <f t="shared" si="3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1108</v>
      </c>
      <c r="N144" t="s">
        <v>1080</v>
      </c>
      <c r="O144" t="s">
        <v>6</v>
      </c>
      <c r="P144" t="s">
        <v>192</v>
      </c>
      <c r="Q144">
        <v>3429.4349999999999</v>
      </c>
      <c r="R144" t="str">
        <f>+VLOOKUP(Contrato[[#This Row],[Distribuidor_CNE]],Distribuidor[[#All],[Distribuidor_CNE]:[DISTRIBUIDOR_ACTUAL]],2,0)</f>
        <v>CHILQUINTA</v>
      </c>
      <c r="S144" t="str">
        <f>+VLOOKUP(Contrato[[#This Row],[Suministrador_CNE]],Suministrador[[#All],[Suministrador_CNE]:[SUMINISTRADOR_ACTUAL]],2,0)</f>
        <v>RUCATAYO</v>
      </c>
      <c r="T144">
        <f>+COUNTIFS(Cesion_credito[Distribuidor_CNE],Contrato[[#This Row],[Distribuidor_CNE]],Cesion_credito[Bloque_Contrato_CNE],Contrato[[#This Row],[Contrato]])</f>
        <v>1</v>
      </c>
    </row>
    <row r="145" spans="11:20" x14ac:dyDescent="0.25">
      <c r="K145">
        <f t="shared" si="3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1108</v>
      </c>
      <c r="N145" t="s">
        <v>1080</v>
      </c>
      <c r="O145" t="s">
        <v>6</v>
      </c>
      <c r="P145" t="s">
        <v>193</v>
      </c>
      <c r="Q145">
        <v>3372.6060000000002</v>
      </c>
      <c r="R145" t="str">
        <f>+VLOOKUP(Contrato[[#This Row],[Distribuidor_CNE]],Distribuidor[[#All],[Distribuidor_CNE]:[DISTRIBUIDOR_ACTUAL]],2,0)</f>
        <v>CHILQUINTA</v>
      </c>
      <c r="S145" t="str">
        <f>+VLOOKUP(Contrato[[#This Row],[Suministrador_CNE]],Suministrador[[#All],[Suministrador_CNE]:[SUMINISTRADOR_ACTUAL]],2,0)</f>
        <v>RUCATAYO</v>
      </c>
      <c r="T145">
        <f>+COUNTIFS(Cesion_credito[Distribuidor_CNE],Contrato[[#This Row],[Distribuidor_CNE]],Cesion_credito[Bloque_Contrato_CNE],Contrato[[#This Row],[Contrato]])</f>
        <v>1</v>
      </c>
    </row>
    <row r="146" spans="11:20" x14ac:dyDescent="0.25">
      <c r="K146">
        <f t="shared" si="3"/>
        <v>1</v>
      </c>
      <c r="L146" s="3" t="str">
        <f>+Contrato[[#This Row],[Distribuidor_CNE]]&amp;"_"&amp;Contrato[[#This Row],[Contrato]]</f>
        <v>CHILQUINTA_SIC 2013/03_2_BS3_BB_CHILQUINTA_E-CL</v>
      </c>
      <c r="M146" t="s">
        <v>1108</v>
      </c>
      <c r="N146" t="s">
        <v>1080</v>
      </c>
      <c r="O146" t="s">
        <v>7</v>
      </c>
      <c r="P146" t="s">
        <v>194</v>
      </c>
      <c r="Q146">
        <v>378296.005</v>
      </c>
      <c r="R146" t="str">
        <f>+VLOOKUP(Contrato[[#This Row],[Distribuidor_CNE]],Distribuidor[[#All],[Distribuidor_CNE]:[DISTRIBUIDOR_ACTUAL]],2,0)</f>
        <v>CHILQUINTA</v>
      </c>
      <c r="S146" t="str">
        <f>+VLOOKUP(Contrato[[#This Row],[Suministrador_CNE]],Suministrador[[#All],[Suministrador_CNE]:[SUMINISTRADOR_ACTUAL]],2,0)</f>
        <v>ENGIE</v>
      </c>
      <c r="T146">
        <f>+COUNTIFS(Cesion_credito[Distribuidor_CNE],Contrato[[#This Row],[Distribuidor_CNE]],Cesion_credito[Bloque_Contrato_CNE],Contrato[[#This Row],[Contrato]])</f>
        <v>1</v>
      </c>
    </row>
    <row r="147" spans="11:20" x14ac:dyDescent="0.25">
      <c r="K147">
        <f t="shared" si="3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1108</v>
      </c>
      <c r="N147" t="s">
        <v>1080</v>
      </c>
      <c r="O147" t="s">
        <v>8</v>
      </c>
      <c r="P147" t="s">
        <v>195</v>
      </c>
      <c r="Q147">
        <v>145120.09299999999</v>
      </c>
      <c r="R147" t="str">
        <f>+VLOOKUP(Contrato[[#This Row],[Distribuidor_CNE]],Distribuidor[[#All],[Distribuidor_CNE]:[DISTRIBUIDOR_ACTUAL]],2,0)</f>
        <v>CHILQUINTA</v>
      </c>
      <c r="S147" t="str">
        <f>+VLOOKUP(Contrato[[#This Row],[Suministrador_CNE]],Suministrador[[#All],[Suministrador_CNE]:[SUMINISTRADOR_ACTUAL]],2,0)</f>
        <v>GM_HOLDINGS</v>
      </c>
      <c r="T147">
        <f>+COUNTIFS(Cesion_credito[Distribuidor_CNE],Contrato[[#This Row],[Distribuidor_CNE]],Cesion_credito[Bloque_Contrato_CNE],Contrato[[#This Row],[Contrato]])</f>
        <v>1</v>
      </c>
    </row>
    <row r="148" spans="11:20" x14ac:dyDescent="0.25">
      <c r="K148">
        <f t="shared" si="3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1108</v>
      </c>
      <c r="N148" t="s">
        <v>1080</v>
      </c>
      <c r="O148" t="s">
        <v>9</v>
      </c>
      <c r="P148" t="s">
        <v>196</v>
      </c>
      <c r="Q148">
        <v>825.68499999999995</v>
      </c>
      <c r="R148" t="str">
        <f>+VLOOKUP(Contrato[[#This Row],[Distribuidor_CNE]],Distribuidor[[#All],[Distribuidor_CNE]:[DISTRIBUIDOR_ACTUAL]],2,0)</f>
        <v>CHILQUINTA</v>
      </c>
      <c r="S148" t="str">
        <f>+VLOOKUP(Contrato[[#This Row],[Suministrador_CNE]],Suministrador[[#All],[Suministrador_CNE]:[SUMINISTRADOR_ACTUAL]],2,0)</f>
        <v>CAREN</v>
      </c>
      <c r="T148">
        <f>+COUNTIFS(Cesion_credito[Distribuidor_CNE],Contrato[[#This Row],[Distribuidor_CNE]],Cesion_credito[Bloque_Contrato_CNE],Contrato[[#This Row],[Contrato]])</f>
        <v>1</v>
      </c>
    </row>
    <row r="149" spans="11:20" x14ac:dyDescent="0.25">
      <c r="K149">
        <f t="shared" si="3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1108</v>
      </c>
      <c r="N149" t="s">
        <v>1080</v>
      </c>
      <c r="O149" t="s">
        <v>9</v>
      </c>
      <c r="P149" t="s">
        <v>197</v>
      </c>
      <c r="Q149">
        <v>731.88499999999999</v>
      </c>
      <c r="R149" t="str">
        <f>+VLOOKUP(Contrato[[#This Row],[Distribuidor_CNE]],Distribuidor[[#All],[Distribuidor_CNE]:[DISTRIBUIDOR_ACTUAL]],2,0)</f>
        <v>CHILQUINTA</v>
      </c>
      <c r="S149" t="str">
        <f>+VLOOKUP(Contrato[[#This Row],[Suministrador_CNE]],Suministrador[[#All],[Suministrador_CNE]:[SUMINISTRADOR_ACTUAL]],2,0)</f>
        <v>CAREN</v>
      </c>
      <c r="T149">
        <f>+COUNTIFS(Cesion_credito[Distribuidor_CNE],Contrato[[#This Row],[Distribuidor_CNE]],Cesion_credito[Bloque_Contrato_CNE],Contrato[[#This Row],[Contrato]])</f>
        <v>1</v>
      </c>
    </row>
    <row r="150" spans="11:20" x14ac:dyDescent="0.25">
      <c r="K150">
        <f t="shared" si="3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1108</v>
      </c>
      <c r="N150" t="s">
        <v>1080</v>
      </c>
      <c r="O150" t="s">
        <v>9</v>
      </c>
      <c r="P150" t="s">
        <v>198</v>
      </c>
      <c r="Q150">
        <v>476.83800000000002</v>
      </c>
      <c r="R150" t="str">
        <f>+VLOOKUP(Contrato[[#This Row],[Distribuidor_CNE]],Distribuidor[[#All],[Distribuidor_CNE]:[DISTRIBUIDOR_ACTUAL]],2,0)</f>
        <v>CHILQUINTA</v>
      </c>
      <c r="S150" t="str">
        <f>+VLOOKUP(Contrato[[#This Row],[Suministrador_CNE]],Suministrador[[#All],[Suministrador_CNE]:[SUMINISTRADOR_ACTUAL]],2,0)</f>
        <v>CAREN</v>
      </c>
      <c r="T150">
        <f>+COUNTIFS(Cesion_credito[Distribuidor_CNE],Contrato[[#This Row],[Distribuidor_CNE]],Cesion_credito[Bloque_Contrato_CNE],Contrato[[#This Row],[Contrato]])</f>
        <v>1</v>
      </c>
    </row>
    <row r="151" spans="11:20" x14ac:dyDescent="0.25">
      <c r="K151">
        <f t="shared" si="3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1108</v>
      </c>
      <c r="N151" t="s">
        <v>1080</v>
      </c>
      <c r="O151" t="s">
        <v>9</v>
      </c>
      <c r="P151" t="s">
        <v>199</v>
      </c>
      <c r="Q151">
        <v>4497.0039999999999</v>
      </c>
      <c r="R151" t="str">
        <f>+VLOOKUP(Contrato[[#This Row],[Distribuidor_CNE]],Distribuidor[[#All],[Distribuidor_CNE]:[DISTRIBUIDOR_ACTUAL]],2,0)</f>
        <v>CHILQUINTA</v>
      </c>
      <c r="S151" t="str">
        <f>+VLOOKUP(Contrato[[#This Row],[Suministrador_CNE]],Suministrador[[#All],[Suministrador_CNE]:[SUMINISTRADOR_ACTUAL]],2,0)</f>
        <v>CAREN</v>
      </c>
      <c r="T151">
        <f>+COUNTIFS(Cesion_credito[Distribuidor_CNE],Contrato[[#This Row],[Distribuidor_CNE]],Cesion_credito[Bloque_Contrato_CNE],Contrato[[#This Row],[Contrato]])</f>
        <v>1</v>
      </c>
    </row>
    <row r="152" spans="11:20" x14ac:dyDescent="0.25">
      <c r="K152">
        <f t="shared" si="3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1108</v>
      </c>
      <c r="N152" t="s">
        <v>1080</v>
      </c>
      <c r="O152" t="s">
        <v>10</v>
      </c>
      <c r="P152" t="s">
        <v>200</v>
      </c>
      <c r="Q152">
        <v>3302.3409999999999</v>
      </c>
      <c r="R152" t="str">
        <f>+VLOOKUP(Contrato[[#This Row],[Distribuidor_CNE]],Distribuidor[[#All],[Distribuidor_CNE]:[DISTRIBUIDOR_ACTUAL]],2,0)</f>
        <v>CHILQUINTA</v>
      </c>
      <c r="S152" t="str">
        <f>+VLOOKUP(Contrato[[#This Row],[Suministrador_CNE]],Suministrador[[#All],[Suministrador_CNE]:[SUMINISTRADOR_ACTUAL]],2,0)</f>
        <v>PV_SALVADOR</v>
      </c>
      <c r="T152">
        <f>+COUNTIFS(Cesion_credito[Distribuidor_CNE],Contrato[[#This Row],[Distribuidor_CNE]],Cesion_credito[Bloque_Contrato_CNE],Contrato[[#This Row],[Contrato]])</f>
        <v>1</v>
      </c>
    </row>
    <row r="153" spans="11:20" x14ac:dyDescent="0.25">
      <c r="K153">
        <f t="shared" si="3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1108</v>
      </c>
      <c r="N153" t="s">
        <v>1080</v>
      </c>
      <c r="O153" t="s">
        <v>10</v>
      </c>
      <c r="P153" t="s">
        <v>201</v>
      </c>
      <c r="Q153">
        <v>792.798</v>
      </c>
      <c r="R153" t="str">
        <f>+VLOOKUP(Contrato[[#This Row],[Distribuidor_CNE]],Distribuidor[[#All],[Distribuidor_CNE]:[DISTRIBUIDOR_ACTUAL]],2,0)</f>
        <v>CHILQUINTA</v>
      </c>
      <c r="S153" t="str">
        <f>+VLOOKUP(Contrato[[#This Row],[Suministrador_CNE]],Suministrador[[#All],[Suministrador_CNE]:[SUMINISTRADOR_ACTUAL]],2,0)</f>
        <v>PV_SALVADOR</v>
      </c>
      <c r="T153">
        <f>+COUNTIFS(Cesion_credito[Distribuidor_CNE],Contrato[[#This Row],[Distribuidor_CNE]],Cesion_credito[Bloque_Contrato_CNE],Contrato[[#This Row],[Contrato]])</f>
        <v>1</v>
      </c>
    </row>
    <row r="154" spans="11:20" x14ac:dyDescent="0.25">
      <c r="K154">
        <f t="shared" si="3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1108</v>
      </c>
      <c r="N154" t="s">
        <v>1080</v>
      </c>
      <c r="O154" t="s">
        <v>10</v>
      </c>
      <c r="P154" t="s">
        <v>202</v>
      </c>
      <c r="Q154">
        <v>1031.3130000000001</v>
      </c>
      <c r="R154" t="str">
        <f>+VLOOKUP(Contrato[[#This Row],[Distribuidor_CNE]],Distribuidor[[#All],[Distribuidor_CNE]:[DISTRIBUIDOR_ACTUAL]],2,0)</f>
        <v>CHILQUINTA</v>
      </c>
      <c r="S154" t="str">
        <f>+VLOOKUP(Contrato[[#This Row],[Suministrador_CNE]],Suministrador[[#All],[Suministrador_CNE]:[SUMINISTRADOR_ACTUAL]],2,0)</f>
        <v>PV_SALVADOR</v>
      </c>
      <c r="T154">
        <f>+COUNTIFS(Cesion_credito[Distribuidor_CNE],Contrato[[#This Row],[Distribuidor_CNE]],Cesion_credito[Bloque_Contrato_CNE],Contrato[[#This Row],[Contrato]])</f>
        <v>1</v>
      </c>
    </row>
    <row r="155" spans="11:20" x14ac:dyDescent="0.25">
      <c r="K155">
        <f t="shared" si="3"/>
        <v>1</v>
      </c>
      <c r="L155" s="3" t="str">
        <f>+Contrato[[#This Row],[Distribuidor_CNE]]&amp;"_"&amp;Contrato[[#This Row],[Contrato]]</f>
        <v>CHILQUINTA_CHQ 2006/01_BB1_BB_Chilquinta_ENDESA</v>
      </c>
      <c r="M155" t="s">
        <v>1108</v>
      </c>
      <c r="N155" t="s">
        <v>1080</v>
      </c>
      <c r="O155" t="s">
        <v>1073</v>
      </c>
      <c r="P155" t="s">
        <v>203</v>
      </c>
      <c r="Q155">
        <v>151099.136</v>
      </c>
      <c r="R155" t="str">
        <f>+VLOOKUP(Contrato[[#This Row],[Distribuidor_CNE]],Distribuidor[[#All],[Distribuidor_CNE]:[DISTRIBUIDOR_ACTUAL]],2,0)</f>
        <v>CHILQUINTA</v>
      </c>
      <c r="S155" t="str">
        <f>+VLOOKUP(Contrato[[#This Row],[Suministrador_CNE]],Suministrador[[#All],[Suministrador_CNE]:[SUMINISTRADOR_ACTUAL]],2,0)</f>
        <v>ENEL_GENERACION</v>
      </c>
      <c r="T155">
        <f>+COUNTIFS(Cesion_credito[Distribuidor_CNE],Contrato[[#This Row],[Distribuidor_CNE]],Cesion_credito[Bloque_Contrato_CNE],Contrato[[#This Row],[Contrato]])</f>
        <v>1</v>
      </c>
    </row>
    <row r="156" spans="11:20" x14ac:dyDescent="0.25">
      <c r="K156">
        <f t="shared" si="3"/>
        <v>1</v>
      </c>
      <c r="L156" s="3" t="str">
        <f>+Contrato[[#This Row],[Distribuidor_CNE]]&amp;"_"&amp;Contrato[[#This Row],[Contrato]]</f>
        <v>CHILQUINTA_CHQ 2006/01_BB2_BB_Chilquinta_ENDESA</v>
      </c>
      <c r="M156" t="s">
        <v>1108</v>
      </c>
      <c r="N156" t="s">
        <v>1080</v>
      </c>
      <c r="O156" t="s">
        <v>1073</v>
      </c>
      <c r="P156" t="s">
        <v>204</v>
      </c>
      <c r="Q156">
        <v>337272.413</v>
      </c>
      <c r="R156" t="str">
        <f>+VLOOKUP(Contrato[[#This Row],[Distribuidor_CNE]],Distribuidor[[#All],[Distribuidor_CNE]:[DISTRIBUIDOR_ACTUAL]],2,0)</f>
        <v>CHILQUINTA</v>
      </c>
      <c r="S156" t="str">
        <f>+VLOOKUP(Contrato[[#This Row],[Suministrador_CNE]],Suministrador[[#All],[Suministrador_CNE]:[SUMINISTRADOR_ACTUAL]],2,0)</f>
        <v>ENEL_GENERACION</v>
      </c>
      <c r="T156">
        <f>+COUNTIFS(Cesion_credito[Distribuidor_CNE],Contrato[[#This Row],[Distribuidor_CNE]],Cesion_credito[Bloque_Contrato_CNE],Contrato[[#This Row],[Contrato]])</f>
        <v>1</v>
      </c>
    </row>
    <row r="157" spans="11:20" x14ac:dyDescent="0.25">
      <c r="K157">
        <f t="shared" si="3"/>
        <v>1</v>
      </c>
      <c r="L157" s="3" t="str">
        <f>+Contrato[[#This Row],[Distribuidor_CNE]]&amp;"_"&amp;Contrato[[#This Row],[Contrato]]</f>
        <v>CHILQUINTA_CHQ 2008/01_BS1_BB_Chilquinta_ENDESA</v>
      </c>
      <c r="M157" t="s">
        <v>1108</v>
      </c>
      <c r="N157" t="s">
        <v>1080</v>
      </c>
      <c r="O157" t="s">
        <v>1073</v>
      </c>
      <c r="P157" t="s">
        <v>205</v>
      </c>
      <c r="Q157">
        <v>1637243.2620000001</v>
      </c>
      <c r="R157" t="str">
        <f>+VLOOKUP(Contrato[[#This Row],[Distribuidor_CNE]],Distribuidor[[#All],[Distribuidor_CNE]:[DISTRIBUIDOR_ACTUAL]],2,0)</f>
        <v>CHILQUINTA</v>
      </c>
      <c r="S157" t="str">
        <f>+VLOOKUP(Contrato[[#This Row],[Suministrador_CNE]],Suministrador[[#All],[Suministrador_CNE]:[SUMINISTRADOR_ACTUAL]],2,0)</f>
        <v>ENEL_GENERACION</v>
      </c>
      <c r="T157">
        <f>+COUNTIFS(Cesion_credito[Distribuidor_CNE],Contrato[[#This Row],[Distribuidor_CNE]],Cesion_credito[Bloque_Contrato_CNE],Contrato[[#This Row],[Contrato]])</f>
        <v>1</v>
      </c>
    </row>
    <row r="158" spans="11:20" x14ac:dyDescent="0.25">
      <c r="K158">
        <f t="shared" si="3"/>
        <v>1</v>
      </c>
      <c r="L158" s="3" t="str">
        <f>+Contrato[[#This Row],[Distribuidor_CNE]]&amp;"_"&amp;Contrato[[#This Row],[Contrato]]</f>
        <v>CHILQUINTA_CHQ 2010/01_BS4_BB_Chilquinta_ENDESA</v>
      </c>
      <c r="M158" t="s">
        <v>1108</v>
      </c>
      <c r="N158" t="s">
        <v>1080</v>
      </c>
      <c r="O158" t="s">
        <v>1073</v>
      </c>
      <c r="P158" t="s">
        <v>206</v>
      </c>
      <c r="Q158">
        <v>116710.859</v>
      </c>
      <c r="R158" t="str">
        <f>+VLOOKUP(Contrato[[#This Row],[Distribuidor_CNE]],Distribuidor[[#All],[Distribuidor_CNE]:[DISTRIBUIDOR_ACTUAL]],2,0)</f>
        <v>CHILQUINTA</v>
      </c>
      <c r="S158" t="str">
        <f>+VLOOKUP(Contrato[[#This Row],[Suministrador_CNE]],Suministrador[[#All],[Suministrador_CNE]:[SUMINISTRADOR_ACTUAL]],2,0)</f>
        <v>ENEL_GENERACION</v>
      </c>
      <c r="T158">
        <f>+COUNTIFS(Cesion_credito[Distribuidor_CNE],Contrato[[#This Row],[Distribuidor_CNE]],Cesion_credito[Bloque_Contrato_CNE],Contrato[[#This Row],[Contrato]])</f>
        <v>1</v>
      </c>
    </row>
    <row r="159" spans="11:20" x14ac:dyDescent="0.25">
      <c r="K159">
        <f t="shared" si="3"/>
        <v>1</v>
      </c>
      <c r="L159" s="3" t="str">
        <f>+Contrato[[#This Row],[Distribuidor_CNE]]&amp;"_"&amp;Contrato[[#This Row],[Contrato]]</f>
        <v>CHILQUINTA_CHQ 2010/01_BS5_BB_Chilquinta_ENDESA</v>
      </c>
      <c r="M159" t="s">
        <v>1108</v>
      </c>
      <c r="N159" t="s">
        <v>1080</v>
      </c>
      <c r="O159" t="s">
        <v>1073</v>
      </c>
      <c r="P159" t="s">
        <v>207</v>
      </c>
      <c r="Q159">
        <v>114350.21400000001</v>
      </c>
      <c r="R159" t="str">
        <f>+VLOOKUP(Contrato[[#This Row],[Distribuidor_CNE]],Distribuidor[[#All],[Distribuidor_CNE]:[DISTRIBUIDOR_ACTUAL]],2,0)</f>
        <v>CHILQUINTA</v>
      </c>
      <c r="S159" t="str">
        <f>+VLOOKUP(Contrato[[#This Row],[Suministrador_CNE]],Suministrador[[#All],[Suministrador_CNE]:[SUMINISTRADOR_ACTUAL]],2,0)</f>
        <v>ENEL_GENERACION</v>
      </c>
      <c r="T159">
        <f>+COUNTIFS(Cesion_credito[Distribuidor_CNE],Contrato[[#This Row],[Distribuidor_CNE]],Cesion_credito[Bloque_Contrato_CNE],Contrato[[#This Row],[Contrato]])</f>
        <v>1</v>
      </c>
    </row>
    <row r="160" spans="11:20" x14ac:dyDescent="0.25">
      <c r="K160">
        <f t="shared" si="3"/>
        <v>1</v>
      </c>
      <c r="L160" s="3" t="str">
        <f>+Contrato[[#This Row],[Distribuidor_CNE]]&amp;"_"&amp;Contrato[[#This Row],[Contrato]]</f>
        <v>CHILQUINTA_CHQ 2010/01_BS6_BB_Chilquinta_ENDESA</v>
      </c>
      <c r="M160" t="s">
        <v>1108</v>
      </c>
      <c r="N160" t="s">
        <v>1080</v>
      </c>
      <c r="O160" t="s">
        <v>1073</v>
      </c>
      <c r="P160" t="s">
        <v>208</v>
      </c>
      <c r="Q160">
        <v>578144.21400000004</v>
      </c>
      <c r="R160" t="str">
        <f>+VLOOKUP(Contrato[[#This Row],[Distribuidor_CNE]],Distribuidor[[#All],[Distribuidor_CNE]:[DISTRIBUIDOR_ACTUAL]],2,0)</f>
        <v>CHILQUINTA</v>
      </c>
      <c r="S160" t="str">
        <f>+VLOOKUP(Contrato[[#This Row],[Suministrador_CNE]],Suministrador[[#All],[Suministrador_CNE]:[SUMINISTRADOR_ACTUAL]],2,0)</f>
        <v>ENEL_GENERACION</v>
      </c>
      <c r="T160">
        <f>+COUNTIFS(Cesion_credito[Distribuidor_CNE],Contrato[[#This Row],[Distribuidor_CNE]],Cesion_credito[Bloque_Contrato_CNE],Contrato[[#This Row],[Contrato]])</f>
        <v>1</v>
      </c>
    </row>
    <row r="161" spans="11:20" x14ac:dyDescent="0.25">
      <c r="K161">
        <f t="shared" si="3"/>
        <v>1</v>
      </c>
      <c r="L161" s="3" t="str">
        <f>+Contrato[[#This Row],[Distribuidor_CNE]]&amp;"_"&amp;Contrato[[#This Row],[Contrato]]</f>
        <v>CHILQUINTA_SIC 2013/01_BS1_BB_CHILQUINTA_ENDESA</v>
      </c>
      <c r="M161" t="s">
        <v>1108</v>
      </c>
      <c r="N161" t="s">
        <v>1080</v>
      </c>
      <c r="O161" t="s">
        <v>1073</v>
      </c>
      <c r="P161" t="s">
        <v>209</v>
      </c>
      <c r="Q161">
        <v>310233.505</v>
      </c>
      <c r="R161" t="str">
        <f>+VLOOKUP(Contrato[[#This Row],[Distribuidor_CNE]],Distribuidor[[#All],[Distribuidor_CNE]:[DISTRIBUIDOR_ACTUAL]],2,0)</f>
        <v>CHILQUINTA</v>
      </c>
      <c r="S161" t="str">
        <f>+VLOOKUP(Contrato[[#This Row],[Suministrador_CNE]],Suministrador[[#All],[Suministrador_CNE]:[SUMINISTRADOR_ACTUAL]],2,0)</f>
        <v>ENEL_GENERACION</v>
      </c>
      <c r="T161">
        <f>+COUNTIFS(Cesion_credito[Distribuidor_CNE],Contrato[[#This Row],[Distribuidor_CNE]],Cesion_credito[Bloque_Contrato_CNE],Contrato[[#This Row],[Contrato]])</f>
        <v>1</v>
      </c>
    </row>
    <row r="162" spans="11:20" x14ac:dyDescent="0.25">
      <c r="K162">
        <f t="shared" si="3"/>
        <v>1</v>
      </c>
      <c r="L162" s="3" t="str">
        <f>+Contrato[[#This Row],[Distribuidor_CNE]]&amp;"_"&amp;Contrato[[#This Row],[Contrato]]</f>
        <v>CHILQUINTA_SIC 2013/03_BS1_BB_CHILQUINTA_ENDESA</v>
      </c>
      <c r="M162" t="s">
        <v>1108</v>
      </c>
      <c r="N162" t="s">
        <v>1080</v>
      </c>
      <c r="O162" t="s">
        <v>1073</v>
      </c>
      <c r="P162" t="s">
        <v>210</v>
      </c>
      <c r="Q162">
        <v>36483.589</v>
      </c>
      <c r="R162" t="str">
        <f>+VLOOKUP(Contrato[[#This Row],[Distribuidor_CNE]],Distribuidor[[#All],[Distribuidor_CNE]:[DISTRIBUIDOR_ACTUAL]],2,0)</f>
        <v>CHILQUINTA</v>
      </c>
      <c r="S162" t="str">
        <f>+VLOOKUP(Contrato[[#This Row],[Suministrador_CNE]],Suministrador[[#All],[Suministrador_CNE]:[SUMINISTRADOR_ACTUAL]],2,0)</f>
        <v>ENEL_GENERACION</v>
      </c>
      <c r="T162">
        <f>+COUNTIFS(Cesion_credito[Distribuidor_CNE],Contrato[[#This Row],[Distribuidor_CNE]],Cesion_credito[Bloque_Contrato_CNE],Contrato[[#This Row],[Contrato]])</f>
        <v>1</v>
      </c>
    </row>
    <row r="163" spans="11:20" x14ac:dyDescent="0.25">
      <c r="K163">
        <f t="shared" si="3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1108</v>
      </c>
      <c r="N163" t="s">
        <v>1080</v>
      </c>
      <c r="O163" t="s">
        <v>11</v>
      </c>
      <c r="P163" t="s">
        <v>211</v>
      </c>
      <c r="Q163">
        <v>3078.7170000000001</v>
      </c>
      <c r="R163" t="str">
        <f>+VLOOKUP(Contrato[[#This Row],[Distribuidor_CNE]],Distribuidor[[#All],[Distribuidor_CNE]:[DISTRIBUIDOR_ACTUAL]],2,0)</f>
        <v>CHILQUINTA</v>
      </c>
      <c r="S163" t="str">
        <f>+VLOOKUP(Contrato[[#This Row],[Suministrador_CNE]],Suministrador[[#All],[Suministrador_CNE]:[SUMINISTRADOR_ACTUAL]],2,0)</f>
        <v>EL_MORADO</v>
      </c>
      <c r="T163">
        <f>+COUNTIFS(Cesion_credito[Distribuidor_CNE],Contrato[[#This Row],[Distribuidor_CNE]],Cesion_credito[Bloque_Contrato_CNE],Contrato[[#This Row],[Contrato]])</f>
        <v>1</v>
      </c>
    </row>
    <row r="164" spans="11:20" x14ac:dyDescent="0.25">
      <c r="K164">
        <f t="shared" si="3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1108</v>
      </c>
      <c r="N164" t="s">
        <v>1080</v>
      </c>
      <c r="O164" t="s">
        <v>12</v>
      </c>
      <c r="P164" t="s">
        <v>212</v>
      </c>
      <c r="Q164">
        <v>14996.362999999999</v>
      </c>
      <c r="R164" t="str">
        <f>+VLOOKUP(Contrato[[#This Row],[Distribuidor_CNE]],Distribuidor[[#All],[Distribuidor_CNE]:[DISTRIBUIDOR_ACTUAL]],2,0)</f>
        <v>CHILQUINTA</v>
      </c>
      <c r="S164" t="str">
        <f>+VLOOKUP(Contrato[[#This Row],[Suministrador_CNE]],Suministrador[[#All],[Suministrador_CNE]:[SUMINISTRADOR_ACTUAL]],2,0)</f>
        <v>CABO_LEONES</v>
      </c>
      <c r="T164">
        <f>+COUNTIFS(Cesion_credito[Distribuidor_CNE],Contrato[[#This Row],[Distribuidor_CNE]],Cesion_credito[Bloque_Contrato_CNE],Contrato[[#This Row],[Contrato]])</f>
        <v>1</v>
      </c>
    </row>
    <row r="165" spans="11:20" x14ac:dyDescent="0.25">
      <c r="K165">
        <f t="shared" si="3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1108</v>
      </c>
      <c r="N165" t="s">
        <v>1080</v>
      </c>
      <c r="O165" t="s">
        <v>12</v>
      </c>
      <c r="P165" t="s">
        <v>213</v>
      </c>
      <c r="Q165">
        <v>16572.552</v>
      </c>
      <c r="R165" t="str">
        <f>+VLOOKUP(Contrato[[#This Row],[Distribuidor_CNE]],Distribuidor[[#All],[Distribuidor_CNE]:[DISTRIBUIDOR_ACTUAL]],2,0)</f>
        <v>CHILQUINTA</v>
      </c>
      <c r="S165" t="str">
        <f>+VLOOKUP(Contrato[[#This Row],[Suministrador_CNE]],Suministrador[[#All],[Suministrador_CNE]:[SUMINISTRADOR_ACTUAL]],2,0)</f>
        <v>CABO_LEONES</v>
      </c>
      <c r="T165">
        <f>+COUNTIFS(Cesion_credito[Distribuidor_CNE],Contrato[[#This Row],[Distribuidor_CNE]],Cesion_credito[Bloque_Contrato_CNE],Contrato[[#This Row],[Contrato]])</f>
        <v>1</v>
      </c>
    </row>
    <row r="166" spans="11:20" x14ac:dyDescent="0.25">
      <c r="K166">
        <f t="shared" si="3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1108</v>
      </c>
      <c r="N166" t="s">
        <v>1080</v>
      </c>
      <c r="O166" t="s">
        <v>13</v>
      </c>
      <c r="P166" t="s">
        <v>214</v>
      </c>
      <c r="Q166">
        <v>1706.3150000000001</v>
      </c>
      <c r="R166" t="str">
        <f>+VLOOKUP(Contrato[[#This Row],[Distribuidor_CNE]],Distribuidor[[#All],[Distribuidor_CNE]:[DISTRIBUIDOR_ACTUAL]],2,0)</f>
        <v>CHILQUINTA</v>
      </c>
      <c r="S166" t="str">
        <f>+VLOOKUP(Contrato[[#This Row],[Suministrador_CNE]],Suministrador[[#All],[Suministrador_CNE]:[SUMINISTRADOR_ACTUAL]],2,0)</f>
        <v>NORVIND</v>
      </c>
      <c r="T166">
        <f>+COUNTIFS(Cesion_credito[Distribuidor_CNE],Contrato[[#This Row],[Distribuidor_CNE]],Cesion_credito[Bloque_Contrato_CNE],Contrato[[#This Row],[Contrato]])</f>
        <v>1</v>
      </c>
    </row>
    <row r="167" spans="11:20" x14ac:dyDescent="0.25">
      <c r="K167">
        <f t="shared" si="3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1108</v>
      </c>
      <c r="N167" t="s">
        <v>1080</v>
      </c>
      <c r="O167" t="s">
        <v>1074</v>
      </c>
      <c r="P167" t="s">
        <v>215</v>
      </c>
      <c r="Q167">
        <v>156734.39300000001</v>
      </c>
      <c r="R167" t="str">
        <f>+VLOOKUP(Contrato[[#This Row],[Distribuidor_CNE]],Distribuidor[[#All],[Distribuidor_CNE]:[DISTRIBUIDOR_ACTUAL]],2,0)</f>
        <v>CHILQUINTA</v>
      </c>
      <c r="S167" t="str">
        <f>+VLOOKUP(Contrato[[#This Row],[Suministrador_CNE]],Suministrador[[#All],[Suministrador_CNE]:[SUMINISTRADOR_ACTUAL]],2,0)</f>
        <v>EGP_CHILE</v>
      </c>
      <c r="T167">
        <f>+COUNTIFS(Cesion_credito[Distribuidor_CNE],Contrato[[#This Row],[Distribuidor_CNE]],Cesion_credito[Bloque_Contrato_CNE],Contrato[[#This Row],[Contrato]])</f>
        <v>1</v>
      </c>
    </row>
    <row r="168" spans="11:20" x14ac:dyDescent="0.25">
      <c r="K168">
        <f t="shared" si="3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1108</v>
      </c>
      <c r="N168" t="s">
        <v>1080</v>
      </c>
      <c r="O168" t="s">
        <v>1074</v>
      </c>
      <c r="P168" t="s">
        <v>216</v>
      </c>
      <c r="Q168">
        <v>100561.121</v>
      </c>
      <c r="R168" t="str">
        <f>+VLOOKUP(Contrato[[#This Row],[Distribuidor_CNE]],Distribuidor[[#All],[Distribuidor_CNE]:[DISTRIBUIDOR_ACTUAL]],2,0)</f>
        <v>CHILQUINTA</v>
      </c>
      <c r="S168" t="str">
        <f>+VLOOKUP(Contrato[[#This Row],[Suministrador_CNE]],Suministrador[[#All],[Suministrador_CNE]:[SUMINISTRADOR_ACTUAL]],2,0)</f>
        <v>EGP_CHILE</v>
      </c>
      <c r="T168">
        <f>+COUNTIFS(Cesion_credito[Distribuidor_CNE],Contrato[[#This Row],[Distribuidor_CNE]],Cesion_credito[Bloque_Contrato_CNE],Contrato[[#This Row],[Contrato]])</f>
        <v>1</v>
      </c>
    </row>
    <row r="169" spans="11:20" x14ac:dyDescent="0.25">
      <c r="K169">
        <f t="shared" si="3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1108</v>
      </c>
      <c r="N169" t="s">
        <v>1080</v>
      </c>
      <c r="O169" t="s">
        <v>1074</v>
      </c>
      <c r="P169" t="s">
        <v>217</v>
      </c>
      <c r="Q169">
        <v>100816.264</v>
      </c>
      <c r="R169" t="str">
        <f>+VLOOKUP(Contrato[[#This Row],[Distribuidor_CNE]],Distribuidor[[#All],[Distribuidor_CNE]:[DISTRIBUIDOR_ACTUAL]],2,0)</f>
        <v>CHILQUINTA</v>
      </c>
      <c r="S169" t="str">
        <f>+VLOOKUP(Contrato[[#This Row],[Suministrador_CNE]],Suministrador[[#All],[Suministrador_CNE]:[SUMINISTRADOR_ACTUAL]],2,0)</f>
        <v>EGP_CHILE</v>
      </c>
      <c r="T169">
        <f>+COUNTIFS(Cesion_credito[Distribuidor_CNE],Contrato[[#This Row],[Distribuidor_CNE]],Cesion_credito[Bloque_Contrato_CNE],Contrato[[#This Row],[Contrato]])</f>
        <v>1</v>
      </c>
    </row>
    <row r="170" spans="11:20" x14ac:dyDescent="0.25">
      <c r="K170">
        <f t="shared" si="3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1108</v>
      </c>
      <c r="N170" t="s">
        <v>1080</v>
      </c>
      <c r="O170" t="s">
        <v>1074</v>
      </c>
      <c r="P170" t="s">
        <v>218</v>
      </c>
      <c r="Q170">
        <v>35482.474000000002</v>
      </c>
      <c r="R170" t="str">
        <f>+VLOOKUP(Contrato[[#This Row],[Distribuidor_CNE]],Distribuidor[[#All],[Distribuidor_CNE]:[DISTRIBUIDOR_ACTUAL]],2,0)</f>
        <v>CHILQUINTA</v>
      </c>
      <c r="S170" t="str">
        <f>+VLOOKUP(Contrato[[#This Row],[Suministrador_CNE]],Suministrador[[#All],[Suministrador_CNE]:[SUMINISTRADOR_ACTUAL]],2,0)</f>
        <v>EGP_CHILE</v>
      </c>
      <c r="T170">
        <f>+COUNTIFS(Cesion_credito[Distribuidor_CNE],Contrato[[#This Row],[Distribuidor_CNE]],Cesion_credito[Bloque_Contrato_CNE],Contrato[[#This Row],[Contrato]])</f>
        <v>1</v>
      </c>
    </row>
    <row r="171" spans="11:20" x14ac:dyDescent="0.25">
      <c r="K171">
        <f t="shared" si="3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1108</v>
      </c>
      <c r="N171" t="s">
        <v>1080</v>
      </c>
      <c r="O171" t="s">
        <v>14</v>
      </c>
      <c r="P171" t="s">
        <v>219</v>
      </c>
      <c r="Q171">
        <v>13431.076999999999</v>
      </c>
      <c r="R171" t="str">
        <f>+VLOOKUP(Contrato[[#This Row],[Distribuidor_CNE]],Distribuidor[[#All],[Distribuidor_CNE]:[DISTRIBUIDOR_ACTUAL]],2,0)</f>
        <v>CHILQUINTA</v>
      </c>
      <c r="S171" t="str">
        <f>+VLOOKUP(Contrato[[#This Row],[Suministrador_CNE]],Suministrador[[#All],[Suministrador_CNE]:[SUMINISTRADOR_ACTUAL]],2,0)</f>
        <v>COLBUN</v>
      </c>
      <c r="T171">
        <f>+COUNTIFS(Cesion_credito[Distribuidor_CNE],Contrato[[#This Row],[Distribuidor_CNE]],Cesion_credito[Bloque_Contrato_CNE],Contrato[[#This Row],[Contrato]])</f>
        <v>1</v>
      </c>
    </row>
    <row r="172" spans="11:20" x14ac:dyDescent="0.25">
      <c r="K172">
        <f t="shared" si="3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1108</v>
      </c>
      <c r="N172" t="s">
        <v>1080</v>
      </c>
      <c r="O172" t="s">
        <v>1081</v>
      </c>
      <c r="P172" t="s">
        <v>220</v>
      </c>
      <c r="Q172">
        <v>143917.27299999999</v>
      </c>
      <c r="R172" t="str">
        <f>+VLOOKUP(Contrato[[#This Row],[Distribuidor_CNE]],Distribuidor[[#All],[Distribuidor_CNE]:[DISTRIBUIDOR_ACTUAL]],2,0)</f>
        <v>CHILQUINTA</v>
      </c>
      <c r="S172" t="str">
        <f>+VLOOKUP(Contrato[[#This Row],[Suministrador_CNE]],Suministrador[[#All],[Suministrador_CNE]:[SUMINISTRADOR_ACTUAL]],2,0)</f>
        <v>EGP_CHILE</v>
      </c>
      <c r="T172">
        <f>+COUNTIFS(Cesion_credito[Distribuidor_CNE],Contrato[[#This Row],[Distribuidor_CNE]],Cesion_credito[Bloque_Contrato_CNE],Contrato[[#This Row],[Contrato]])</f>
        <v>1</v>
      </c>
    </row>
    <row r="173" spans="11:20" x14ac:dyDescent="0.25">
      <c r="K173">
        <f t="shared" si="3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1108</v>
      </c>
      <c r="N173" t="s">
        <v>1080</v>
      </c>
      <c r="O173" t="s">
        <v>1081</v>
      </c>
      <c r="P173" t="s">
        <v>221</v>
      </c>
      <c r="Q173">
        <v>96678.251999999993</v>
      </c>
      <c r="R173" t="str">
        <f>+VLOOKUP(Contrato[[#This Row],[Distribuidor_CNE]],Distribuidor[[#All],[Distribuidor_CNE]:[DISTRIBUIDOR_ACTUAL]],2,0)</f>
        <v>CHILQUINTA</v>
      </c>
      <c r="S173" t="str">
        <f>+VLOOKUP(Contrato[[#This Row],[Suministrador_CNE]],Suministrador[[#All],[Suministrador_CNE]:[SUMINISTRADOR_ACTUAL]],2,0)</f>
        <v>EGP_CHILE</v>
      </c>
      <c r="T173">
        <f>+COUNTIFS(Cesion_credito[Distribuidor_CNE],Contrato[[#This Row],[Distribuidor_CNE]],Cesion_credito[Bloque_Contrato_CNE],Contrato[[#This Row],[Contrato]])</f>
        <v>1</v>
      </c>
    </row>
    <row r="174" spans="11:20" x14ac:dyDescent="0.25">
      <c r="K174">
        <f t="shared" si="3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1108</v>
      </c>
      <c r="N174" t="s">
        <v>1080</v>
      </c>
      <c r="O174" t="s">
        <v>15</v>
      </c>
      <c r="P174" t="s">
        <v>222</v>
      </c>
      <c r="Q174">
        <v>5623.1840000000002</v>
      </c>
      <c r="R174" t="str">
        <f>+VLOOKUP(Contrato[[#This Row],[Distribuidor_CNE]],Distribuidor[[#All],[Distribuidor_CNE]:[DISTRIBUIDOR_ACTUAL]],2,0)</f>
        <v>CHILQUINTA</v>
      </c>
      <c r="S174" t="str">
        <f>+VLOOKUP(Contrato[[#This Row],[Suministrador_CNE]],Suministrador[[#All],[Suministrador_CNE]:[SUMINISTRADOR_ACTUAL]],2,0)</f>
        <v>SAN_JUAN_LAP</v>
      </c>
      <c r="T174">
        <f>+COUNTIFS(Cesion_credito[Distribuidor_CNE],Contrato[[#This Row],[Distribuidor_CNE]],Cesion_credito[Bloque_Contrato_CNE],Contrato[[#This Row],[Contrato]])</f>
        <v>1</v>
      </c>
    </row>
    <row r="175" spans="11:20" x14ac:dyDescent="0.25">
      <c r="K175">
        <f t="shared" si="3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1108</v>
      </c>
      <c r="N175" t="s">
        <v>1080</v>
      </c>
      <c r="O175" t="s">
        <v>15</v>
      </c>
      <c r="P175" t="s">
        <v>223</v>
      </c>
      <c r="Q175">
        <v>3957.991</v>
      </c>
      <c r="R175" t="str">
        <f>+VLOOKUP(Contrato[[#This Row],[Distribuidor_CNE]],Distribuidor[[#All],[Distribuidor_CNE]:[DISTRIBUIDOR_ACTUAL]],2,0)</f>
        <v>CHILQUINTA</v>
      </c>
      <c r="S175" t="str">
        <f>+VLOOKUP(Contrato[[#This Row],[Suministrador_CNE]],Suministrador[[#All],[Suministrador_CNE]:[SUMINISTRADOR_ACTUAL]],2,0)</f>
        <v>SAN_JUAN_LAP</v>
      </c>
      <c r="T175">
        <f>+COUNTIFS(Cesion_credito[Distribuidor_CNE],Contrato[[#This Row],[Distribuidor_CNE]],Cesion_credito[Bloque_Contrato_CNE],Contrato[[#This Row],[Contrato]])</f>
        <v>1</v>
      </c>
    </row>
    <row r="176" spans="11:20" x14ac:dyDescent="0.25">
      <c r="K176">
        <f t="shared" si="3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1108</v>
      </c>
      <c r="N176" t="s">
        <v>1080</v>
      </c>
      <c r="O176" t="s">
        <v>15</v>
      </c>
      <c r="P176" t="s">
        <v>224</v>
      </c>
      <c r="Q176">
        <v>21394.045999999998</v>
      </c>
      <c r="R176" t="str">
        <f>+VLOOKUP(Contrato[[#This Row],[Distribuidor_CNE]],Distribuidor[[#All],[Distribuidor_CNE]:[DISTRIBUIDOR_ACTUAL]],2,0)</f>
        <v>CHILQUINTA</v>
      </c>
      <c r="S176" t="str">
        <f>+VLOOKUP(Contrato[[#This Row],[Suministrador_CNE]],Suministrador[[#All],[Suministrador_CNE]:[SUMINISTRADOR_ACTUAL]],2,0)</f>
        <v>SAN_JUAN_LAP</v>
      </c>
      <c r="T176">
        <f>+COUNTIFS(Cesion_credito[Distribuidor_CNE],Contrato[[#This Row],[Distribuidor_CNE]],Cesion_credito[Bloque_Contrato_CNE],Contrato[[#This Row],[Contrato]])</f>
        <v>1</v>
      </c>
    </row>
    <row r="177" spans="11:20" x14ac:dyDescent="0.25">
      <c r="K177">
        <f t="shared" si="3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1108</v>
      </c>
      <c r="N177" t="s">
        <v>1080</v>
      </c>
      <c r="O177" t="s">
        <v>16</v>
      </c>
      <c r="P177" t="s">
        <v>225</v>
      </c>
      <c r="Q177">
        <v>6171.7430000000004</v>
      </c>
      <c r="R177" t="str">
        <f>+VLOOKUP(Contrato[[#This Row],[Distribuidor_CNE]],Distribuidor[[#All],[Distribuidor_CNE]:[DISTRIBUIDOR_ACTUAL]],2,0)</f>
        <v>CHILQUINTA</v>
      </c>
      <c r="S177" t="str">
        <f>+VLOOKUP(Contrato[[#This Row],[Suministrador_CNE]],Suministrador[[#All],[Suministrador_CNE]:[SUMINISTRADOR_ACTUAL]],2,0)</f>
        <v>SANTIAGO_SOLAR</v>
      </c>
      <c r="T177">
        <f>+COUNTIFS(Cesion_credito[Distribuidor_CNE],Contrato[[#This Row],[Distribuidor_CNE]],Cesion_credito[Bloque_Contrato_CNE],Contrato[[#This Row],[Contrato]])</f>
        <v>1</v>
      </c>
    </row>
    <row r="178" spans="11:20" x14ac:dyDescent="0.25">
      <c r="K178">
        <f t="shared" si="3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1108</v>
      </c>
      <c r="N178" t="s">
        <v>1080</v>
      </c>
      <c r="O178" t="s">
        <v>17</v>
      </c>
      <c r="P178" t="s">
        <v>226</v>
      </c>
      <c r="Q178">
        <v>9147.0959999999995</v>
      </c>
      <c r="R178" t="str">
        <f>+VLOOKUP(Contrato[[#This Row],[Distribuidor_CNE]],Distribuidor[[#All],[Distribuidor_CNE]:[DISTRIBUIDOR_ACTUAL]],2,0)</f>
        <v>CHILQUINTA</v>
      </c>
      <c r="S178" t="str">
        <f>+VLOOKUP(Contrato[[#This Row],[Suministrador_CNE]],Suministrador[[#All],[Suministrador_CNE]:[SUMINISTRADOR_ACTUAL]],2,0)</f>
        <v>LUZ_DEL_NORTE</v>
      </c>
      <c r="T178">
        <f>+COUNTIFS(Cesion_credito[Distribuidor_CNE],Contrato[[#This Row],[Distribuidor_CNE]],Cesion_credito[Bloque_Contrato_CNE],Contrato[[#This Row],[Contrato]])</f>
        <v>1</v>
      </c>
    </row>
    <row r="179" spans="11:20" x14ac:dyDescent="0.25">
      <c r="K179">
        <f t="shared" si="3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1108</v>
      </c>
      <c r="N179" t="s">
        <v>1080</v>
      </c>
      <c r="O179" t="s">
        <v>18</v>
      </c>
      <c r="P179" t="s">
        <v>227</v>
      </c>
      <c r="Q179">
        <v>1286.46</v>
      </c>
      <c r="R179" t="str">
        <f>+VLOOKUP(Contrato[[#This Row],[Distribuidor_CNE]],Distribuidor[[#All],[Distribuidor_CNE]:[DISTRIBUIDOR_ACTUAL]],2,0)</f>
        <v>CHILQUINTA</v>
      </c>
      <c r="S179" t="str">
        <f>+VLOOKUP(Contrato[[#This Row],[Suministrador_CNE]],Suministrador[[#All],[Suministrador_CNE]:[SUMINISTRADOR_ACTUAL]],2,0)</f>
        <v>SPVP4</v>
      </c>
      <c r="T179">
        <f>+COUNTIFS(Cesion_credito[Distribuidor_CNE],Contrato[[#This Row],[Distribuidor_CNE]],Cesion_credito[Bloque_Contrato_CNE],Contrato[[#This Row],[Contrato]])</f>
        <v>1</v>
      </c>
    </row>
    <row r="180" spans="11:20" x14ac:dyDescent="0.25">
      <c r="K180">
        <f t="shared" si="3"/>
        <v>1</v>
      </c>
      <c r="L180" s="3" t="str">
        <f>+Contrato[[#This Row],[Distribuidor_CNE]]&amp;"_"&amp;Contrato[[#This Row],[Contrato]]</f>
        <v>CODINER_SIC 2013/03_2_BS4_BB_CODINER_Abengoa</v>
      </c>
      <c r="M180" t="s">
        <v>1108</v>
      </c>
      <c r="N180" t="s">
        <v>1082</v>
      </c>
      <c r="O180" t="s">
        <v>1</v>
      </c>
      <c r="P180" t="s">
        <v>228</v>
      </c>
      <c r="Q180">
        <v>1302.0070000000001</v>
      </c>
      <c r="R180" t="str">
        <f>+VLOOKUP(Contrato[[#This Row],[Distribuidor_CNE]],Distribuidor[[#All],[Distribuidor_CNE]:[DISTRIBUIDOR_ACTUAL]],2,0)</f>
        <v>CODINER</v>
      </c>
      <c r="S180" t="str">
        <f>+VLOOKUP(Contrato[[#This Row],[Suministrador_CNE]],Suministrador[[#All],[Suministrador_CNE]:[SUMINISTRADOR_ACTUAL]],2,0)</f>
        <v>CERRO_DOMINADOR_CSP</v>
      </c>
      <c r="T180">
        <f>+COUNTIFS(Cesion_credito[Distribuidor_CNE],Contrato[[#This Row],[Distribuidor_CNE]],Cesion_credito[Bloque_Contrato_CNE],Contrato[[#This Row],[Contrato]])</f>
        <v>1</v>
      </c>
    </row>
    <row r="181" spans="11:20" x14ac:dyDescent="0.25">
      <c r="K181">
        <f t="shared" si="3"/>
        <v>1</v>
      </c>
      <c r="L181" s="3" t="str">
        <f>+Contrato[[#This Row],[Distribuidor_CNE]]&amp;"_"&amp;Contrato[[#This Row],[Contrato]]</f>
        <v>CODINER_SIC 2013/03_2_BS3_BB_CODINER_ACCIONA</v>
      </c>
      <c r="M181" t="s">
        <v>1108</v>
      </c>
      <c r="N181" t="s">
        <v>1082</v>
      </c>
      <c r="O181" t="s">
        <v>2</v>
      </c>
      <c r="P181" t="s">
        <v>229</v>
      </c>
      <c r="Q181">
        <v>2131.15</v>
      </c>
      <c r="R181" t="str">
        <f>+VLOOKUP(Contrato[[#This Row],[Distribuidor_CNE]],Distribuidor[[#All],[Distribuidor_CNE]:[DISTRIBUIDOR_ACTUAL]],2,0)</f>
        <v>CODINER</v>
      </c>
      <c r="S181" t="str">
        <f>+VLOOKUP(Contrato[[#This Row],[Suministrador_CNE]],Suministrador[[#All],[Suministrador_CNE]:[SUMINISTRADOR_ACTUAL]],2,0)</f>
        <v>ACCIONA_ENERGIA</v>
      </c>
      <c r="T181">
        <f>+COUNTIFS(Cesion_credito[Distribuidor_CNE],Contrato[[#This Row],[Distribuidor_CNE]],Cesion_credito[Bloque_Contrato_CNE],Contrato[[#This Row],[Contrato]])</f>
        <v>1</v>
      </c>
    </row>
    <row r="182" spans="11:20" x14ac:dyDescent="0.25">
      <c r="K182">
        <f t="shared" si="3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1108</v>
      </c>
      <c r="N182" t="s">
        <v>1082</v>
      </c>
      <c r="O182" t="s">
        <v>3</v>
      </c>
      <c r="P182" t="s">
        <v>230</v>
      </c>
      <c r="Q182">
        <v>297.20499999999998</v>
      </c>
      <c r="R182" t="str">
        <f>+VLOOKUP(Contrato[[#This Row],[Distribuidor_CNE]],Distribuidor[[#All],[Distribuidor_CNE]:[DISTRIBUIDOR_ACTUAL]],2,0)</f>
        <v>CODINER</v>
      </c>
      <c r="S182" t="str">
        <f>+VLOOKUP(Contrato[[#This Row],[Suministrador_CNE]],Suministrador[[#All],[Suministrador_CNE]:[SUMINISTRADOR_ACTUAL]],2,0)</f>
        <v>AELA_GENERACION</v>
      </c>
      <c r="T182">
        <f>+COUNTIFS(Cesion_credito[Distribuidor_CNE],Contrato[[#This Row],[Distribuidor_CNE]],Cesion_credito[Bloque_Contrato_CNE],Contrato[[#This Row],[Contrato]])</f>
        <v>1</v>
      </c>
    </row>
    <row r="183" spans="11:20" x14ac:dyDescent="0.25">
      <c r="K183">
        <f t="shared" si="3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1108</v>
      </c>
      <c r="N183" t="s">
        <v>1082</v>
      </c>
      <c r="O183" t="s">
        <v>3</v>
      </c>
      <c r="P183" t="s">
        <v>231</v>
      </c>
      <c r="Q183">
        <v>521.93600000000004</v>
      </c>
      <c r="R183" t="str">
        <f>+VLOOKUP(Contrato[[#This Row],[Distribuidor_CNE]],Distribuidor[[#All],[Distribuidor_CNE]:[DISTRIBUIDOR_ACTUAL]],2,0)</f>
        <v>CODINER</v>
      </c>
      <c r="S183" t="str">
        <f>+VLOOKUP(Contrato[[#This Row],[Suministrador_CNE]],Suministrador[[#All],[Suministrador_CNE]:[SUMINISTRADOR_ACTUAL]],2,0)</f>
        <v>AELA_GENERACION</v>
      </c>
      <c r="T183">
        <f>+COUNTIFS(Cesion_credito[Distribuidor_CNE],Contrato[[#This Row],[Distribuidor_CNE]],Cesion_credito[Bloque_Contrato_CNE],Contrato[[#This Row],[Contrato]])</f>
        <v>1</v>
      </c>
    </row>
    <row r="184" spans="11:20" x14ac:dyDescent="0.25">
      <c r="K184">
        <f t="shared" si="3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1108</v>
      </c>
      <c r="N184" t="s">
        <v>1082</v>
      </c>
      <c r="O184" t="s">
        <v>3</v>
      </c>
      <c r="P184" t="s">
        <v>232</v>
      </c>
      <c r="Q184">
        <v>336.22</v>
      </c>
      <c r="R184" t="str">
        <f>+VLOOKUP(Contrato[[#This Row],[Distribuidor_CNE]],Distribuidor[[#All],[Distribuidor_CNE]:[DISTRIBUIDOR_ACTUAL]],2,0)</f>
        <v>CODINER</v>
      </c>
      <c r="S184" t="str">
        <f>+VLOOKUP(Contrato[[#This Row],[Suministrador_CNE]],Suministrador[[#All],[Suministrador_CNE]:[SUMINISTRADOR_ACTUAL]],2,0)</f>
        <v>AELA_GENERACION</v>
      </c>
      <c r="T184">
        <f>+COUNTIFS(Cesion_credito[Distribuidor_CNE],Contrato[[#This Row],[Distribuidor_CNE]],Cesion_credito[Bloque_Contrato_CNE],Contrato[[#This Row],[Contrato]])</f>
        <v>1</v>
      </c>
    </row>
    <row r="185" spans="11:20" x14ac:dyDescent="0.25">
      <c r="K185">
        <f t="shared" si="3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1108</v>
      </c>
      <c r="N185" t="s">
        <v>1082</v>
      </c>
      <c r="O185" t="s">
        <v>4</v>
      </c>
      <c r="P185" t="s">
        <v>233</v>
      </c>
      <c r="Q185">
        <v>128.34800000000001</v>
      </c>
      <c r="R185" t="str">
        <f>+VLOOKUP(Contrato[[#This Row],[Distribuidor_CNE]],Distribuidor[[#All],[Distribuidor_CNE]:[DISTRIBUIDOR_ACTUAL]],2,0)</f>
        <v>CODINER</v>
      </c>
      <c r="S185" t="str">
        <f>+VLOOKUP(Contrato[[#This Row],[Suministrador_CNE]],Suministrador[[#All],[Suministrador_CNE]:[SUMINISTRADOR_ACTUAL]],2,0)</f>
        <v>LUZ_DEL_NORTE</v>
      </c>
      <c r="T185">
        <f>+COUNTIFS(Cesion_credito[Distribuidor_CNE],Contrato[[#This Row],[Distribuidor_CNE]],Cesion_credito[Bloque_Contrato_CNE],Contrato[[#This Row],[Contrato]])</f>
        <v>1</v>
      </c>
    </row>
    <row r="186" spans="11:20" x14ac:dyDescent="0.25">
      <c r="K186">
        <f t="shared" si="3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1108</v>
      </c>
      <c r="N186" t="s">
        <v>1082</v>
      </c>
      <c r="O186" t="s">
        <v>5</v>
      </c>
      <c r="P186" t="s">
        <v>234</v>
      </c>
      <c r="Q186">
        <v>1127.9870000000001</v>
      </c>
      <c r="R186" t="str">
        <f>+VLOOKUP(Contrato[[#This Row],[Distribuidor_CNE]],Distribuidor[[#All],[Distribuidor_CNE]:[DISTRIBUIDOR_ACTUAL]],2,0)</f>
        <v>CODINER</v>
      </c>
      <c r="S186" t="str">
        <f>+VLOOKUP(Contrato[[#This Row],[Suministrador_CNE]],Suministrador[[#All],[Suministrador_CNE]:[SUMINISTRADOR_ACTUAL]],2,0)</f>
        <v>CHUNGUNGO</v>
      </c>
      <c r="T186">
        <f>+COUNTIFS(Cesion_credito[Distribuidor_CNE],Contrato[[#This Row],[Distribuidor_CNE]],Cesion_credito[Bloque_Contrato_CNE],Contrato[[#This Row],[Contrato]])</f>
        <v>1</v>
      </c>
    </row>
    <row r="187" spans="11:20" x14ac:dyDescent="0.25">
      <c r="K187">
        <f t="shared" si="3"/>
        <v>1</v>
      </c>
      <c r="L187" s="3" t="str">
        <f>+Contrato[[#This Row],[Distribuidor_CNE]]&amp;"_"&amp;Contrato[[#This Row],[Contrato]]</f>
        <v>CODINER_SAE 2006/01_BB1_BB_Codiner_COLBÚN</v>
      </c>
      <c r="M187" t="s">
        <v>1108</v>
      </c>
      <c r="N187" t="s">
        <v>1082</v>
      </c>
      <c r="O187" t="s">
        <v>1072</v>
      </c>
      <c r="P187" t="s">
        <v>235</v>
      </c>
      <c r="Q187">
        <v>8545.0669999999991</v>
      </c>
      <c r="R187" t="str">
        <f>+VLOOKUP(Contrato[[#This Row],[Distribuidor_CNE]],Distribuidor[[#All],[Distribuidor_CNE]:[DISTRIBUIDOR_ACTUAL]],2,0)</f>
        <v>CODINER</v>
      </c>
      <c r="S187" t="str">
        <f>+VLOOKUP(Contrato[[#This Row],[Suministrador_CNE]],Suministrador[[#All],[Suministrador_CNE]:[SUMINISTRADOR_ACTUAL]],2,0)</f>
        <v>COLBUN</v>
      </c>
      <c r="T187">
        <f>+COUNTIFS(Cesion_credito[Distribuidor_CNE],Contrato[[#This Row],[Distribuidor_CNE]],Cesion_credito[Bloque_Contrato_CNE],Contrato[[#This Row],[Contrato]])</f>
        <v>1</v>
      </c>
    </row>
    <row r="188" spans="11:20" x14ac:dyDescent="0.25">
      <c r="K188">
        <f t="shared" si="3"/>
        <v>1</v>
      </c>
      <c r="L188" s="3" t="str">
        <f>+Contrato[[#This Row],[Distribuidor_CNE]]&amp;"_"&amp;Contrato[[#This Row],[Contrato]]</f>
        <v>CODINER_SAE 2006/01_BV1_BV_Codiner_COLBÚN</v>
      </c>
      <c r="M188" t="s">
        <v>1108</v>
      </c>
      <c r="N188" t="s">
        <v>1082</v>
      </c>
      <c r="O188" t="s">
        <v>1072</v>
      </c>
      <c r="P188" t="s">
        <v>236</v>
      </c>
      <c r="Q188">
        <v>7937.7929999999997</v>
      </c>
      <c r="R188" t="str">
        <f>+VLOOKUP(Contrato[[#This Row],[Distribuidor_CNE]],Distribuidor[[#All],[Distribuidor_CNE]:[DISTRIBUIDOR_ACTUAL]],2,0)</f>
        <v>CODINER</v>
      </c>
      <c r="S188" t="str">
        <f>+VLOOKUP(Contrato[[#This Row],[Suministrador_CNE]],Suministrador[[#All],[Suministrador_CNE]:[SUMINISTRADOR_ACTUAL]],2,0)</f>
        <v>COLBUN</v>
      </c>
      <c r="T188">
        <f>+COUNTIFS(Cesion_credito[Distribuidor_CNE],Contrato[[#This Row],[Distribuidor_CNE]],Cesion_credito[Bloque_Contrato_CNE],Contrato[[#This Row],[Contrato]])</f>
        <v>1</v>
      </c>
    </row>
    <row r="189" spans="11:20" x14ac:dyDescent="0.25">
      <c r="K189">
        <f t="shared" si="3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1108</v>
      </c>
      <c r="N189" t="s">
        <v>1082</v>
      </c>
      <c r="O189" t="s">
        <v>6</v>
      </c>
      <c r="P189" t="s">
        <v>237</v>
      </c>
      <c r="Q189">
        <v>34.765999999999998</v>
      </c>
      <c r="R189" t="str">
        <f>+VLOOKUP(Contrato[[#This Row],[Distribuidor_CNE]],Distribuidor[[#All],[Distribuidor_CNE]:[DISTRIBUIDOR_ACTUAL]],2,0)</f>
        <v>CODINER</v>
      </c>
      <c r="S189" t="str">
        <f>+VLOOKUP(Contrato[[#This Row],[Suministrador_CNE]],Suministrador[[#All],[Suministrador_CNE]:[SUMINISTRADOR_ACTUAL]],2,0)</f>
        <v>RUCATAYO</v>
      </c>
      <c r="T189">
        <f>+COUNTIFS(Cesion_credito[Distribuidor_CNE],Contrato[[#This Row],[Distribuidor_CNE]],Cesion_credito[Bloque_Contrato_CNE],Contrato[[#This Row],[Contrato]])</f>
        <v>1</v>
      </c>
    </row>
    <row r="190" spans="11:20" x14ac:dyDescent="0.25">
      <c r="K190">
        <f t="shared" si="3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1108</v>
      </c>
      <c r="N190" t="s">
        <v>1082</v>
      </c>
      <c r="O190" t="s">
        <v>6</v>
      </c>
      <c r="P190" t="s">
        <v>238</v>
      </c>
      <c r="Q190">
        <v>38.055999999999997</v>
      </c>
      <c r="R190" t="str">
        <f>+VLOOKUP(Contrato[[#This Row],[Distribuidor_CNE]],Distribuidor[[#All],[Distribuidor_CNE]:[DISTRIBUIDOR_ACTUAL]],2,0)</f>
        <v>CODINER</v>
      </c>
      <c r="S190" t="str">
        <f>+VLOOKUP(Contrato[[#This Row],[Suministrador_CNE]],Suministrador[[#All],[Suministrador_CNE]:[SUMINISTRADOR_ACTUAL]],2,0)</f>
        <v>RUCATAYO</v>
      </c>
      <c r="T190">
        <f>+COUNTIFS(Cesion_credito[Distribuidor_CNE],Contrato[[#This Row],[Distribuidor_CNE]],Cesion_credito[Bloque_Contrato_CNE],Contrato[[#This Row],[Contrato]])</f>
        <v>1</v>
      </c>
    </row>
    <row r="191" spans="11:20" x14ac:dyDescent="0.25">
      <c r="K191">
        <f t="shared" si="3"/>
        <v>1</v>
      </c>
      <c r="L191" s="3" t="str">
        <f>+Contrato[[#This Row],[Distribuidor_CNE]]&amp;"_"&amp;Contrato[[#This Row],[Contrato]]</f>
        <v>CODINER_SIC 2013/03_2_BS3_BB_CODINER_E-CL</v>
      </c>
      <c r="M191" t="s">
        <v>1108</v>
      </c>
      <c r="N191" t="s">
        <v>1082</v>
      </c>
      <c r="O191" t="s">
        <v>7</v>
      </c>
      <c r="P191" t="s">
        <v>239</v>
      </c>
      <c r="Q191">
        <v>21528.513999999999</v>
      </c>
      <c r="R191" t="str">
        <f>+VLOOKUP(Contrato[[#This Row],[Distribuidor_CNE]],Distribuidor[[#All],[Distribuidor_CNE]:[DISTRIBUIDOR_ACTUAL]],2,0)</f>
        <v>CODINER</v>
      </c>
      <c r="S191" t="str">
        <f>+VLOOKUP(Contrato[[#This Row],[Suministrador_CNE]],Suministrador[[#All],[Suministrador_CNE]:[SUMINISTRADOR_ACTUAL]],2,0)</f>
        <v>ENGIE</v>
      </c>
      <c r="T191">
        <f>+COUNTIFS(Cesion_credito[Distribuidor_CNE],Contrato[[#This Row],[Distribuidor_CNE]],Cesion_credito[Bloque_Contrato_CNE],Contrato[[#This Row],[Contrato]])</f>
        <v>1</v>
      </c>
    </row>
    <row r="192" spans="11:20" x14ac:dyDescent="0.25">
      <c r="K192">
        <f t="shared" si="3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1108</v>
      </c>
      <c r="N192" t="s">
        <v>1082</v>
      </c>
      <c r="O192" t="s">
        <v>8</v>
      </c>
      <c r="P192" t="s">
        <v>240</v>
      </c>
      <c r="Q192">
        <v>5598.2629999999999</v>
      </c>
      <c r="R192" t="str">
        <f>+VLOOKUP(Contrato[[#This Row],[Distribuidor_CNE]],Distribuidor[[#All],[Distribuidor_CNE]:[DISTRIBUIDOR_ACTUAL]],2,0)</f>
        <v>CODINER</v>
      </c>
      <c r="S192" t="str">
        <f>+VLOOKUP(Contrato[[#This Row],[Suministrador_CNE]],Suministrador[[#All],[Suministrador_CNE]:[SUMINISTRADOR_ACTUAL]],2,0)</f>
        <v>GM_HOLDINGS</v>
      </c>
      <c r="T192">
        <f>+COUNTIFS(Cesion_credito[Distribuidor_CNE],Contrato[[#This Row],[Distribuidor_CNE]],Cesion_credito[Bloque_Contrato_CNE],Contrato[[#This Row],[Contrato]])</f>
        <v>1</v>
      </c>
    </row>
    <row r="193" spans="11:20" x14ac:dyDescent="0.25">
      <c r="K193">
        <f t="shared" si="3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1108</v>
      </c>
      <c r="N193" t="s">
        <v>1082</v>
      </c>
      <c r="O193" t="s">
        <v>9</v>
      </c>
      <c r="P193" t="s">
        <v>241</v>
      </c>
      <c r="Q193">
        <v>49.119</v>
      </c>
      <c r="R193" t="str">
        <f>+VLOOKUP(Contrato[[#This Row],[Distribuidor_CNE]],Distribuidor[[#All],[Distribuidor_CNE]:[DISTRIBUIDOR_ACTUAL]],2,0)</f>
        <v>CODINER</v>
      </c>
      <c r="S193" t="str">
        <f>+VLOOKUP(Contrato[[#This Row],[Suministrador_CNE]],Suministrador[[#All],[Suministrador_CNE]:[SUMINISTRADOR_ACTUAL]],2,0)</f>
        <v>CAREN</v>
      </c>
      <c r="T193">
        <f>+COUNTIFS(Cesion_credito[Distribuidor_CNE],Contrato[[#This Row],[Distribuidor_CNE]],Cesion_credito[Bloque_Contrato_CNE],Contrato[[#This Row],[Contrato]])</f>
        <v>1</v>
      </c>
    </row>
    <row r="194" spans="11:20" x14ac:dyDescent="0.25">
      <c r="K194">
        <f t="shared" si="3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1108</v>
      </c>
      <c r="N194" t="s">
        <v>1082</v>
      </c>
      <c r="O194" t="s">
        <v>9</v>
      </c>
      <c r="P194" t="s">
        <v>242</v>
      </c>
      <c r="Q194">
        <v>70.507000000000005</v>
      </c>
      <c r="R194" t="str">
        <f>+VLOOKUP(Contrato[[#This Row],[Distribuidor_CNE]],Distribuidor[[#All],[Distribuidor_CNE]:[DISTRIBUIDOR_ACTUAL]],2,0)</f>
        <v>CODINER</v>
      </c>
      <c r="S194" t="str">
        <f>+VLOOKUP(Contrato[[#This Row],[Suministrador_CNE]],Suministrador[[#All],[Suministrador_CNE]:[SUMINISTRADOR_ACTUAL]],2,0)</f>
        <v>CAREN</v>
      </c>
      <c r="T194">
        <f>+COUNTIFS(Cesion_credito[Distribuidor_CNE],Contrato[[#This Row],[Distribuidor_CNE]],Cesion_credito[Bloque_Contrato_CNE],Contrato[[#This Row],[Contrato]])</f>
        <v>1</v>
      </c>
    </row>
    <row r="195" spans="11:20" x14ac:dyDescent="0.25">
      <c r="K195">
        <f t="shared" ref="K195:K258" si="4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1108</v>
      </c>
      <c r="N195" t="s">
        <v>1082</v>
      </c>
      <c r="O195" t="s">
        <v>9</v>
      </c>
      <c r="P195" t="s">
        <v>243</v>
      </c>
      <c r="Q195">
        <v>42.331000000000003</v>
      </c>
      <c r="R195" t="str">
        <f>+VLOOKUP(Contrato[[#This Row],[Distribuidor_CNE]],Distribuidor[[#All],[Distribuidor_CNE]:[DISTRIBUIDOR_ACTUAL]],2,0)</f>
        <v>CODINER</v>
      </c>
      <c r="S195" t="str">
        <f>+VLOOKUP(Contrato[[#This Row],[Suministrador_CNE]],Suministrador[[#All],[Suministrador_CNE]:[SUMINISTRADOR_ACTUAL]],2,0)</f>
        <v>CAREN</v>
      </c>
      <c r="T195">
        <f>+COUNTIFS(Cesion_credito[Distribuidor_CNE],Contrato[[#This Row],[Distribuidor_CNE]],Cesion_credito[Bloque_Contrato_CNE],Contrato[[#This Row],[Contrato]])</f>
        <v>1</v>
      </c>
    </row>
    <row r="196" spans="11:20" x14ac:dyDescent="0.25">
      <c r="K196">
        <f t="shared" si="4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1108</v>
      </c>
      <c r="N196" t="s">
        <v>1082</v>
      </c>
      <c r="O196" t="s">
        <v>9</v>
      </c>
      <c r="P196" t="s">
        <v>244</v>
      </c>
      <c r="Q196">
        <v>267.928</v>
      </c>
      <c r="R196" t="str">
        <f>+VLOOKUP(Contrato[[#This Row],[Distribuidor_CNE]],Distribuidor[[#All],[Distribuidor_CNE]:[DISTRIBUIDOR_ACTUAL]],2,0)</f>
        <v>CODINER</v>
      </c>
      <c r="S196" t="str">
        <f>+VLOOKUP(Contrato[[#This Row],[Suministrador_CNE]],Suministrador[[#All],[Suministrador_CNE]:[SUMINISTRADOR_ACTUAL]],2,0)</f>
        <v>CAREN</v>
      </c>
      <c r="T196">
        <f>+COUNTIFS(Cesion_credito[Distribuidor_CNE],Contrato[[#This Row],[Distribuidor_CNE]],Cesion_credito[Bloque_Contrato_CNE],Contrato[[#This Row],[Contrato]])</f>
        <v>1</v>
      </c>
    </row>
    <row r="197" spans="11:20" x14ac:dyDescent="0.25">
      <c r="K197">
        <f t="shared" si="4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1108</v>
      </c>
      <c r="N197" t="s">
        <v>1082</v>
      </c>
      <c r="O197" t="s">
        <v>10</v>
      </c>
      <c r="P197" t="s">
        <v>245</v>
      </c>
      <c r="Q197">
        <v>194.761</v>
      </c>
      <c r="R197" t="str">
        <f>+VLOOKUP(Contrato[[#This Row],[Distribuidor_CNE]],Distribuidor[[#All],[Distribuidor_CNE]:[DISTRIBUIDOR_ACTUAL]],2,0)</f>
        <v>CODINER</v>
      </c>
      <c r="S197" t="str">
        <f>+VLOOKUP(Contrato[[#This Row],[Suministrador_CNE]],Suministrador[[#All],[Suministrador_CNE]:[SUMINISTRADOR_ACTUAL]],2,0)</f>
        <v>PV_SALVADOR</v>
      </c>
      <c r="T197">
        <f>+COUNTIFS(Cesion_credito[Distribuidor_CNE],Contrato[[#This Row],[Distribuidor_CNE]],Cesion_credito[Bloque_Contrato_CNE],Contrato[[#This Row],[Contrato]])</f>
        <v>1</v>
      </c>
    </row>
    <row r="198" spans="11:20" x14ac:dyDescent="0.25">
      <c r="K198">
        <f t="shared" si="4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1108</v>
      </c>
      <c r="N198" t="s">
        <v>1082</v>
      </c>
      <c r="O198" t="s">
        <v>10</v>
      </c>
      <c r="P198" t="s">
        <v>246</v>
      </c>
      <c r="Q198">
        <v>74.918000000000006</v>
      </c>
      <c r="R198" t="str">
        <f>+VLOOKUP(Contrato[[#This Row],[Distribuidor_CNE]],Distribuidor[[#All],[Distribuidor_CNE]:[DISTRIBUIDOR_ACTUAL]],2,0)</f>
        <v>CODINER</v>
      </c>
      <c r="S198" t="str">
        <f>+VLOOKUP(Contrato[[#This Row],[Suministrador_CNE]],Suministrador[[#All],[Suministrador_CNE]:[SUMINISTRADOR_ACTUAL]],2,0)</f>
        <v>PV_SALVADOR</v>
      </c>
      <c r="T198">
        <f>+COUNTIFS(Cesion_credito[Distribuidor_CNE],Contrato[[#This Row],[Distribuidor_CNE]],Cesion_credito[Bloque_Contrato_CNE],Contrato[[#This Row],[Contrato]])</f>
        <v>1</v>
      </c>
    </row>
    <row r="199" spans="11:20" x14ac:dyDescent="0.25">
      <c r="K199">
        <f t="shared" si="4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1108</v>
      </c>
      <c r="N199" t="s">
        <v>1082</v>
      </c>
      <c r="O199" t="s">
        <v>10</v>
      </c>
      <c r="P199" t="s">
        <v>247</v>
      </c>
      <c r="Q199">
        <v>89.772999999999996</v>
      </c>
      <c r="R199" t="str">
        <f>+VLOOKUP(Contrato[[#This Row],[Distribuidor_CNE]],Distribuidor[[#All],[Distribuidor_CNE]:[DISTRIBUIDOR_ACTUAL]],2,0)</f>
        <v>CODINER</v>
      </c>
      <c r="S199" t="str">
        <f>+VLOOKUP(Contrato[[#This Row],[Suministrador_CNE]],Suministrador[[#All],[Suministrador_CNE]:[SUMINISTRADOR_ACTUAL]],2,0)</f>
        <v>PV_SALVADOR</v>
      </c>
      <c r="T199">
        <f>+COUNTIFS(Cesion_credito[Distribuidor_CNE],Contrato[[#This Row],[Distribuidor_CNE]],Cesion_credito[Bloque_Contrato_CNE],Contrato[[#This Row],[Contrato]])</f>
        <v>1</v>
      </c>
    </row>
    <row r="200" spans="11:20" x14ac:dyDescent="0.25">
      <c r="K200">
        <f t="shared" si="4"/>
        <v>1</v>
      </c>
      <c r="L200" s="3" t="str">
        <f>+Contrato[[#This Row],[Distribuidor_CNE]]&amp;"_"&amp;Contrato[[#This Row],[Contrato]]</f>
        <v>CODINER_SIC 2013/01_BS1_BB_CODINER_ENDESA</v>
      </c>
      <c r="M200" t="s">
        <v>1108</v>
      </c>
      <c r="N200" t="s">
        <v>1082</v>
      </c>
      <c r="O200" t="s">
        <v>1073</v>
      </c>
      <c r="P200" t="s">
        <v>248</v>
      </c>
      <c r="Q200">
        <v>20126.670999999998</v>
      </c>
      <c r="R200" t="str">
        <f>+VLOOKUP(Contrato[[#This Row],[Distribuidor_CNE]],Distribuidor[[#All],[Distribuidor_CNE]:[DISTRIBUIDOR_ACTUAL]],2,0)</f>
        <v>CODINER</v>
      </c>
      <c r="S200" t="str">
        <f>+VLOOKUP(Contrato[[#This Row],[Suministrador_CNE]],Suministrador[[#All],[Suministrador_CNE]:[SUMINISTRADOR_ACTUAL]],2,0)</f>
        <v>ENEL_GENERACION</v>
      </c>
      <c r="T200">
        <f>+COUNTIFS(Cesion_credito[Distribuidor_CNE],Contrato[[#This Row],[Distribuidor_CNE]],Cesion_credito[Bloque_Contrato_CNE],Contrato[[#This Row],[Contrato]])</f>
        <v>1</v>
      </c>
    </row>
    <row r="201" spans="11:20" x14ac:dyDescent="0.25">
      <c r="K201">
        <f t="shared" si="4"/>
        <v>1</v>
      </c>
      <c r="L201" s="3" t="str">
        <f>+Contrato[[#This Row],[Distribuidor_CNE]]&amp;"_"&amp;Contrato[[#This Row],[Contrato]]</f>
        <v>CODINER_SIC 2013/03_BS1_BB_CODINER_ENDESA</v>
      </c>
      <c r="M201" t="s">
        <v>1108</v>
      </c>
      <c r="N201" t="s">
        <v>1082</v>
      </c>
      <c r="O201" t="s">
        <v>1073</v>
      </c>
      <c r="P201" t="s">
        <v>249</v>
      </c>
      <c r="Q201">
        <v>5031.527</v>
      </c>
      <c r="R201" t="str">
        <f>+VLOOKUP(Contrato[[#This Row],[Distribuidor_CNE]],Distribuidor[[#All],[Distribuidor_CNE]:[DISTRIBUIDOR_ACTUAL]],2,0)</f>
        <v>CODINER</v>
      </c>
      <c r="S201" t="str">
        <f>+VLOOKUP(Contrato[[#This Row],[Suministrador_CNE]],Suministrador[[#All],[Suministrador_CNE]:[SUMINISTRADOR_ACTUAL]],2,0)</f>
        <v>ENEL_GENERACION</v>
      </c>
      <c r="T201">
        <f>+COUNTIFS(Cesion_credito[Distribuidor_CNE],Contrato[[#This Row],[Distribuidor_CNE]],Cesion_credito[Bloque_Contrato_CNE],Contrato[[#This Row],[Contrato]])</f>
        <v>1</v>
      </c>
    </row>
    <row r="202" spans="11:20" x14ac:dyDescent="0.25">
      <c r="K202">
        <f t="shared" si="4"/>
        <v>1</v>
      </c>
      <c r="L202" s="3" t="str">
        <f>+Contrato[[#This Row],[Distribuidor_CNE]]&amp;"_"&amp;Contrato[[#This Row],[Contrato]]</f>
        <v>CODINER_SAE 2006/01_BB1_BB_Codiner_ENDESA</v>
      </c>
      <c r="M202" t="s">
        <v>1108</v>
      </c>
      <c r="N202" t="s">
        <v>1082</v>
      </c>
      <c r="O202" t="s">
        <v>1073</v>
      </c>
      <c r="P202" t="s">
        <v>250</v>
      </c>
      <c r="Q202">
        <v>47470.021000000001</v>
      </c>
      <c r="R202" t="str">
        <f>+VLOOKUP(Contrato[[#This Row],[Distribuidor_CNE]],Distribuidor[[#All],[Distribuidor_CNE]:[DISTRIBUIDOR_ACTUAL]],2,0)</f>
        <v>CODINER</v>
      </c>
      <c r="S202" t="str">
        <f>+VLOOKUP(Contrato[[#This Row],[Suministrador_CNE]],Suministrador[[#All],[Suministrador_CNE]:[SUMINISTRADOR_ACTUAL]],2,0)</f>
        <v>ENEL_GENERACION</v>
      </c>
      <c r="T202">
        <f>+COUNTIFS(Cesion_credito[Distribuidor_CNE],Contrato[[#This Row],[Distribuidor_CNE]],Cesion_credito[Bloque_Contrato_CNE],Contrato[[#This Row],[Contrato]])</f>
        <v>1</v>
      </c>
    </row>
    <row r="203" spans="11:20" x14ac:dyDescent="0.25">
      <c r="K203">
        <f t="shared" si="4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1108</v>
      </c>
      <c r="N203" t="s">
        <v>1082</v>
      </c>
      <c r="O203" t="s">
        <v>11</v>
      </c>
      <c r="P203" t="s">
        <v>251</v>
      </c>
      <c r="Q203">
        <v>292.95800000000003</v>
      </c>
      <c r="R203" t="str">
        <f>+VLOOKUP(Contrato[[#This Row],[Distribuidor_CNE]],Distribuidor[[#All],[Distribuidor_CNE]:[DISTRIBUIDOR_ACTUAL]],2,0)</f>
        <v>CODINER</v>
      </c>
      <c r="S203" t="str">
        <f>+VLOOKUP(Contrato[[#This Row],[Suministrador_CNE]],Suministrador[[#All],[Suministrador_CNE]:[SUMINISTRADOR_ACTUAL]],2,0)</f>
        <v>EL_MORADO</v>
      </c>
      <c r="T203">
        <f>+COUNTIFS(Cesion_credito[Distribuidor_CNE],Contrato[[#This Row],[Distribuidor_CNE]],Cesion_credito[Bloque_Contrato_CNE],Contrato[[#This Row],[Contrato]])</f>
        <v>1</v>
      </c>
    </row>
    <row r="204" spans="11:20" x14ac:dyDescent="0.25">
      <c r="K204">
        <f t="shared" si="4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1108</v>
      </c>
      <c r="N204" t="s">
        <v>1082</v>
      </c>
      <c r="O204" t="s">
        <v>12</v>
      </c>
      <c r="P204" t="s">
        <v>252</v>
      </c>
      <c r="Q204">
        <v>150.392</v>
      </c>
      <c r="R204" t="str">
        <f>+VLOOKUP(Contrato[[#This Row],[Distribuidor_CNE]],Distribuidor[[#All],[Distribuidor_CNE]:[DISTRIBUIDOR_ACTUAL]],2,0)</f>
        <v>CODINER</v>
      </c>
      <c r="S204" t="str">
        <f>+VLOOKUP(Contrato[[#This Row],[Suministrador_CNE]],Suministrador[[#All],[Suministrador_CNE]:[SUMINISTRADOR_ACTUAL]],2,0)</f>
        <v>CABO_LEONES</v>
      </c>
      <c r="T204">
        <f>+COUNTIFS(Cesion_credito[Distribuidor_CNE],Contrato[[#This Row],[Distribuidor_CNE]],Cesion_credito[Bloque_Contrato_CNE],Contrato[[#This Row],[Contrato]])</f>
        <v>1</v>
      </c>
    </row>
    <row r="205" spans="11:20" x14ac:dyDescent="0.25">
      <c r="K205">
        <f t="shared" si="4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1108</v>
      </c>
      <c r="N205" t="s">
        <v>1082</v>
      </c>
      <c r="O205" t="s">
        <v>12</v>
      </c>
      <c r="P205" t="s">
        <v>253</v>
      </c>
      <c r="Q205">
        <v>186.59700000000001</v>
      </c>
      <c r="R205" t="str">
        <f>+VLOOKUP(Contrato[[#This Row],[Distribuidor_CNE]],Distribuidor[[#All],[Distribuidor_CNE]:[DISTRIBUIDOR_ACTUAL]],2,0)</f>
        <v>CODINER</v>
      </c>
      <c r="S205" t="str">
        <f>+VLOOKUP(Contrato[[#This Row],[Suministrador_CNE]],Suministrador[[#All],[Suministrador_CNE]:[SUMINISTRADOR_ACTUAL]],2,0)</f>
        <v>CABO_LEONES</v>
      </c>
      <c r="T205">
        <f>+COUNTIFS(Cesion_credito[Distribuidor_CNE],Contrato[[#This Row],[Distribuidor_CNE]],Cesion_credito[Bloque_Contrato_CNE],Contrato[[#This Row],[Contrato]])</f>
        <v>1</v>
      </c>
    </row>
    <row r="206" spans="11:20" x14ac:dyDescent="0.25">
      <c r="K206">
        <f t="shared" si="4"/>
        <v>1</v>
      </c>
      <c r="L206" s="3" t="str">
        <f>+Contrato[[#This Row],[Distribuidor_CNE]]&amp;"_"&amp;Contrato[[#This Row],[Contrato]]</f>
        <v>CODINER_SIC 2013/03_2_BS4_BB_CODINER_Norvind</v>
      </c>
      <c r="M206" t="s">
        <v>1108</v>
      </c>
      <c r="N206" t="s">
        <v>1082</v>
      </c>
      <c r="O206" t="s">
        <v>13</v>
      </c>
      <c r="P206" t="s">
        <v>254</v>
      </c>
      <c r="Q206">
        <v>67.775000000000006</v>
      </c>
      <c r="R206" t="str">
        <f>+VLOOKUP(Contrato[[#This Row],[Distribuidor_CNE]],Distribuidor[[#All],[Distribuidor_CNE]:[DISTRIBUIDOR_ACTUAL]],2,0)</f>
        <v>CODINER</v>
      </c>
      <c r="S206" t="str">
        <f>+VLOOKUP(Contrato[[#This Row],[Suministrador_CNE]],Suministrador[[#All],[Suministrador_CNE]:[SUMINISTRADOR_ACTUAL]],2,0)</f>
        <v>NORVIND</v>
      </c>
      <c r="T206">
        <f>+COUNTIFS(Cesion_credito[Distribuidor_CNE],Contrato[[#This Row],[Distribuidor_CNE]],Cesion_credito[Bloque_Contrato_CNE],Contrato[[#This Row],[Contrato]])</f>
        <v>1</v>
      </c>
    </row>
    <row r="207" spans="11:20" x14ac:dyDescent="0.25">
      <c r="K207">
        <f t="shared" si="4"/>
        <v>1</v>
      </c>
      <c r="L207" s="3" t="str">
        <f>+Contrato[[#This Row],[Distribuidor_CNE]]&amp;"_"&amp;Contrato[[#This Row],[Contrato]]</f>
        <v>CODINER_SIC 2013/01_BS1_BB_CODINER_PANGUIPULLI</v>
      </c>
      <c r="M207" t="s">
        <v>1108</v>
      </c>
      <c r="N207" t="s">
        <v>1082</v>
      </c>
      <c r="O207" t="s">
        <v>1074</v>
      </c>
      <c r="P207" t="s">
        <v>255</v>
      </c>
      <c r="Q207">
        <v>2540.703</v>
      </c>
      <c r="R207" t="str">
        <f>+VLOOKUP(Contrato[[#This Row],[Distribuidor_CNE]],Distribuidor[[#All],[Distribuidor_CNE]:[DISTRIBUIDOR_ACTUAL]],2,0)</f>
        <v>CODINER</v>
      </c>
      <c r="S207" t="str">
        <f>+VLOOKUP(Contrato[[#This Row],[Suministrador_CNE]],Suministrador[[#All],[Suministrador_CNE]:[SUMINISTRADOR_ACTUAL]],2,0)</f>
        <v>EGP_CHILE</v>
      </c>
      <c r="T207">
        <f>+COUNTIFS(Cesion_credito[Distribuidor_CNE],Contrato[[#This Row],[Distribuidor_CNE]],Cesion_credito[Bloque_Contrato_CNE],Contrato[[#This Row],[Contrato]])</f>
        <v>1</v>
      </c>
    </row>
    <row r="208" spans="11:20" x14ac:dyDescent="0.25">
      <c r="K208">
        <f t="shared" si="4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1108</v>
      </c>
      <c r="N208" t="s">
        <v>1082</v>
      </c>
      <c r="O208" t="s">
        <v>14</v>
      </c>
      <c r="P208" t="s">
        <v>256</v>
      </c>
      <c r="Q208">
        <v>1850.817</v>
      </c>
      <c r="R208" t="str">
        <f>+VLOOKUP(Contrato[[#This Row],[Distribuidor_CNE]],Distribuidor[[#All],[Distribuidor_CNE]:[DISTRIBUIDOR_ACTUAL]],2,0)</f>
        <v>CODINER</v>
      </c>
      <c r="S208" t="str">
        <f>+VLOOKUP(Contrato[[#This Row],[Suministrador_CNE]],Suministrador[[#All],[Suministrador_CNE]:[SUMINISTRADOR_ACTUAL]],2,0)</f>
        <v>COLBUN</v>
      </c>
      <c r="T208">
        <f>+COUNTIFS(Cesion_credito[Distribuidor_CNE],Contrato[[#This Row],[Distribuidor_CNE]],Cesion_credito[Bloque_Contrato_CNE],Contrato[[#This Row],[Contrato]])</f>
        <v>1</v>
      </c>
    </row>
    <row r="209" spans="11:20" x14ac:dyDescent="0.25">
      <c r="K209">
        <f t="shared" si="4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1108</v>
      </c>
      <c r="N209" t="s">
        <v>1082</v>
      </c>
      <c r="O209" t="s">
        <v>15</v>
      </c>
      <c r="P209" t="s">
        <v>257</v>
      </c>
      <c r="Q209">
        <v>1217.0450000000001</v>
      </c>
      <c r="R209" t="str">
        <f>+VLOOKUP(Contrato[[#This Row],[Distribuidor_CNE]],Distribuidor[[#All],[Distribuidor_CNE]:[DISTRIBUIDOR_ACTUAL]],2,0)</f>
        <v>CODINER</v>
      </c>
      <c r="S209" t="str">
        <f>+VLOOKUP(Contrato[[#This Row],[Suministrador_CNE]],Suministrador[[#All],[Suministrador_CNE]:[SUMINISTRADOR_ACTUAL]],2,0)</f>
        <v>SAN_JUAN_LAP</v>
      </c>
      <c r="T209">
        <f>+COUNTIFS(Cesion_credito[Distribuidor_CNE],Contrato[[#This Row],[Distribuidor_CNE]],Cesion_credito[Bloque_Contrato_CNE],Contrato[[#This Row],[Contrato]])</f>
        <v>1</v>
      </c>
    </row>
    <row r="210" spans="11:20" x14ac:dyDescent="0.25">
      <c r="K210">
        <f t="shared" si="4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1108</v>
      </c>
      <c r="N210" t="s">
        <v>1082</v>
      </c>
      <c r="O210" t="s">
        <v>15</v>
      </c>
      <c r="P210" t="s">
        <v>258</v>
      </c>
      <c r="Q210">
        <v>353.66399999999999</v>
      </c>
      <c r="R210" t="str">
        <f>+VLOOKUP(Contrato[[#This Row],[Distribuidor_CNE]],Distribuidor[[#All],[Distribuidor_CNE]:[DISTRIBUIDOR_ACTUAL]],2,0)</f>
        <v>CODINER</v>
      </c>
      <c r="S210" t="str">
        <f>+VLOOKUP(Contrato[[#This Row],[Suministrador_CNE]],Suministrador[[#All],[Suministrador_CNE]:[SUMINISTRADOR_ACTUAL]],2,0)</f>
        <v>SAN_JUAN_LAP</v>
      </c>
      <c r="T210">
        <f>+COUNTIFS(Cesion_credito[Distribuidor_CNE],Contrato[[#This Row],[Distribuidor_CNE]],Cesion_credito[Bloque_Contrato_CNE],Contrato[[#This Row],[Contrato]])</f>
        <v>1</v>
      </c>
    </row>
    <row r="211" spans="11:20" x14ac:dyDescent="0.25">
      <c r="K211">
        <f t="shared" si="4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1108</v>
      </c>
      <c r="N211" t="s">
        <v>1082</v>
      </c>
      <c r="O211" t="s">
        <v>15</v>
      </c>
      <c r="P211" t="s">
        <v>259</v>
      </c>
      <c r="Q211">
        <v>307.09300000000002</v>
      </c>
      <c r="R211" t="str">
        <f>+VLOOKUP(Contrato[[#This Row],[Distribuidor_CNE]],Distribuidor[[#All],[Distribuidor_CNE]:[DISTRIBUIDOR_ACTUAL]],2,0)</f>
        <v>CODINER</v>
      </c>
      <c r="S211" t="str">
        <f>+VLOOKUP(Contrato[[#This Row],[Suministrador_CNE]],Suministrador[[#All],[Suministrador_CNE]:[SUMINISTRADOR_ACTUAL]],2,0)</f>
        <v>SAN_JUAN_LAP</v>
      </c>
      <c r="T211">
        <f>+COUNTIFS(Cesion_credito[Distribuidor_CNE],Contrato[[#This Row],[Distribuidor_CNE]],Cesion_credito[Bloque_Contrato_CNE],Contrato[[#This Row],[Contrato]])</f>
        <v>1</v>
      </c>
    </row>
    <row r="212" spans="11:20" x14ac:dyDescent="0.25">
      <c r="K212">
        <f t="shared" si="4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1108</v>
      </c>
      <c r="N212" t="s">
        <v>1082</v>
      </c>
      <c r="O212" t="s">
        <v>16</v>
      </c>
      <c r="P212" t="s">
        <v>260</v>
      </c>
      <c r="Q212">
        <v>657.36500000000001</v>
      </c>
      <c r="R212" t="str">
        <f>+VLOOKUP(Contrato[[#This Row],[Distribuidor_CNE]],Distribuidor[[#All],[Distribuidor_CNE]:[DISTRIBUIDOR_ACTUAL]],2,0)</f>
        <v>CODINER</v>
      </c>
      <c r="S212" t="str">
        <f>+VLOOKUP(Contrato[[#This Row],[Suministrador_CNE]],Suministrador[[#All],[Suministrador_CNE]:[SUMINISTRADOR_ACTUAL]],2,0)</f>
        <v>SANTIAGO_SOLAR</v>
      </c>
      <c r="T212">
        <f>+COUNTIFS(Cesion_credito[Distribuidor_CNE],Contrato[[#This Row],[Distribuidor_CNE]],Cesion_credito[Bloque_Contrato_CNE],Contrato[[#This Row],[Contrato]])</f>
        <v>1</v>
      </c>
    </row>
    <row r="213" spans="11:20" x14ac:dyDescent="0.25">
      <c r="K213">
        <f t="shared" si="4"/>
        <v>1</v>
      </c>
      <c r="L213" s="3" t="str">
        <f>+Contrato[[#This Row],[Distribuidor_CNE]]&amp;"_"&amp;Contrato[[#This Row],[Contrato]]</f>
        <v>CODINER_2015/02_BS4B_BB_Codiner_SCB II SpA</v>
      </c>
      <c r="M213" t="s">
        <v>1108</v>
      </c>
      <c r="N213" t="s">
        <v>1082</v>
      </c>
      <c r="O213" t="s">
        <v>17</v>
      </c>
      <c r="P213" t="s">
        <v>261</v>
      </c>
      <c r="Q213">
        <v>108.042</v>
      </c>
      <c r="R213" t="str">
        <f>+VLOOKUP(Contrato[[#This Row],[Distribuidor_CNE]],Distribuidor[[#All],[Distribuidor_CNE]:[DISTRIBUIDOR_ACTUAL]],2,0)</f>
        <v>CODINER</v>
      </c>
      <c r="S213" t="str">
        <f>+VLOOKUP(Contrato[[#This Row],[Suministrador_CNE]],Suministrador[[#All],[Suministrador_CNE]:[SUMINISTRADOR_ACTUAL]],2,0)</f>
        <v>LUZ_DEL_NORTE</v>
      </c>
      <c r="T213">
        <f>+COUNTIFS(Cesion_credito[Distribuidor_CNE],Contrato[[#This Row],[Distribuidor_CNE]],Cesion_credito[Bloque_Contrato_CNE],Contrato[[#This Row],[Contrato]])</f>
        <v>1</v>
      </c>
    </row>
    <row r="214" spans="11:20" x14ac:dyDescent="0.25">
      <c r="K214">
        <f t="shared" si="4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1108</v>
      </c>
      <c r="N214" t="s">
        <v>1082</v>
      </c>
      <c r="O214" t="s">
        <v>18</v>
      </c>
      <c r="P214" t="s">
        <v>262</v>
      </c>
      <c r="Q214">
        <v>128.06200000000001</v>
      </c>
      <c r="R214" t="str">
        <f>+VLOOKUP(Contrato[[#This Row],[Distribuidor_CNE]],Distribuidor[[#All],[Distribuidor_CNE]:[DISTRIBUIDOR_ACTUAL]],2,0)</f>
        <v>CODINER</v>
      </c>
      <c r="S214" t="str">
        <f>+VLOOKUP(Contrato[[#This Row],[Suministrador_CNE]],Suministrador[[#All],[Suministrador_CNE]:[SUMINISTRADOR_ACTUAL]],2,0)</f>
        <v>SPVP4</v>
      </c>
      <c r="T214">
        <f>+COUNTIFS(Cesion_credito[Distribuidor_CNE],Contrato[[#This Row],[Distribuidor_CNE]],Cesion_credito[Bloque_Contrato_CNE],Contrato[[#This Row],[Contrato]])</f>
        <v>1</v>
      </c>
    </row>
    <row r="215" spans="11:20" x14ac:dyDescent="0.25">
      <c r="K215">
        <f t="shared" si="4"/>
        <v>1</v>
      </c>
      <c r="L215" s="3" t="str">
        <f>+Contrato[[#This Row],[Distribuidor_CNE]]&amp;"_"&amp;Contrato[[#This Row],[Contrato]]</f>
        <v>COELCHA_SIC 2013/03_2_BS4_BB_COELCHA_Abengoa</v>
      </c>
      <c r="M215" t="s">
        <v>1108</v>
      </c>
      <c r="N215" t="s">
        <v>1083</v>
      </c>
      <c r="O215" t="s">
        <v>1</v>
      </c>
      <c r="P215" t="s">
        <v>263</v>
      </c>
      <c r="Q215">
        <v>3510.6489999999999</v>
      </c>
      <c r="R215" t="str">
        <f>+VLOOKUP(Contrato[[#This Row],[Distribuidor_CNE]],Distribuidor[[#All],[Distribuidor_CNE]:[DISTRIBUIDOR_ACTUAL]],2,0)</f>
        <v>COELCHA</v>
      </c>
      <c r="S215" t="str">
        <f>+VLOOKUP(Contrato[[#This Row],[Suministrador_CNE]],Suministrador[[#All],[Suministrador_CNE]:[SUMINISTRADOR_ACTUAL]],2,0)</f>
        <v>CERRO_DOMINADOR_CSP</v>
      </c>
      <c r="T215">
        <f>+COUNTIFS(Cesion_credito[Distribuidor_CNE],Contrato[[#This Row],[Distribuidor_CNE]],Cesion_credito[Bloque_Contrato_CNE],Contrato[[#This Row],[Contrato]])</f>
        <v>1</v>
      </c>
    </row>
    <row r="216" spans="11:20" x14ac:dyDescent="0.25">
      <c r="K216">
        <f t="shared" si="4"/>
        <v>1</v>
      </c>
      <c r="L216" s="3" t="str">
        <f>+Contrato[[#This Row],[Distribuidor_CNE]]&amp;"_"&amp;Contrato[[#This Row],[Contrato]]</f>
        <v>COELCHA_SIC 2013/03_2_BS3_BB_COELCHA_ACCIONA</v>
      </c>
      <c r="M216" t="s">
        <v>1108</v>
      </c>
      <c r="N216" t="s">
        <v>1083</v>
      </c>
      <c r="O216" t="s">
        <v>2</v>
      </c>
      <c r="P216" t="s">
        <v>264</v>
      </c>
      <c r="Q216">
        <v>4480.4960000000001</v>
      </c>
      <c r="R216" t="str">
        <f>+VLOOKUP(Contrato[[#This Row],[Distribuidor_CNE]],Distribuidor[[#All],[Distribuidor_CNE]:[DISTRIBUIDOR_ACTUAL]],2,0)</f>
        <v>COELCHA</v>
      </c>
      <c r="S216" t="str">
        <f>+VLOOKUP(Contrato[[#This Row],[Suministrador_CNE]],Suministrador[[#All],[Suministrador_CNE]:[SUMINISTRADOR_ACTUAL]],2,0)</f>
        <v>ACCIONA_ENERGIA</v>
      </c>
      <c r="T216">
        <f>+COUNTIFS(Cesion_credito[Distribuidor_CNE],Contrato[[#This Row],[Distribuidor_CNE]],Cesion_credito[Bloque_Contrato_CNE],Contrato[[#This Row],[Contrato]])</f>
        <v>1</v>
      </c>
    </row>
    <row r="217" spans="11:20" x14ac:dyDescent="0.25">
      <c r="K217">
        <f t="shared" si="4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1108</v>
      </c>
      <c r="N217" t="s">
        <v>1083</v>
      </c>
      <c r="O217" t="s">
        <v>3</v>
      </c>
      <c r="P217" t="s">
        <v>265</v>
      </c>
      <c r="Q217">
        <v>0</v>
      </c>
      <c r="R217" t="str">
        <f>+VLOOKUP(Contrato[[#This Row],[Distribuidor_CNE]],Distribuidor[[#All],[Distribuidor_CNE]:[DISTRIBUIDOR_ACTUAL]],2,0)</f>
        <v>COELCHA</v>
      </c>
      <c r="S217" t="str">
        <f>+VLOOKUP(Contrato[[#This Row],[Suministrador_CNE]],Suministrador[[#All],[Suministrador_CNE]:[SUMINISTRADOR_ACTUAL]],2,0)</f>
        <v>AELA_GENERACION</v>
      </c>
      <c r="T217">
        <f>+COUNTIFS(Cesion_credito[Distribuidor_CNE],Contrato[[#This Row],[Distribuidor_CNE]],Cesion_credito[Bloque_Contrato_CNE],Contrato[[#This Row],[Contrato]])</f>
        <v>0</v>
      </c>
    </row>
    <row r="218" spans="11:20" x14ac:dyDescent="0.25">
      <c r="K218">
        <f t="shared" si="4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1108</v>
      </c>
      <c r="N218" t="s">
        <v>1083</v>
      </c>
      <c r="O218" t="s">
        <v>3</v>
      </c>
      <c r="P218" t="s">
        <v>266</v>
      </c>
      <c r="Q218">
        <v>0</v>
      </c>
      <c r="R218" t="str">
        <f>+VLOOKUP(Contrato[[#This Row],[Distribuidor_CNE]],Distribuidor[[#All],[Distribuidor_CNE]:[DISTRIBUIDOR_ACTUAL]],2,0)</f>
        <v>COELCHA</v>
      </c>
      <c r="S218" t="str">
        <f>+VLOOKUP(Contrato[[#This Row],[Suministrador_CNE]],Suministrador[[#All],[Suministrador_CNE]:[SUMINISTRADOR_ACTUAL]],2,0)</f>
        <v>AELA_GENERACION</v>
      </c>
      <c r="T218">
        <f>+COUNTIFS(Cesion_credito[Distribuidor_CNE],Contrato[[#This Row],[Distribuidor_CNE]],Cesion_credito[Bloque_Contrato_CNE],Contrato[[#This Row],[Contrato]])</f>
        <v>0</v>
      </c>
    </row>
    <row r="219" spans="11:20" x14ac:dyDescent="0.25">
      <c r="K219">
        <f t="shared" si="4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1108</v>
      </c>
      <c r="N219" t="s">
        <v>1083</v>
      </c>
      <c r="O219" t="s">
        <v>3</v>
      </c>
      <c r="P219" t="s">
        <v>267</v>
      </c>
      <c r="Q219">
        <v>0</v>
      </c>
      <c r="R219" t="str">
        <f>+VLOOKUP(Contrato[[#This Row],[Distribuidor_CNE]],Distribuidor[[#All],[Distribuidor_CNE]:[DISTRIBUIDOR_ACTUAL]],2,0)</f>
        <v>COELCHA</v>
      </c>
      <c r="S219" t="str">
        <f>+VLOOKUP(Contrato[[#This Row],[Suministrador_CNE]],Suministrador[[#All],[Suministrador_CNE]:[SUMINISTRADOR_ACTUAL]],2,0)</f>
        <v>AELA_GENERACION</v>
      </c>
      <c r="T219">
        <f>+COUNTIFS(Cesion_credito[Distribuidor_CNE],Contrato[[#This Row],[Distribuidor_CNE]],Cesion_credito[Bloque_Contrato_CNE],Contrato[[#This Row],[Contrato]])</f>
        <v>0</v>
      </c>
    </row>
    <row r="220" spans="11:20" x14ac:dyDescent="0.25">
      <c r="K220">
        <f t="shared" si="4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1108</v>
      </c>
      <c r="N220" t="s">
        <v>1083</v>
      </c>
      <c r="O220" t="s">
        <v>4</v>
      </c>
      <c r="P220" t="s">
        <v>268</v>
      </c>
      <c r="Q220">
        <v>0</v>
      </c>
      <c r="R220" t="str">
        <f>+VLOOKUP(Contrato[[#This Row],[Distribuidor_CNE]],Distribuidor[[#All],[Distribuidor_CNE]:[DISTRIBUIDOR_ACTUAL]],2,0)</f>
        <v>COELCHA</v>
      </c>
      <c r="S220" t="str">
        <f>+VLOOKUP(Contrato[[#This Row],[Suministrador_CNE]],Suministrador[[#All],[Suministrador_CNE]:[SUMINISTRADOR_ACTUAL]],2,0)</f>
        <v>LUZ_DEL_NORTE</v>
      </c>
      <c r="T220">
        <f>+COUNTIFS(Cesion_credito[Distribuidor_CNE],Contrato[[#This Row],[Distribuidor_CNE]],Cesion_credito[Bloque_Contrato_CNE],Contrato[[#This Row],[Contrato]])</f>
        <v>1</v>
      </c>
    </row>
    <row r="221" spans="11:20" x14ac:dyDescent="0.25">
      <c r="K221">
        <f t="shared" si="4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1108</v>
      </c>
      <c r="N221" t="s">
        <v>1083</v>
      </c>
      <c r="O221" t="s">
        <v>5</v>
      </c>
      <c r="P221" t="s">
        <v>269</v>
      </c>
      <c r="Q221">
        <v>1562.4949999999999</v>
      </c>
      <c r="R221" t="str">
        <f>+VLOOKUP(Contrato[[#This Row],[Distribuidor_CNE]],Distribuidor[[#All],[Distribuidor_CNE]:[DISTRIBUIDOR_ACTUAL]],2,0)</f>
        <v>COELCHA</v>
      </c>
      <c r="S221" t="str">
        <f>+VLOOKUP(Contrato[[#This Row],[Suministrador_CNE]],Suministrador[[#All],[Suministrador_CNE]:[SUMINISTRADOR_ACTUAL]],2,0)</f>
        <v>CHUNGUNGO</v>
      </c>
      <c r="T221">
        <f>+COUNTIFS(Cesion_credito[Distribuidor_CNE],Contrato[[#This Row],[Distribuidor_CNE]],Cesion_credito[Bloque_Contrato_CNE],Contrato[[#This Row],[Contrato]])</f>
        <v>1</v>
      </c>
    </row>
    <row r="222" spans="11:20" x14ac:dyDescent="0.25">
      <c r="K222">
        <f t="shared" si="4"/>
        <v>1</v>
      </c>
      <c r="L222" s="3" t="str">
        <f>+Contrato[[#This Row],[Distribuidor_CNE]]&amp;"_"&amp;Contrato[[#This Row],[Contrato]]</f>
        <v>COELCHA_SAE 2006/01_BB1_BB_Coelcha_COLBÚN</v>
      </c>
      <c r="M222" t="s">
        <v>1108</v>
      </c>
      <c r="N222" t="s">
        <v>1083</v>
      </c>
      <c r="O222" t="s">
        <v>1072</v>
      </c>
      <c r="P222" t="s">
        <v>270</v>
      </c>
      <c r="Q222">
        <v>4560.5529999999999</v>
      </c>
      <c r="R222" t="str">
        <f>+VLOOKUP(Contrato[[#This Row],[Distribuidor_CNE]],Distribuidor[[#All],[Distribuidor_CNE]:[DISTRIBUIDOR_ACTUAL]],2,0)</f>
        <v>COELCHA</v>
      </c>
      <c r="S222" t="str">
        <f>+VLOOKUP(Contrato[[#This Row],[Suministrador_CNE]],Suministrador[[#All],[Suministrador_CNE]:[SUMINISTRADOR_ACTUAL]],2,0)</f>
        <v>COLBUN</v>
      </c>
      <c r="T222">
        <f>+COUNTIFS(Cesion_credito[Distribuidor_CNE],Contrato[[#This Row],[Distribuidor_CNE]],Cesion_credito[Bloque_Contrato_CNE],Contrato[[#This Row],[Contrato]])</f>
        <v>1</v>
      </c>
    </row>
    <row r="223" spans="11:20" x14ac:dyDescent="0.25">
      <c r="K223">
        <f t="shared" si="4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1108</v>
      </c>
      <c r="N223" t="s">
        <v>1083</v>
      </c>
      <c r="O223" t="s">
        <v>6</v>
      </c>
      <c r="P223" t="s">
        <v>271</v>
      </c>
      <c r="Q223">
        <v>0</v>
      </c>
      <c r="R223" t="str">
        <f>+VLOOKUP(Contrato[[#This Row],[Distribuidor_CNE]],Distribuidor[[#All],[Distribuidor_CNE]:[DISTRIBUIDOR_ACTUAL]],2,0)</f>
        <v>COELCHA</v>
      </c>
      <c r="S223" t="str">
        <f>+VLOOKUP(Contrato[[#This Row],[Suministrador_CNE]],Suministrador[[#All],[Suministrador_CNE]:[SUMINISTRADOR_ACTUAL]],2,0)</f>
        <v>RUCATAYO</v>
      </c>
      <c r="T223">
        <f>+COUNTIFS(Cesion_credito[Distribuidor_CNE],Contrato[[#This Row],[Distribuidor_CNE]],Cesion_credito[Bloque_Contrato_CNE],Contrato[[#This Row],[Contrato]])</f>
        <v>1</v>
      </c>
    </row>
    <row r="224" spans="11:20" x14ac:dyDescent="0.25">
      <c r="K224">
        <f t="shared" si="4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1108</v>
      </c>
      <c r="N224" t="s">
        <v>1083</v>
      </c>
      <c r="O224" t="s">
        <v>6</v>
      </c>
      <c r="P224" t="s">
        <v>272</v>
      </c>
      <c r="Q224">
        <v>223.58699999999999</v>
      </c>
      <c r="R224" t="str">
        <f>+VLOOKUP(Contrato[[#This Row],[Distribuidor_CNE]],Distribuidor[[#All],[Distribuidor_CNE]:[DISTRIBUIDOR_ACTUAL]],2,0)</f>
        <v>COELCHA</v>
      </c>
      <c r="S224" t="str">
        <f>+VLOOKUP(Contrato[[#This Row],[Suministrador_CNE]],Suministrador[[#All],[Suministrador_CNE]:[SUMINISTRADOR_ACTUAL]],2,0)</f>
        <v>RUCATAYO</v>
      </c>
      <c r="T224">
        <f>+COUNTIFS(Cesion_credito[Distribuidor_CNE],Contrato[[#This Row],[Distribuidor_CNE]],Cesion_credito[Bloque_Contrato_CNE],Contrato[[#This Row],[Contrato]])</f>
        <v>1</v>
      </c>
    </row>
    <row r="225" spans="11:20" x14ac:dyDescent="0.25">
      <c r="K225">
        <f t="shared" si="4"/>
        <v>1</v>
      </c>
      <c r="L225" s="3" t="str">
        <f>+Contrato[[#This Row],[Distribuidor_CNE]]&amp;"_"&amp;Contrato[[#This Row],[Contrato]]</f>
        <v>COELCHA_SIC 2013/03_2_BS3_BB_COELCHA_E-CL</v>
      </c>
      <c r="M225" t="s">
        <v>1108</v>
      </c>
      <c r="N225" t="s">
        <v>1083</v>
      </c>
      <c r="O225" t="s">
        <v>7</v>
      </c>
      <c r="P225" t="s">
        <v>273</v>
      </c>
      <c r="Q225">
        <v>48674.256999999998</v>
      </c>
      <c r="R225" t="str">
        <f>+VLOOKUP(Contrato[[#This Row],[Distribuidor_CNE]],Distribuidor[[#All],[Distribuidor_CNE]:[DISTRIBUIDOR_ACTUAL]],2,0)</f>
        <v>COELCHA</v>
      </c>
      <c r="S225" t="str">
        <f>+VLOOKUP(Contrato[[#This Row],[Suministrador_CNE]],Suministrador[[#All],[Suministrador_CNE]:[SUMINISTRADOR_ACTUAL]],2,0)</f>
        <v>ENGIE</v>
      </c>
      <c r="T225">
        <f>+COUNTIFS(Cesion_credito[Distribuidor_CNE],Contrato[[#This Row],[Distribuidor_CNE]],Cesion_credito[Bloque_Contrato_CNE],Contrato[[#This Row],[Contrato]])</f>
        <v>1</v>
      </c>
    </row>
    <row r="226" spans="11:20" x14ac:dyDescent="0.25">
      <c r="K226">
        <f t="shared" si="4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1108</v>
      </c>
      <c r="N226" t="s">
        <v>1083</v>
      </c>
      <c r="O226" t="s">
        <v>8</v>
      </c>
      <c r="P226" t="s">
        <v>274</v>
      </c>
      <c r="Q226">
        <v>16250.871999999999</v>
      </c>
      <c r="R226" t="str">
        <f>+VLOOKUP(Contrato[[#This Row],[Distribuidor_CNE]],Distribuidor[[#All],[Distribuidor_CNE]:[DISTRIBUIDOR_ACTUAL]],2,0)</f>
        <v>COELCHA</v>
      </c>
      <c r="S226" t="str">
        <f>+VLOOKUP(Contrato[[#This Row],[Suministrador_CNE]],Suministrador[[#All],[Suministrador_CNE]:[SUMINISTRADOR_ACTUAL]],2,0)</f>
        <v>GM_HOLDINGS</v>
      </c>
      <c r="T226">
        <f>+COUNTIFS(Cesion_credito[Distribuidor_CNE],Contrato[[#This Row],[Distribuidor_CNE]],Cesion_credito[Bloque_Contrato_CNE],Contrato[[#This Row],[Contrato]])</f>
        <v>1</v>
      </c>
    </row>
    <row r="227" spans="11:20" x14ac:dyDescent="0.25">
      <c r="K227">
        <f t="shared" si="4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1108</v>
      </c>
      <c r="N227" t="s">
        <v>1083</v>
      </c>
      <c r="O227" t="s">
        <v>9</v>
      </c>
      <c r="P227" t="s">
        <v>275</v>
      </c>
      <c r="Q227">
        <v>148.37799999999999</v>
      </c>
      <c r="R227" t="str">
        <f>+VLOOKUP(Contrato[[#This Row],[Distribuidor_CNE]],Distribuidor[[#All],[Distribuidor_CNE]:[DISTRIBUIDOR_ACTUAL]],2,0)</f>
        <v>COELCHA</v>
      </c>
      <c r="S227" t="str">
        <f>+VLOOKUP(Contrato[[#This Row],[Suministrador_CNE]],Suministrador[[#All],[Suministrador_CNE]:[SUMINISTRADOR_ACTUAL]],2,0)</f>
        <v>CAREN</v>
      </c>
      <c r="T227">
        <f>+COUNTIFS(Cesion_credito[Distribuidor_CNE],Contrato[[#This Row],[Distribuidor_CNE]],Cesion_credito[Bloque_Contrato_CNE],Contrato[[#This Row],[Contrato]])</f>
        <v>1</v>
      </c>
    </row>
    <row r="228" spans="11:20" x14ac:dyDescent="0.25">
      <c r="K228">
        <f t="shared" si="4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1108</v>
      </c>
      <c r="N228" t="s">
        <v>1083</v>
      </c>
      <c r="O228" t="s">
        <v>9</v>
      </c>
      <c r="P228" t="s">
        <v>276</v>
      </c>
      <c r="Q228">
        <v>103.20699999999999</v>
      </c>
      <c r="R228" t="str">
        <f>+VLOOKUP(Contrato[[#This Row],[Distribuidor_CNE]],Distribuidor[[#All],[Distribuidor_CNE]:[DISTRIBUIDOR_ACTUAL]],2,0)</f>
        <v>COELCHA</v>
      </c>
      <c r="S228" t="str">
        <f>+VLOOKUP(Contrato[[#This Row],[Suministrador_CNE]],Suministrador[[#All],[Suministrador_CNE]:[SUMINISTRADOR_ACTUAL]],2,0)</f>
        <v>CAREN</v>
      </c>
      <c r="T228">
        <f>+COUNTIFS(Cesion_credito[Distribuidor_CNE],Contrato[[#This Row],[Distribuidor_CNE]],Cesion_credito[Bloque_Contrato_CNE],Contrato[[#This Row],[Contrato]])</f>
        <v>1</v>
      </c>
    </row>
    <row r="229" spans="11:20" x14ac:dyDescent="0.25">
      <c r="K229">
        <f t="shared" si="4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1108</v>
      </c>
      <c r="N229" t="s">
        <v>1083</v>
      </c>
      <c r="O229" t="s">
        <v>9</v>
      </c>
      <c r="P229" t="s">
        <v>277</v>
      </c>
      <c r="Q229">
        <v>92.055999999999997</v>
      </c>
      <c r="R229" t="str">
        <f>+VLOOKUP(Contrato[[#This Row],[Distribuidor_CNE]],Distribuidor[[#All],[Distribuidor_CNE]:[DISTRIBUIDOR_ACTUAL]],2,0)</f>
        <v>COELCHA</v>
      </c>
      <c r="S229" t="str">
        <f>+VLOOKUP(Contrato[[#This Row],[Suministrador_CNE]],Suministrador[[#All],[Suministrador_CNE]:[SUMINISTRADOR_ACTUAL]],2,0)</f>
        <v>CAREN</v>
      </c>
      <c r="T229">
        <f>+COUNTIFS(Cesion_credito[Distribuidor_CNE],Contrato[[#This Row],[Distribuidor_CNE]],Cesion_credito[Bloque_Contrato_CNE],Contrato[[#This Row],[Contrato]])</f>
        <v>1</v>
      </c>
    </row>
    <row r="230" spans="11:20" x14ac:dyDescent="0.25">
      <c r="K230">
        <f t="shared" si="4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1108</v>
      </c>
      <c r="N230" t="s">
        <v>1083</v>
      </c>
      <c r="O230" t="s">
        <v>9</v>
      </c>
      <c r="P230" t="s">
        <v>278</v>
      </c>
      <c r="Q230">
        <v>590.76199999999994</v>
      </c>
      <c r="R230" t="str">
        <f>+VLOOKUP(Contrato[[#This Row],[Distribuidor_CNE]],Distribuidor[[#All],[Distribuidor_CNE]:[DISTRIBUIDOR_ACTUAL]],2,0)</f>
        <v>COELCHA</v>
      </c>
      <c r="S230" t="str">
        <f>+VLOOKUP(Contrato[[#This Row],[Suministrador_CNE]],Suministrador[[#All],[Suministrador_CNE]:[SUMINISTRADOR_ACTUAL]],2,0)</f>
        <v>CAREN</v>
      </c>
      <c r="T230">
        <f>+COUNTIFS(Cesion_credito[Distribuidor_CNE],Contrato[[#This Row],[Distribuidor_CNE]],Cesion_credito[Bloque_Contrato_CNE],Contrato[[#This Row],[Contrato]])</f>
        <v>1</v>
      </c>
    </row>
    <row r="231" spans="11:20" x14ac:dyDescent="0.25">
      <c r="K231">
        <f t="shared" si="4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1108</v>
      </c>
      <c r="N231" t="s">
        <v>1083</v>
      </c>
      <c r="O231" t="s">
        <v>10</v>
      </c>
      <c r="P231" t="s">
        <v>279</v>
      </c>
      <c r="Q231">
        <v>584.36800000000005</v>
      </c>
      <c r="R231" t="str">
        <f>+VLOOKUP(Contrato[[#This Row],[Distribuidor_CNE]],Distribuidor[[#All],[Distribuidor_CNE]:[DISTRIBUIDOR_ACTUAL]],2,0)</f>
        <v>COELCHA</v>
      </c>
      <c r="S231" t="str">
        <f>+VLOOKUP(Contrato[[#This Row],[Suministrador_CNE]],Suministrador[[#All],[Suministrador_CNE]:[SUMINISTRADOR_ACTUAL]],2,0)</f>
        <v>PV_SALVADOR</v>
      </c>
      <c r="T231">
        <f>+COUNTIFS(Cesion_credito[Distribuidor_CNE],Contrato[[#This Row],[Distribuidor_CNE]],Cesion_credito[Bloque_Contrato_CNE],Contrato[[#This Row],[Contrato]])</f>
        <v>1</v>
      </c>
    </row>
    <row r="232" spans="11:20" x14ac:dyDescent="0.25">
      <c r="K232">
        <f t="shared" si="4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1108</v>
      </c>
      <c r="N232" t="s">
        <v>1083</v>
      </c>
      <c r="O232" t="s">
        <v>10</v>
      </c>
      <c r="P232" t="s">
        <v>280</v>
      </c>
      <c r="Q232">
        <v>111.40900000000001</v>
      </c>
      <c r="R232" t="str">
        <f>+VLOOKUP(Contrato[[#This Row],[Distribuidor_CNE]],Distribuidor[[#All],[Distribuidor_CNE]:[DISTRIBUIDOR_ACTUAL]],2,0)</f>
        <v>COELCHA</v>
      </c>
      <c r="S232" t="str">
        <f>+VLOOKUP(Contrato[[#This Row],[Suministrador_CNE]],Suministrador[[#All],[Suministrador_CNE]:[SUMINISTRADOR_ACTUAL]],2,0)</f>
        <v>PV_SALVADOR</v>
      </c>
      <c r="T232">
        <f>+COUNTIFS(Cesion_credito[Distribuidor_CNE],Contrato[[#This Row],[Distribuidor_CNE]],Cesion_credito[Bloque_Contrato_CNE],Contrato[[#This Row],[Contrato]])</f>
        <v>1</v>
      </c>
    </row>
    <row r="233" spans="11:20" x14ac:dyDescent="0.25">
      <c r="K233">
        <f t="shared" si="4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1108</v>
      </c>
      <c r="N233" t="s">
        <v>1083</v>
      </c>
      <c r="O233" t="s">
        <v>10</v>
      </c>
      <c r="P233" t="s">
        <v>281</v>
      </c>
      <c r="Q233">
        <v>194.32499999999999</v>
      </c>
      <c r="R233" t="str">
        <f>+VLOOKUP(Contrato[[#This Row],[Distribuidor_CNE]],Distribuidor[[#All],[Distribuidor_CNE]:[DISTRIBUIDOR_ACTUAL]],2,0)</f>
        <v>COELCHA</v>
      </c>
      <c r="S233" t="str">
        <f>+VLOOKUP(Contrato[[#This Row],[Suministrador_CNE]],Suministrador[[#All],[Suministrador_CNE]:[SUMINISTRADOR_ACTUAL]],2,0)</f>
        <v>PV_SALVADOR</v>
      </c>
      <c r="T233">
        <f>+COUNTIFS(Cesion_credito[Distribuidor_CNE],Contrato[[#This Row],[Distribuidor_CNE]],Cesion_credito[Bloque_Contrato_CNE],Contrato[[#This Row],[Contrato]])</f>
        <v>1</v>
      </c>
    </row>
    <row r="234" spans="11:20" x14ac:dyDescent="0.25">
      <c r="K234">
        <f t="shared" si="4"/>
        <v>1</v>
      </c>
      <c r="L234" s="3" t="str">
        <f>+Contrato[[#This Row],[Distribuidor_CNE]]&amp;"_"&amp;Contrato[[#This Row],[Contrato]]</f>
        <v>COELCHA_SIC 2013/01_BS1_BB_COELCHA_ENDESA</v>
      </c>
      <c r="M234" t="s">
        <v>1108</v>
      </c>
      <c r="N234" t="s">
        <v>1083</v>
      </c>
      <c r="O234" t="s">
        <v>1073</v>
      </c>
      <c r="P234" t="s">
        <v>282</v>
      </c>
      <c r="Q234">
        <v>38264.521000000001</v>
      </c>
      <c r="R234" t="str">
        <f>+VLOOKUP(Contrato[[#This Row],[Distribuidor_CNE]],Distribuidor[[#All],[Distribuidor_CNE]:[DISTRIBUIDOR_ACTUAL]],2,0)</f>
        <v>COELCHA</v>
      </c>
      <c r="S234" t="str">
        <f>+VLOOKUP(Contrato[[#This Row],[Suministrador_CNE]],Suministrador[[#All],[Suministrador_CNE]:[SUMINISTRADOR_ACTUAL]],2,0)</f>
        <v>ENEL_GENERACION</v>
      </c>
      <c r="T234">
        <f>+COUNTIFS(Cesion_credito[Distribuidor_CNE],Contrato[[#This Row],[Distribuidor_CNE]],Cesion_credito[Bloque_Contrato_CNE],Contrato[[#This Row],[Contrato]])</f>
        <v>1</v>
      </c>
    </row>
    <row r="235" spans="11:20" x14ac:dyDescent="0.25">
      <c r="K235">
        <f t="shared" si="4"/>
        <v>1</v>
      </c>
      <c r="L235" s="3" t="str">
        <f>+Contrato[[#This Row],[Distribuidor_CNE]]&amp;"_"&amp;Contrato[[#This Row],[Contrato]]</f>
        <v>COELCHA_SIC 2013/03_BS1_BB_COELCHA_ENDESA</v>
      </c>
      <c r="M235" t="s">
        <v>1108</v>
      </c>
      <c r="N235" t="s">
        <v>1083</v>
      </c>
      <c r="O235" t="s">
        <v>1073</v>
      </c>
      <c r="P235" t="s">
        <v>283</v>
      </c>
      <c r="Q235">
        <v>9863.3520000000008</v>
      </c>
      <c r="R235" t="str">
        <f>+VLOOKUP(Contrato[[#This Row],[Distribuidor_CNE]],Distribuidor[[#All],[Distribuidor_CNE]:[DISTRIBUIDOR_ACTUAL]],2,0)</f>
        <v>COELCHA</v>
      </c>
      <c r="S235" t="str">
        <f>+VLOOKUP(Contrato[[#This Row],[Suministrador_CNE]],Suministrador[[#All],[Suministrador_CNE]:[SUMINISTRADOR_ACTUAL]],2,0)</f>
        <v>ENEL_GENERACION</v>
      </c>
      <c r="T235">
        <f>+COUNTIFS(Cesion_credito[Distribuidor_CNE],Contrato[[#This Row],[Distribuidor_CNE]],Cesion_credito[Bloque_Contrato_CNE],Contrato[[#This Row],[Contrato]])</f>
        <v>1</v>
      </c>
    </row>
    <row r="236" spans="11:20" x14ac:dyDescent="0.25">
      <c r="K236">
        <f t="shared" si="4"/>
        <v>1</v>
      </c>
      <c r="L236" s="3" t="str">
        <f>+Contrato[[#This Row],[Distribuidor_CNE]]&amp;"_"&amp;Contrato[[#This Row],[Contrato]]</f>
        <v>COELCHA_SIC 2013/03_BS1_BV_COELCHA_ENDESA</v>
      </c>
      <c r="M236" t="s">
        <v>1108</v>
      </c>
      <c r="N236" t="s">
        <v>1083</v>
      </c>
      <c r="O236" t="s">
        <v>1073</v>
      </c>
      <c r="P236" t="s">
        <v>284</v>
      </c>
      <c r="Q236">
        <v>0</v>
      </c>
      <c r="R236" t="str">
        <f>+VLOOKUP(Contrato[[#This Row],[Distribuidor_CNE]],Distribuidor[[#All],[Distribuidor_CNE]:[DISTRIBUIDOR_ACTUAL]],2,0)</f>
        <v>COELCHA</v>
      </c>
      <c r="S236" t="str">
        <f>+VLOOKUP(Contrato[[#This Row],[Suministrador_CNE]],Suministrador[[#All],[Suministrador_CNE]:[SUMINISTRADOR_ACTUAL]],2,0)</f>
        <v>ENEL_GENERACION</v>
      </c>
      <c r="T236">
        <f>+COUNTIFS(Cesion_credito[Distribuidor_CNE],Contrato[[#This Row],[Distribuidor_CNE]],Cesion_credito[Bloque_Contrato_CNE],Contrato[[#This Row],[Contrato]])</f>
        <v>0</v>
      </c>
    </row>
    <row r="237" spans="11:20" x14ac:dyDescent="0.25">
      <c r="K237">
        <f t="shared" si="4"/>
        <v>1</v>
      </c>
      <c r="L237" s="3" t="str">
        <f>+Contrato[[#This Row],[Distribuidor_CNE]]&amp;"_"&amp;Contrato[[#This Row],[Contrato]]</f>
        <v>COELCHA_Contrato Corto Plazo_Coelcha_ENDESA</v>
      </c>
      <c r="M237" t="s">
        <v>1108</v>
      </c>
      <c r="N237" t="s">
        <v>1083</v>
      </c>
      <c r="O237" t="s">
        <v>1073</v>
      </c>
      <c r="P237" t="s">
        <v>285</v>
      </c>
      <c r="Q237">
        <v>3901.7379999999998</v>
      </c>
      <c r="R237" t="str">
        <f>+VLOOKUP(Contrato[[#This Row],[Distribuidor_CNE]],Distribuidor[[#All],[Distribuidor_CNE]:[DISTRIBUIDOR_ACTUAL]],2,0)</f>
        <v>COELCHA</v>
      </c>
      <c r="S237" t="str">
        <f>+VLOOKUP(Contrato[[#This Row],[Suministrador_CNE]],Suministrador[[#All],[Suministrador_CNE]:[SUMINISTRADOR_ACTUAL]],2,0)</f>
        <v>ENEL_GENERACION</v>
      </c>
      <c r="T237">
        <f>+COUNTIFS(Cesion_credito[Distribuidor_CNE],Contrato[[#This Row],[Distribuidor_CNE]],Cesion_credito[Bloque_Contrato_CNE],Contrato[[#This Row],[Contrato]])</f>
        <v>1</v>
      </c>
    </row>
    <row r="238" spans="11:20" x14ac:dyDescent="0.25">
      <c r="K238">
        <f t="shared" si="4"/>
        <v>1</v>
      </c>
      <c r="L238" s="3" t="str">
        <f>+Contrato[[#This Row],[Distribuidor_CNE]]&amp;"_"&amp;Contrato[[#This Row],[Contrato]]</f>
        <v>COELCHA_SAE 2006/01_BB1_BB_Coelcha_ENDESA</v>
      </c>
      <c r="M238" t="s">
        <v>1108</v>
      </c>
      <c r="N238" t="s">
        <v>1083</v>
      </c>
      <c r="O238" t="s">
        <v>1073</v>
      </c>
      <c r="P238" t="s">
        <v>286</v>
      </c>
      <c r="Q238">
        <v>13612.008</v>
      </c>
      <c r="R238" t="str">
        <f>+VLOOKUP(Contrato[[#This Row],[Distribuidor_CNE]],Distribuidor[[#All],[Distribuidor_CNE]:[DISTRIBUIDOR_ACTUAL]],2,0)</f>
        <v>COELCHA</v>
      </c>
      <c r="S238" t="str">
        <f>+VLOOKUP(Contrato[[#This Row],[Suministrador_CNE]],Suministrador[[#All],[Suministrador_CNE]:[SUMINISTRADOR_ACTUAL]],2,0)</f>
        <v>ENEL_GENERACION</v>
      </c>
      <c r="T238">
        <f>+COUNTIFS(Cesion_credito[Distribuidor_CNE],Contrato[[#This Row],[Distribuidor_CNE]],Cesion_credito[Bloque_Contrato_CNE],Contrato[[#This Row],[Contrato]])</f>
        <v>1</v>
      </c>
    </row>
    <row r="239" spans="11:20" x14ac:dyDescent="0.25">
      <c r="K239">
        <f t="shared" si="4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1108</v>
      </c>
      <c r="N239" t="s">
        <v>1083</v>
      </c>
      <c r="O239" t="s">
        <v>11</v>
      </c>
      <c r="P239" t="s">
        <v>287</v>
      </c>
      <c r="Q239">
        <v>431.18299999999999</v>
      </c>
      <c r="R239" t="str">
        <f>+VLOOKUP(Contrato[[#This Row],[Distribuidor_CNE]],Distribuidor[[#All],[Distribuidor_CNE]:[DISTRIBUIDOR_ACTUAL]],2,0)</f>
        <v>COELCHA</v>
      </c>
      <c r="S239" t="str">
        <f>+VLOOKUP(Contrato[[#This Row],[Suministrador_CNE]],Suministrador[[#All],[Suministrador_CNE]:[SUMINISTRADOR_ACTUAL]],2,0)</f>
        <v>EL_MORADO</v>
      </c>
      <c r="T239">
        <f>+COUNTIFS(Cesion_credito[Distribuidor_CNE],Contrato[[#This Row],[Distribuidor_CNE]],Cesion_credito[Bloque_Contrato_CNE],Contrato[[#This Row],[Contrato]])</f>
        <v>1</v>
      </c>
    </row>
    <row r="240" spans="11:20" x14ac:dyDescent="0.25">
      <c r="K240">
        <f t="shared" si="4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1108</v>
      </c>
      <c r="N240" t="s">
        <v>1083</v>
      </c>
      <c r="O240" t="s">
        <v>12</v>
      </c>
      <c r="P240" t="s">
        <v>288</v>
      </c>
      <c r="Q240">
        <v>0</v>
      </c>
      <c r="R240" t="str">
        <f>+VLOOKUP(Contrato[[#This Row],[Distribuidor_CNE]],Distribuidor[[#All],[Distribuidor_CNE]:[DISTRIBUIDOR_ACTUAL]],2,0)</f>
        <v>COELCHA</v>
      </c>
      <c r="S240" t="str">
        <f>+VLOOKUP(Contrato[[#This Row],[Suministrador_CNE]],Suministrador[[#All],[Suministrador_CNE]:[SUMINISTRADOR_ACTUAL]],2,0)</f>
        <v>CABO_LEONES</v>
      </c>
      <c r="T240">
        <f>+COUNTIFS(Cesion_credito[Distribuidor_CNE],Contrato[[#This Row],[Distribuidor_CNE]],Cesion_credito[Bloque_Contrato_CNE],Contrato[[#This Row],[Contrato]])</f>
        <v>0</v>
      </c>
    </row>
    <row r="241" spans="11:20" x14ac:dyDescent="0.25">
      <c r="K241">
        <f t="shared" si="4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1108</v>
      </c>
      <c r="N241" t="s">
        <v>1083</v>
      </c>
      <c r="O241" t="s">
        <v>12</v>
      </c>
      <c r="P241" t="s">
        <v>289</v>
      </c>
      <c r="Q241">
        <v>0</v>
      </c>
      <c r="R241" t="str">
        <f>+VLOOKUP(Contrato[[#This Row],[Distribuidor_CNE]],Distribuidor[[#All],[Distribuidor_CNE]:[DISTRIBUIDOR_ACTUAL]],2,0)</f>
        <v>COELCHA</v>
      </c>
      <c r="S241" t="str">
        <f>+VLOOKUP(Contrato[[#This Row],[Suministrador_CNE]],Suministrador[[#All],[Suministrador_CNE]:[SUMINISTRADOR_ACTUAL]],2,0)</f>
        <v>CABO_LEONES</v>
      </c>
      <c r="T241">
        <f>+COUNTIFS(Cesion_credito[Distribuidor_CNE],Contrato[[#This Row],[Distribuidor_CNE]],Cesion_credito[Bloque_Contrato_CNE],Contrato[[#This Row],[Contrato]])</f>
        <v>0</v>
      </c>
    </row>
    <row r="242" spans="11:20" x14ac:dyDescent="0.25">
      <c r="K242">
        <f t="shared" si="4"/>
        <v>1</v>
      </c>
      <c r="L242" s="3" t="str">
        <f>+Contrato[[#This Row],[Distribuidor_CNE]]&amp;"_"&amp;Contrato[[#This Row],[Contrato]]</f>
        <v>COELCHA_SIC 2013/03_2_BS4_BB_COELCHA_Norvind</v>
      </c>
      <c r="M242" t="s">
        <v>1108</v>
      </c>
      <c r="N242" t="s">
        <v>1083</v>
      </c>
      <c r="O242" t="s">
        <v>13</v>
      </c>
      <c r="P242" t="s">
        <v>290</v>
      </c>
      <c r="Q242">
        <v>196.928</v>
      </c>
      <c r="R242" t="str">
        <f>+VLOOKUP(Contrato[[#This Row],[Distribuidor_CNE]],Distribuidor[[#All],[Distribuidor_CNE]:[DISTRIBUIDOR_ACTUAL]],2,0)</f>
        <v>COELCHA</v>
      </c>
      <c r="S242" t="str">
        <f>+VLOOKUP(Contrato[[#This Row],[Suministrador_CNE]],Suministrador[[#All],[Suministrador_CNE]:[SUMINISTRADOR_ACTUAL]],2,0)</f>
        <v>NORVIND</v>
      </c>
      <c r="T242">
        <f>+COUNTIFS(Cesion_credito[Distribuidor_CNE],Contrato[[#This Row],[Distribuidor_CNE]],Cesion_credito[Bloque_Contrato_CNE],Contrato[[#This Row],[Contrato]])</f>
        <v>1</v>
      </c>
    </row>
    <row r="243" spans="11:20" x14ac:dyDescent="0.25">
      <c r="K243">
        <f t="shared" si="4"/>
        <v>1</v>
      </c>
      <c r="L243" s="3" t="str">
        <f>+Contrato[[#This Row],[Distribuidor_CNE]]&amp;"_"&amp;Contrato[[#This Row],[Contrato]]</f>
        <v>COELCHA_SIC 2013/01_BS1_BB_COELCHA_PANGUIPULLI</v>
      </c>
      <c r="M243" t="s">
        <v>1108</v>
      </c>
      <c r="N243" t="s">
        <v>1083</v>
      </c>
      <c r="O243" t="s">
        <v>1074</v>
      </c>
      <c r="P243" t="s">
        <v>291</v>
      </c>
      <c r="Q243">
        <v>4664.7160000000003</v>
      </c>
      <c r="R243" t="str">
        <f>+VLOOKUP(Contrato[[#This Row],[Distribuidor_CNE]],Distribuidor[[#All],[Distribuidor_CNE]:[DISTRIBUIDOR_ACTUAL]],2,0)</f>
        <v>COELCHA</v>
      </c>
      <c r="S243" t="str">
        <f>+VLOOKUP(Contrato[[#This Row],[Suministrador_CNE]],Suministrador[[#All],[Suministrador_CNE]:[SUMINISTRADOR_ACTUAL]],2,0)</f>
        <v>EGP_CHILE</v>
      </c>
      <c r="T243">
        <f>+COUNTIFS(Cesion_credito[Distribuidor_CNE],Contrato[[#This Row],[Distribuidor_CNE]],Cesion_credito[Bloque_Contrato_CNE],Contrato[[#This Row],[Contrato]])</f>
        <v>1</v>
      </c>
    </row>
    <row r="244" spans="11:20" x14ac:dyDescent="0.25">
      <c r="K244">
        <f t="shared" si="4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1108</v>
      </c>
      <c r="N244" t="s">
        <v>1083</v>
      </c>
      <c r="O244" t="s">
        <v>14</v>
      </c>
      <c r="P244" t="s">
        <v>292</v>
      </c>
      <c r="Q244">
        <v>2114.163</v>
      </c>
      <c r="R244" t="str">
        <f>+VLOOKUP(Contrato[[#This Row],[Distribuidor_CNE]],Distribuidor[[#All],[Distribuidor_CNE]:[DISTRIBUIDOR_ACTUAL]],2,0)</f>
        <v>COELCHA</v>
      </c>
      <c r="S244" t="str">
        <f>+VLOOKUP(Contrato[[#This Row],[Suministrador_CNE]],Suministrador[[#All],[Suministrador_CNE]:[SUMINISTRADOR_ACTUAL]],2,0)</f>
        <v>COLBUN</v>
      </c>
      <c r="T244">
        <f>+COUNTIFS(Cesion_credito[Distribuidor_CNE],Contrato[[#This Row],[Distribuidor_CNE]],Cesion_credito[Bloque_Contrato_CNE],Contrato[[#This Row],[Contrato]])</f>
        <v>1</v>
      </c>
    </row>
    <row r="245" spans="11:20" x14ac:dyDescent="0.25">
      <c r="K245">
        <f t="shared" si="4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1108</v>
      </c>
      <c r="N245" t="s">
        <v>1083</v>
      </c>
      <c r="O245" t="s">
        <v>15</v>
      </c>
      <c r="P245" t="s">
        <v>293</v>
      </c>
      <c r="Q245">
        <v>1000.612</v>
      </c>
      <c r="R245" t="str">
        <f>+VLOOKUP(Contrato[[#This Row],[Distribuidor_CNE]],Distribuidor[[#All],[Distribuidor_CNE]:[DISTRIBUIDOR_ACTUAL]],2,0)</f>
        <v>COELCHA</v>
      </c>
      <c r="S245" t="str">
        <f>+VLOOKUP(Contrato[[#This Row],[Suministrador_CNE]],Suministrador[[#All],[Suministrador_CNE]:[SUMINISTRADOR_ACTUAL]],2,0)</f>
        <v>SAN_JUAN_LAP</v>
      </c>
      <c r="T245">
        <f>+COUNTIFS(Cesion_credito[Distribuidor_CNE],Contrato[[#This Row],[Distribuidor_CNE]],Cesion_credito[Bloque_Contrato_CNE],Contrato[[#This Row],[Contrato]])</f>
        <v>1</v>
      </c>
    </row>
    <row r="246" spans="11:20" x14ac:dyDescent="0.25">
      <c r="K246">
        <f t="shared" si="4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1108</v>
      </c>
      <c r="N246" t="s">
        <v>1083</v>
      </c>
      <c r="O246" t="s">
        <v>15</v>
      </c>
      <c r="P246" t="s">
        <v>294</v>
      </c>
      <c r="Q246">
        <v>786.92499999999995</v>
      </c>
      <c r="R246" t="str">
        <f>+VLOOKUP(Contrato[[#This Row],[Distribuidor_CNE]],Distribuidor[[#All],[Distribuidor_CNE]:[DISTRIBUIDOR_ACTUAL]],2,0)</f>
        <v>COELCHA</v>
      </c>
      <c r="S246" t="str">
        <f>+VLOOKUP(Contrato[[#This Row],[Suministrador_CNE]],Suministrador[[#All],[Suministrador_CNE]:[SUMINISTRADOR_ACTUAL]],2,0)</f>
        <v>SAN_JUAN_LAP</v>
      </c>
      <c r="T246">
        <f>+COUNTIFS(Cesion_credito[Distribuidor_CNE],Contrato[[#This Row],[Distribuidor_CNE]],Cesion_credito[Bloque_Contrato_CNE],Contrato[[#This Row],[Contrato]])</f>
        <v>1</v>
      </c>
    </row>
    <row r="247" spans="11:20" x14ac:dyDescent="0.25">
      <c r="K247">
        <f t="shared" si="4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1108</v>
      </c>
      <c r="N247" t="s">
        <v>1083</v>
      </c>
      <c r="O247" t="s">
        <v>15</v>
      </c>
      <c r="P247" t="s">
        <v>295</v>
      </c>
      <c r="Q247">
        <v>2814.6179999999999</v>
      </c>
      <c r="R247" t="str">
        <f>+VLOOKUP(Contrato[[#This Row],[Distribuidor_CNE]],Distribuidor[[#All],[Distribuidor_CNE]:[DISTRIBUIDOR_ACTUAL]],2,0)</f>
        <v>COELCHA</v>
      </c>
      <c r="S247" t="str">
        <f>+VLOOKUP(Contrato[[#This Row],[Suministrador_CNE]],Suministrador[[#All],[Suministrador_CNE]:[SUMINISTRADOR_ACTUAL]],2,0)</f>
        <v>SAN_JUAN_LAP</v>
      </c>
      <c r="T247">
        <f>+COUNTIFS(Cesion_credito[Distribuidor_CNE],Contrato[[#This Row],[Distribuidor_CNE]],Cesion_credito[Bloque_Contrato_CNE],Contrato[[#This Row],[Contrato]])</f>
        <v>1</v>
      </c>
    </row>
    <row r="248" spans="11:20" x14ac:dyDescent="0.25">
      <c r="K248">
        <f t="shared" si="4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1108</v>
      </c>
      <c r="N248" t="s">
        <v>1083</v>
      </c>
      <c r="O248" t="s">
        <v>16</v>
      </c>
      <c r="P248" t="s">
        <v>296</v>
      </c>
      <c r="Q248">
        <v>884.51499999999999</v>
      </c>
      <c r="R248" t="str">
        <f>+VLOOKUP(Contrato[[#This Row],[Distribuidor_CNE]],Distribuidor[[#All],[Distribuidor_CNE]:[DISTRIBUIDOR_ACTUAL]],2,0)</f>
        <v>COELCHA</v>
      </c>
      <c r="S248" t="str">
        <f>+VLOOKUP(Contrato[[#This Row],[Suministrador_CNE]],Suministrador[[#All],[Suministrador_CNE]:[SUMINISTRADOR_ACTUAL]],2,0)</f>
        <v>SANTIAGO_SOLAR</v>
      </c>
      <c r="T248">
        <f>+COUNTIFS(Cesion_credito[Distribuidor_CNE],Contrato[[#This Row],[Distribuidor_CNE]],Cesion_credito[Bloque_Contrato_CNE],Contrato[[#This Row],[Contrato]])</f>
        <v>1</v>
      </c>
    </row>
    <row r="249" spans="11:20" x14ac:dyDescent="0.25">
      <c r="K249">
        <f t="shared" si="4"/>
        <v>1</v>
      </c>
      <c r="L249" s="3" t="str">
        <f>+Contrato[[#This Row],[Distribuidor_CNE]]&amp;"_"&amp;Contrato[[#This Row],[Contrato]]</f>
        <v>COELCHA_2015/02_BS4B_BB_Coelcha_SCB II SpA</v>
      </c>
      <c r="M249" t="s">
        <v>1108</v>
      </c>
      <c r="N249" t="s">
        <v>1083</v>
      </c>
      <c r="O249" t="s">
        <v>17</v>
      </c>
      <c r="P249" t="s">
        <v>297</v>
      </c>
      <c r="Q249">
        <v>0</v>
      </c>
      <c r="R249" t="str">
        <f>+VLOOKUP(Contrato[[#This Row],[Distribuidor_CNE]],Distribuidor[[#All],[Distribuidor_CNE]:[DISTRIBUIDOR_ACTUAL]],2,0)</f>
        <v>COELCHA</v>
      </c>
      <c r="S249" t="str">
        <f>+VLOOKUP(Contrato[[#This Row],[Suministrador_CNE]],Suministrador[[#All],[Suministrador_CNE]:[SUMINISTRADOR_ACTUAL]],2,0)</f>
        <v>LUZ_DEL_NORTE</v>
      </c>
      <c r="T249">
        <f>+COUNTIFS(Cesion_credito[Distribuidor_CNE],Contrato[[#This Row],[Distribuidor_CNE]],Cesion_credito[Bloque_Contrato_CNE],Contrato[[#This Row],[Contrato]])</f>
        <v>1</v>
      </c>
    </row>
    <row r="250" spans="11:20" x14ac:dyDescent="0.25">
      <c r="K250">
        <f t="shared" si="4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1108</v>
      </c>
      <c r="N250" t="s">
        <v>1083</v>
      </c>
      <c r="O250" t="s">
        <v>18</v>
      </c>
      <c r="P250" t="s">
        <v>298</v>
      </c>
      <c r="Q250">
        <v>138.94999999999999</v>
      </c>
      <c r="R250" t="str">
        <f>+VLOOKUP(Contrato[[#This Row],[Distribuidor_CNE]],Distribuidor[[#All],[Distribuidor_CNE]:[DISTRIBUIDOR_ACTUAL]],2,0)</f>
        <v>COELCHA</v>
      </c>
      <c r="S250" t="str">
        <f>+VLOOKUP(Contrato[[#This Row],[Suministrador_CNE]],Suministrador[[#All],[Suministrador_CNE]:[SUMINISTRADOR_ACTUAL]],2,0)</f>
        <v>SPVP4</v>
      </c>
      <c r="T250">
        <f>+COUNTIFS(Cesion_credito[Distribuidor_CNE],Contrato[[#This Row],[Distribuidor_CNE]],Cesion_credito[Bloque_Contrato_CNE],Contrato[[#This Row],[Contrato]])</f>
        <v>1</v>
      </c>
    </row>
    <row r="251" spans="11:20" x14ac:dyDescent="0.25">
      <c r="K251">
        <f t="shared" si="4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1108</v>
      </c>
      <c r="N251" t="s">
        <v>1084</v>
      </c>
      <c r="O251" t="s">
        <v>1</v>
      </c>
      <c r="P251" t="s">
        <v>299</v>
      </c>
      <c r="Q251">
        <v>0</v>
      </c>
      <c r="R251" t="str">
        <f>+VLOOKUP(Contrato[[#This Row],[Distribuidor_CNE]],Distribuidor[[#All],[Distribuidor_CNE]:[DISTRIBUIDOR_ACTUAL]],2,0)</f>
        <v>CGE</v>
      </c>
      <c r="S251" t="str">
        <f>+VLOOKUP(Contrato[[#This Row],[Suministrador_CNE]],Suministrador[[#All],[Suministrador_CNE]:[SUMINISTRADOR_ACTUAL]],2,0)</f>
        <v>CERRO_DOMINADOR_CSP</v>
      </c>
      <c r="T251">
        <f>+COUNTIFS(Cesion_credito[Distribuidor_CNE],Contrato[[#This Row],[Distribuidor_CNE]],Cesion_credito[Bloque_Contrato_CNE],Contrato[[#This Row],[Contrato]])</f>
        <v>1</v>
      </c>
    </row>
    <row r="252" spans="11:20" x14ac:dyDescent="0.25">
      <c r="K252">
        <f t="shared" si="4"/>
        <v>1</v>
      </c>
      <c r="L252" s="3" t="str">
        <f>+Contrato[[#This Row],[Distribuidor_CNE]]&amp;"_"&amp;Contrato[[#This Row],[Contrato]]</f>
        <v>CONAFE_SIC 2013/03_2_BS4_BB_CONAFE_Abengoa</v>
      </c>
      <c r="M252" t="s">
        <v>1108</v>
      </c>
      <c r="N252" t="s">
        <v>1084</v>
      </c>
      <c r="O252" t="s">
        <v>1</v>
      </c>
      <c r="P252" t="s">
        <v>300</v>
      </c>
      <c r="Q252">
        <v>177016.83799999999</v>
      </c>
      <c r="R252" t="str">
        <f>+VLOOKUP(Contrato[[#This Row],[Distribuidor_CNE]],Distribuidor[[#All],[Distribuidor_CNE]:[DISTRIBUIDOR_ACTUAL]],2,0)</f>
        <v>CGE</v>
      </c>
      <c r="S252" t="str">
        <f>+VLOOKUP(Contrato[[#This Row],[Suministrador_CNE]],Suministrador[[#All],[Suministrador_CNE]:[SUMINISTRADOR_ACTUAL]],2,0)</f>
        <v>CERRO_DOMINADOR_CSP</v>
      </c>
      <c r="T252">
        <f>+COUNTIFS(Cesion_credito[Distribuidor_CNE],Contrato[[#This Row],[Distribuidor_CNE]],Cesion_credito[Bloque_Contrato_CNE],Contrato[[#This Row],[Contrato]])</f>
        <v>1</v>
      </c>
    </row>
    <row r="253" spans="11:20" x14ac:dyDescent="0.25">
      <c r="K253">
        <f t="shared" si="4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1108</v>
      </c>
      <c r="N253" t="s">
        <v>1084</v>
      </c>
      <c r="O253" t="s">
        <v>2</v>
      </c>
      <c r="P253" t="s">
        <v>301</v>
      </c>
      <c r="Q253">
        <v>458.58300000000003</v>
      </c>
      <c r="R253" t="str">
        <f>+VLOOKUP(Contrato[[#This Row],[Distribuidor_CNE]],Distribuidor[[#All],[Distribuidor_CNE]:[DISTRIBUIDOR_ACTUAL]],2,0)</f>
        <v>CGE</v>
      </c>
      <c r="S253" t="str">
        <f>+VLOOKUP(Contrato[[#This Row],[Suministrador_CNE]],Suministrador[[#All],[Suministrador_CNE]:[SUMINISTRADOR_ACTUAL]],2,0)</f>
        <v>ACCIONA_ENERGIA</v>
      </c>
      <c r="T253">
        <f>+COUNTIFS(Cesion_credito[Distribuidor_CNE],Contrato[[#This Row],[Distribuidor_CNE]],Cesion_credito[Bloque_Contrato_CNE],Contrato[[#This Row],[Contrato]])</f>
        <v>1</v>
      </c>
    </row>
    <row r="254" spans="11:20" x14ac:dyDescent="0.25">
      <c r="K254">
        <f t="shared" si="4"/>
        <v>1</v>
      </c>
      <c r="L254" s="3" t="str">
        <f>+Contrato[[#This Row],[Distribuidor_CNE]]&amp;"_"&amp;Contrato[[#This Row],[Contrato]]</f>
        <v>CONAFE_SIC 2013/03_2_BS3_BB_CONAFE_ACCIONA</v>
      </c>
      <c r="M254" t="s">
        <v>1108</v>
      </c>
      <c r="N254" t="s">
        <v>1084</v>
      </c>
      <c r="O254" t="s">
        <v>2</v>
      </c>
      <c r="P254" t="s">
        <v>302</v>
      </c>
      <c r="Q254">
        <v>203371.79</v>
      </c>
      <c r="R254" t="str">
        <f>+VLOOKUP(Contrato[[#This Row],[Distribuidor_CNE]],Distribuidor[[#All],[Distribuidor_CNE]:[DISTRIBUIDOR_ACTUAL]],2,0)</f>
        <v>CGE</v>
      </c>
      <c r="S254" t="str">
        <f>+VLOOKUP(Contrato[[#This Row],[Suministrador_CNE]],Suministrador[[#All],[Suministrador_CNE]:[SUMINISTRADOR_ACTUAL]],2,0)</f>
        <v>ACCIONA_ENERGIA</v>
      </c>
      <c r="T254">
        <f>+COUNTIFS(Cesion_credito[Distribuidor_CNE],Contrato[[#This Row],[Distribuidor_CNE]],Cesion_credito[Bloque_Contrato_CNE],Contrato[[#This Row],[Contrato]])</f>
        <v>1</v>
      </c>
    </row>
    <row r="255" spans="11:20" x14ac:dyDescent="0.25">
      <c r="K255">
        <f t="shared" si="4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1108</v>
      </c>
      <c r="N255" t="s">
        <v>1084</v>
      </c>
      <c r="O255" t="s">
        <v>3</v>
      </c>
      <c r="P255" t="s">
        <v>303</v>
      </c>
      <c r="Q255">
        <v>156699.103</v>
      </c>
      <c r="R255" t="str">
        <f>+VLOOKUP(Contrato[[#This Row],[Distribuidor_CNE]],Distribuidor[[#All],[Distribuidor_CNE]:[DISTRIBUIDOR_ACTUAL]],2,0)</f>
        <v>CGE</v>
      </c>
      <c r="S255" t="str">
        <f>+VLOOKUP(Contrato[[#This Row],[Suministrador_CNE]],Suministrador[[#All],[Suministrador_CNE]:[SUMINISTRADOR_ACTUAL]],2,0)</f>
        <v>AELA_GENERACION</v>
      </c>
      <c r="T255">
        <f>+COUNTIFS(Cesion_credito[Distribuidor_CNE],Contrato[[#This Row],[Distribuidor_CNE]],Cesion_credito[Bloque_Contrato_CNE],Contrato[[#This Row],[Contrato]])</f>
        <v>1</v>
      </c>
    </row>
    <row r="256" spans="11:20" x14ac:dyDescent="0.25">
      <c r="K256">
        <f t="shared" si="4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1108</v>
      </c>
      <c r="N256" t="s">
        <v>1084</v>
      </c>
      <c r="O256" t="s">
        <v>3</v>
      </c>
      <c r="P256" t="s">
        <v>304</v>
      </c>
      <c r="Q256">
        <v>458733.11700000003</v>
      </c>
      <c r="R256" t="str">
        <f>+VLOOKUP(Contrato[[#This Row],[Distribuidor_CNE]],Distribuidor[[#All],[Distribuidor_CNE]:[DISTRIBUIDOR_ACTUAL]],2,0)</f>
        <v>CGE</v>
      </c>
      <c r="S256" t="str">
        <f>+VLOOKUP(Contrato[[#This Row],[Suministrador_CNE]],Suministrador[[#All],[Suministrador_CNE]:[SUMINISTRADOR_ACTUAL]],2,0)</f>
        <v>AELA_GENERACION</v>
      </c>
      <c r="T256">
        <f>+COUNTIFS(Cesion_credito[Distribuidor_CNE],Contrato[[#This Row],[Distribuidor_CNE]],Cesion_credito[Bloque_Contrato_CNE],Contrato[[#This Row],[Contrato]])</f>
        <v>1</v>
      </c>
    </row>
    <row r="257" spans="11:20" x14ac:dyDescent="0.25">
      <c r="K257">
        <f t="shared" si="4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1108</v>
      </c>
      <c r="N257" t="s">
        <v>1084</v>
      </c>
      <c r="O257" t="s">
        <v>3</v>
      </c>
      <c r="P257" t="s">
        <v>305</v>
      </c>
      <c r="Q257">
        <v>217519.772</v>
      </c>
      <c r="R257" t="str">
        <f>+VLOOKUP(Contrato[[#This Row],[Distribuidor_CNE]],Distribuidor[[#All],[Distribuidor_CNE]:[DISTRIBUIDOR_ACTUAL]],2,0)</f>
        <v>CGE</v>
      </c>
      <c r="S257" t="str">
        <f>+VLOOKUP(Contrato[[#This Row],[Suministrador_CNE]],Suministrador[[#All],[Suministrador_CNE]:[SUMINISTRADOR_ACTUAL]],2,0)</f>
        <v>AELA_GENERACION</v>
      </c>
      <c r="T257">
        <f>+COUNTIFS(Cesion_credito[Distribuidor_CNE],Contrato[[#This Row],[Distribuidor_CNE]],Cesion_credito[Bloque_Contrato_CNE],Contrato[[#This Row],[Contrato]])</f>
        <v>1</v>
      </c>
    </row>
    <row r="258" spans="11:20" x14ac:dyDescent="0.25">
      <c r="K258">
        <f t="shared" si="4"/>
        <v>1</v>
      </c>
      <c r="L258" s="3" t="str">
        <f>+Contrato[[#This Row],[Distribuidor_CNE]]&amp;"_"&amp;Contrato[[#This Row],[Contrato]]</f>
        <v>CONAFE_2015/02_BS4B_BB_Conafe_Amunche Solar SpA</v>
      </c>
      <c r="M258" t="s">
        <v>1108</v>
      </c>
      <c r="N258" t="s">
        <v>1084</v>
      </c>
      <c r="O258" t="s">
        <v>4</v>
      </c>
      <c r="P258" t="s">
        <v>306</v>
      </c>
      <c r="Q258">
        <v>90004.956000000006</v>
      </c>
      <c r="R258" t="str">
        <f>+VLOOKUP(Contrato[[#This Row],[Distribuidor_CNE]],Distribuidor[[#All],[Distribuidor_CNE]:[DISTRIBUIDOR_ACTUAL]],2,0)</f>
        <v>CGE</v>
      </c>
      <c r="S258" t="str">
        <f>+VLOOKUP(Contrato[[#This Row],[Suministrador_CNE]],Suministrador[[#All],[Suministrador_CNE]:[SUMINISTRADOR_ACTUAL]],2,0)</f>
        <v>LUZ_DEL_NORTE</v>
      </c>
      <c r="T258">
        <f>+COUNTIFS(Cesion_credito[Distribuidor_CNE],Contrato[[#This Row],[Distribuidor_CNE]],Cesion_credito[Bloque_Contrato_CNE],Contrato[[#This Row],[Contrato]])</f>
        <v>1</v>
      </c>
    </row>
    <row r="259" spans="11:20" x14ac:dyDescent="0.25">
      <c r="K259">
        <f t="shared" ref="K259:K322" si="5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1108</v>
      </c>
      <c r="N259" t="s">
        <v>1084</v>
      </c>
      <c r="O259" t="s">
        <v>5</v>
      </c>
      <c r="P259" t="s">
        <v>307</v>
      </c>
      <c r="Q259">
        <v>114.76900000000001</v>
      </c>
      <c r="R259" t="str">
        <f>+VLOOKUP(Contrato[[#This Row],[Distribuidor_CNE]],Distribuidor[[#All],[Distribuidor_CNE]:[DISTRIBUIDOR_ACTUAL]],2,0)</f>
        <v>CGE</v>
      </c>
      <c r="S259" t="str">
        <f>+VLOOKUP(Contrato[[#This Row],[Suministrador_CNE]],Suministrador[[#All],[Suministrador_CNE]:[SUMINISTRADOR_ACTUAL]],2,0)</f>
        <v>CHUNGUNGO</v>
      </c>
      <c r="T259">
        <f>+COUNTIFS(Cesion_credito[Distribuidor_CNE],Contrato[[#This Row],[Distribuidor_CNE]],Cesion_credito[Bloque_Contrato_CNE],Contrato[[#This Row],[Contrato]])</f>
        <v>1</v>
      </c>
    </row>
    <row r="260" spans="11:20" x14ac:dyDescent="0.25">
      <c r="K260">
        <f t="shared" si="5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1108</v>
      </c>
      <c r="N260" t="s">
        <v>1084</v>
      </c>
      <c r="O260" t="s">
        <v>5</v>
      </c>
      <c r="P260" t="s">
        <v>308</v>
      </c>
      <c r="Q260">
        <v>59482.63</v>
      </c>
      <c r="R260" t="str">
        <f>+VLOOKUP(Contrato[[#This Row],[Distribuidor_CNE]],Distribuidor[[#All],[Distribuidor_CNE]:[DISTRIBUIDOR_ACTUAL]],2,0)</f>
        <v>CGE</v>
      </c>
      <c r="S260" t="str">
        <f>+VLOOKUP(Contrato[[#This Row],[Suministrador_CNE]],Suministrador[[#All],[Suministrador_CNE]:[SUMINISTRADOR_ACTUAL]],2,0)</f>
        <v>CHUNGUNGO</v>
      </c>
      <c r="T260">
        <f>+COUNTIFS(Cesion_credito[Distribuidor_CNE],Contrato[[#This Row],[Distribuidor_CNE]],Cesion_credito[Bloque_Contrato_CNE],Contrato[[#This Row],[Contrato]])</f>
        <v>1</v>
      </c>
    </row>
    <row r="261" spans="11:20" x14ac:dyDescent="0.25">
      <c r="K261">
        <f t="shared" si="5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1108</v>
      </c>
      <c r="N261" t="s">
        <v>1084</v>
      </c>
      <c r="O261" t="s">
        <v>1072</v>
      </c>
      <c r="P261" t="s">
        <v>309</v>
      </c>
      <c r="Q261">
        <v>9490.9320000000007</v>
      </c>
      <c r="R261" t="str">
        <f>+VLOOKUP(Contrato[[#This Row],[Distribuidor_CNE]],Distribuidor[[#All],[Distribuidor_CNE]:[DISTRIBUIDOR_ACTUAL]],2,0)</f>
        <v>CGE</v>
      </c>
      <c r="S261" t="str">
        <f>+VLOOKUP(Contrato[[#This Row],[Suministrador_CNE]],Suministrador[[#All],[Suministrador_CNE]:[SUMINISTRADOR_ACTUAL]],2,0)</f>
        <v>COLBUN</v>
      </c>
      <c r="T261">
        <f>+COUNTIFS(Cesion_credito[Distribuidor_CNE],Contrato[[#This Row],[Distribuidor_CNE]],Cesion_credito[Bloque_Contrato_CNE],Contrato[[#This Row],[Contrato]])</f>
        <v>1</v>
      </c>
    </row>
    <row r="262" spans="11:20" x14ac:dyDescent="0.25">
      <c r="K262">
        <f t="shared" si="5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1108</v>
      </c>
      <c r="N262" t="s">
        <v>1084</v>
      </c>
      <c r="O262" t="s">
        <v>6</v>
      </c>
      <c r="P262" t="s">
        <v>310</v>
      </c>
      <c r="Q262">
        <v>30893.195</v>
      </c>
      <c r="R262" t="str">
        <f>+VLOOKUP(Contrato[[#This Row],[Distribuidor_CNE]],Distribuidor[[#All],[Distribuidor_CNE]:[DISTRIBUIDOR_ACTUAL]],2,0)</f>
        <v>CGE</v>
      </c>
      <c r="S262" t="str">
        <f>+VLOOKUP(Contrato[[#This Row],[Suministrador_CNE]],Suministrador[[#All],[Suministrador_CNE]:[SUMINISTRADOR_ACTUAL]],2,0)</f>
        <v>RUCATAYO</v>
      </c>
      <c r="T262">
        <f>+COUNTIFS(Cesion_credito[Distribuidor_CNE],Contrato[[#This Row],[Distribuidor_CNE]],Cesion_credito[Bloque_Contrato_CNE],Contrato[[#This Row],[Contrato]])</f>
        <v>1</v>
      </c>
    </row>
    <row r="263" spans="11:20" x14ac:dyDescent="0.25">
      <c r="K263">
        <f t="shared" si="5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1108</v>
      </c>
      <c r="N263" t="s">
        <v>1084</v>
      </c>
      <c r="O263" t="s">
        <v>6</v>
      </c>
      <c r="P263" t="s">
        <v>311</v>
      </c>
      <c r="Q263">
        <v>39738.125999999997</v>
      </c>
      <c r="R263" t="str">
        <f>+VLOOKUP(Contrato[[#This Row],[Distribuidor_CNE]],Distribuidor[[#All],[Distribuidor_CNE]:[DISTRIBUIDOR_ACTUAL]],2,0)</f>
        <v>CGE</v>
      </c>
      <c r="S263" t="str">
        <f>+VLOOKUP(Contrato[[#This Row],[Suministrador_CNE]],Suministrador[[#All],[Suministrador_CNE]:[SUMINISTRADOR_ACTUAL]],2,0)</f>
        <v>RUCATAYO</v>
      </c>
      <c r="T263">
        <f>+COUNTIFS(Cesion_credito[Distribuidor_CNE],Contrato[[#This Row],[Distribuidor_CNE]],Cesion_credito[Bloque_Contrato_CNE],Contrato[[#This Row],[Contrato]])</f>
        <v>1</v>
      </c>
    </row>
    <row r="264" spans="11:20" x14ac:dyDescent="0.25">
      <c r="K264">
        <f t="shared" si="5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1108</v>
      </c>
      <c r="N264" t="s">
        <v>1084</v>
      </c>
      <c r="O264" t="s">
        <v>7</v>
      </c>
      <c r="P264" t="s">
        <v>312</v>
      </c>
      <c r="Q264">
        <v>4965.0659999999998</v>
      </c>
      <c r="R264" t="str">
        <f>+VLOOKUP(Contrato[[#This Row],[Distribuidor_CNE]],Distribuidor[[#All],[Distribuidor_CNE]:[DISTRIBUIDOR_ACTUAL]],2,0)</f>
        <v>CGE</v>
      </c>
      <c r="S264" t="str">
        <f>+VLOOKUP(Contrato[[#This Row],[Suministrador_CNE]],Suministrador[[#All],[Suministrador_CNE]:[SUMINISTRADOR_ACTUAL]],2,0)</f>
        <v>ENGIE</v>
      </c>
      <c r="T264">
        <f>+COUNTIFS(Cesion_credito[Distribuidor_CNE],Contrato[[#This Row],[Distribuidor_CNE]],Cesion_credito[Bloque_Contrato_CNE],Contrato[[#This Row],[Contrato]])</f>
        <v>1</v>
      </c>
    </row>
    <row r="265" spans="11:20" x14ac:dyDescent="0.25">
      <c r="K265">
        <f t="shared" si="5"/>
        <v>1</v>
      </c>
      <c r="L265" s="3" t="str">
        <f>+Contrato[[#This Row],[Distribuidor_CNE]]&amp;"_"&amp;Contrato[[#This Row],[Contrato]]</f>
        <v>CONAFE_SIC 2013/03_2_BS3_BB_CONAFE_E-CL</v>
      </c>
      <c r="M265" t="s">
        <v>1108</v>
      </c>
      <c r="N265" t="s">
        <v>1084</v>
      </c>
      <c r="O265" t="s">
        <v>7</v>
      </c>
      <c r="P265" t="s">
        <v>313</v>
      </c>
      <c r="Q265">
        <v>2206090.4810000001</v>
      </c>
      <c r="R265" t="str">
        <f>+VLOOKUP(Contrato[[#This Row],[Distribuidor_CNE]],Distribuidor[[#All],[Distribuidor_CNE]:[DISTRIBUIDOR_ACTUAL]],2,0)</f>
        <v>CGE</v>
      </c>
      <c r="S265" t="str">
        <f>+VLOOKUP(Contrato[[#This Row],[Suministrador_CNE]],Suministrador[[#All],[Suministrador_CNE]:[SUMINISTRADOR_ACTUAL]],2,0)</f>
        <v>ENGIE</v>
      </c>
      <c r="T265">
        <f>+COUNTIFS(Cesion_credito[Distribuidor_CNE],Contrato[[#This Row],[Distribuidor_CNE]],Cesion_credito[Bloque_Contrato_CNE],Contrato[[#This Row],[Contrato]])</f>
        <v>1</v>
      </c>
    </row>
    <row r="266" spans="11:20" x14ac:dyDescent="0.25">
      <c r="K266">
        <f t="shared" si="5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1108</v>
      </c>
      <c r="N266" t="s">
        <v>1084</v>
      </c>
      <c r="O266" t="s">
        <v>8</v>
      </c>
      <c r="P266" t="s">
        <v>314</v>
      </c>
      <c r="Q266">
        <v>0</v>
      </c>
      <c r="R266" t="str">
        <f>+VLOOKUP(Contrato[[#This Row],[Distribuidor_CNE]],Distribuidor[[#All],[Distribuidor_CNE]:[DISTRIBUIDOR_ACTUAL]],2,0)</f>
        <v>CGE</v>
      </c>
      <c r="S266" t="str">
        <f>+VLOOKUP(Contrato[[#This Row],[Suministrador_CNE]],Suministrador[[#All],[Suministrador_CNE]:[SUMINISTRADOR_ACTUAL]],2,0)</f>
        <v>GM_HOLDINGS</v>
      </c>
      <c r="T266">
        <f>+COUNTIFS(Cesion_credito[Distribuidor_CNE],Contrato[[#This Row],[Distribuidor_CNE]],Cesion_credito[Bloque_Contrato_CNE],Contrato[[#This Row],[Contrato]])</f>
        <v>1</v>
      </c>
    </row>
    <row r="267" spans="11:20" x14ac:dyDescent="0.25">
      <c r="K267">
        <f t="shared" si="5"/>
        <v>1</v>
      </c>
      <c r="L267" s="3" t="str">
        <f>+Contrato[[#This Row],[Distribuidor_CNE]]&amp;"_"&amp;Contrato[[#This Row],[Contrato]]</f>
        <v>CONAFE_SIC 2013/03_2_BS4_BB_CONAFE_El Campesino</v>
      </c>
      <c r="M267" t="s">
        <v>1108</v>
      </c>
      <c r="N267" t="s">
        <v>1084</v>
      </c>
      <c r="O267" t="s">
        <v>8</v>
      </c>
      <c r="P267" t="s">
        <v>315</v>
      </c>
      <c r="Q267">
        <v>768620.28599999996</v>
      </c>
      <c r="R267" t="str">
        <f>+VLOOKUP(Contrato[[#This Row],[Distribuidor_CNE]],Distribuidor[[#All],[Distribuidor_CNE]:[DISTRIBUIDOR_ACTUAL]],2,0)</f>
        <v>CGE</v>
      </c>
      <c r="S267" t="str">
        <f>+VLOOKUP(Contrato[[#This Row],[Suministrador_CNE]],Suministrador[[#All],[Suministrador_CNE]:[SUMINISTRADOR_ACTUAL]],2,0)</f>
        <v>GM_HOLDINGS</v>
      </c>
      <c r="T267">
        <f>+COUNTIFS(Cesion_credito[Distribuidor_CNE],Contrato[[#This Row],[Distribuidor_CNE]],Cesion_credito[Bloque_Contrato_CNE],Contrato[[#This Row],[Contrato]])</f>
        <v>1</v>
      </c>
    </row>
    <row r="268" spans="11:20" x14ac:dyDescent="0.25">
      <c r="K268">
        <f t="shared" si="5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1108</v>
      </c>
      <c r="N268" t="s">
        <v>1084</v>
      </c>
      <c r="O268" t="s">
        <v>9</v>
      </c>
      <c r="P268" t="s">
        <v>316</v>
      </c>
      <c r="Q268">
        <v>11.252000000000001</v>
      </c>
      <c r="R268" t="str">
        <f>+VLOOKUP(Contrato[[#This Row],[Distribuidor_CNE]],Distribuidor[[#All],[Distribuidor_CNE]:[DISTRIBUIDOR_ACTUAL]],2,0)</f>
        <v>CGE</v>
      </c>
      <c r="S268" t="str">
        <f>+VLOOKUP(Contrato[[#This Row],[Suministrador_CNE]],Suministrador[[#All],[Suministrador_CNE]:[SUMINISTRADOR_ACTUAL]],2,0)</f>
        <v>CAREN</v>
      </c>
      <c r="T268">
        <f>+COUNTIFS(Cesion_credito[Distribuidor_CNE],Contrato[[#This Row],[Distribuidor_CNE]],Cesion_credito[Bloque_Contrato_CNE],Contrato[[#This Row],[Contrato]])</f>
        <v>1</v>
      </c>
    </row>
    <row r="269" spans="11:20" x14ac:dyDescent="0.25">
      <c r="K269">
        <f t="shared" si="5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1108</v>
      </c>
      <c r="N269" t="s">
        <v>1084</v>
      </c>
      <c r="O269" t="s">
        <v>9</v>
      </c>
      <c r="P269" t="s">
        <v>317</v>
      </c>
      <c r="Q269">
        <v>7.5570000000000004</v>
      </c>
      <c r="R269" t="str">
        <f>+VLOOKUP(Contrato[[#This Row],[Distribuidor_CNE]],Distribuidor[[#All],[Distribuidor_CNE]:[DISTRIBUIDOR_ACTUAL]],2,0)</f>
        <v>CGE</v>
      </c>
      <c r="S269" t="str">
        <f>+VLOOKUP(Contrato[[#This Row],[Suministrador_CNE]],Suministrador[[#All],[Suministrador_CNE]:[SUMINISTRADOR_ACTUAL]],2,0)</f>
        <v>CAREN</v>
      </c>
      <c r="T269">
        <f>+COUNTIFS(Cesion_credito[Distribuidor_CNE],Contrato[[#This Row],[Distribuidor_CNE]],Cesion_credito[Bloque_Contrato_CNE],Contrato[[#This Row],[Contrato]])</f>
        <v>1</v>
      </c>
    </row>
    <row r="270" spans="11:20" x14ac:dyDescent="0.25">
      <c r="K270">
        <f t="shared" si="5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1108</v>
      </c>
      <c r="N270" t="s">
        <v>1084</v>
      </c>
      <c r="O270" t="s">
        <v>9</v>
      </c>
      <c r="P270" t="s">
        <v>318</v>
      </c>
      <c r="Q270">
        <v>6.8339999999999996</v>
      </c>
      <c r="R270" t="str">
        <f>+VLOOKUP(Contrato[[#This Row],[Distribuidor_CNE]],Distribuidor[[#All],[Distribuidor_CNE]:[DISTRIBUIDOR_ACTUAL]],2,0)</f>
        <v>CGE</v>
      </c>
      <c r="S270" t="str">
        <f>+VLOOKUP(Contrato[[#This Row],[Suministrador_CNE]],Suministrador[[#All],[Suministrador_CNE]:[SUMINISTRADOR_ACTUAL]],2,0)</f>
        <v>CAREN</v>
      </c>
      <c r="T270">
        <f>+COUNTIFS(Cesion_credito[Distribuidor_CNE],Contrato[[#This Row],[Distribuidor_CNE]],Cesion_credito[Bloque_Contrato_CNE],Contrato[[#This Row],[Contrato]])</f>
        <v>1</v>
      </c>
    </row>
    <row r="271" spans="11:20" x14ac:dyDescent="0.25">
      <c r="K271">
        <f t="shared" si="5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1108</v>
      </c>
      <c r="N271" t="s">
        <v>1084</v>
      </c>
      <c r="O271" t="s">
        <v>9</v>
      </c>
      <c r="P271" t="s">
        <v>319</v>
      </c>
      <c r="Q271">
        <v>61.514000000000003</v>
      </c>
      <c r="R271" t="str">
        <f>+VLOOKUP(Contrato[[#This Row],[Distribuidor_CNE]],Distribuidor[[#All],[Distribuidor_CNE]:[DISTRIBUIDOR_ACTUAL]],2,0)</f>
        <v>CGE</v>
      </c>
      <c r="S271" t="str">
        <f>+VLOOKUP(Contrato[[#This Row],[Suministrador_CNE]],Suministrador[[#All],[Suministrador_CNE]:[SUMINISTRADOR_ACTUAL]],2,0)</f>
        <v>CAREN</v>
      </c>
      <c r="T271">
        <f>+COUNTIFS(Cesion_credito[Distribuidor_CNE],Contrato[[#This Row],[Distribuidor_CNE]],Cesion_credito[Bloque_Contrato_CNE],Contrato[[#This Row],[Contrato]])</f>
        <v>1</v>
      </c>
    </row>
    <row r="272" spans="11:20" x14ac:dyDescent="0.25">
      <c r="K272">
        <f t="shared" si="5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1108</v>
      </c>
      <c r="N272" t="s">
        <v>1084</v>
      </c>
      <c r="O272" t="s">
        <v>9</v>
      </c>
      <c r="P272" t="s">
        <v>320</v>
      </c>
      <c r="Q272">
        <v>5671.4059999999999</v>
      </c>
      <c r="R272" t="str">
        <f>+VLOOKUP(Contrato[[#This Row],[Distribuidor_CNE]],Distribuidor[[#All],[Distribuidor_CNE]:[DISTRIBUIDOR_ACTUAL]],2,0)</f>
        <v>CGE</v>
      </c>
      <c r="S272" t="str">
        <f>+VLOOKUP(Contrato[[#This Row],[Suministrador_CNE]],Suministrador[[#All],[Suministrador_CNE]:[SUMINISTRADOR_ACTUAL]],2,0)</f>
        <v>CAREN</v>
      </c>
      <c r="T272">
        <f>+COUNTIFS(Cesion_credito[Distribuidor_CNE],Contrato[[#This Row],[Distribuidor_CNE]],Cesion_credito[Bloque_Contrato_CNE],Contrato[[#This Row],[Contrato]])</f>
        <v>1</v>
      </c>
    </row>
    <row r="273" spans="11:20" x14ac:dyDescent="0.25">
      <c r="K273">
        <f t="shared" si="5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1108</v>
      </c>
      <c r="N273" t="s">
        <v>1084</v>
      </c>
      <c r="O273" t="s">
        <v>9</v>
      </c>
      <c r="P273" t="s">
        <v>321</v>
      </c>
      <c r="Q273">
        <v>4306.0940000000001</v>
      </c>
      <c r="R273" t="str">
        <f>+VLOOKUP(Contrato[[#This Row],[Distribuidor_CNE]],Distribuidor[[#All],[Distribuidor_CNE]:[DISTRIBUIDOR_ACTUAL]],2,0)</f>
        <v>CGE</v>
      </c>
      <c r="S273" t="str">
        <f>+VLOOKUP(Contrato[[#This Row],[Suministrador_CNE]],Suministrador[[#All],[Suministrador_CNE]:[SUMINISTRADOR_ACTUAL]],2,0)</f>
        <v>CAREN</v>
      </c>
      <c r="T273">
        <f>+COUNTIFS(Cesion_credito[Distribuidor_CNE],Contrato[[#This Row],[Distribuidor_CNE]],Cesion_credito[Bloque_Contrato_CNE],Contrato[[#This Row],[Contrato]])</f>
        <v>1</v>
      </c>
    </row>
    <row r="274" spans="11:20" x14ac:dyDescent="0.25">
      <c r="K274">
        <f t="shared" si="5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1108</v>
      </c>
      <c r="N274" t="s">
        <v>1084</v>
      </c>
      <c r="O274" t="s">
        <v>9</v>
      </c>
      <c r="P274" t="s">
        <v>322</v>
      </c>
      <c r="Q274">
        <v>4056.32</v>
      </c>
      <c r="R274" t="str">
        <f>+VLOOKUP(Contrato[[#This Row],[Distribuidor_CNE]],Distribuidor[[#All],[Distribuidor_CNE]:[DISTRIBUIDOR_ACTUAL]],2,0)</f>
        <v>CGE</v>
      </c>
      <c r="S274" t="str">
        <f>+VLOOKUP(Contrato[[#This Row],[Suministrador_CNE]],Suministrador[[#All],[Suministrador_CNE]:[SUMINISTRADOR_ACTUAL]],2,0)</f>
        <v>CAREN</v>
      </c>
      <c r="T274">
        <f>+COUNTIFS(Cesion_credito[Distribuidor_CNE],Contrato[[#This Row],[Distribuidor_CNE]],Cesion_credito[Bloque_Contrato_CNE],Contrato[[#This Row],[Contrato]])</f>
        <v>1</v>
      </c>
    </row>
    <row r="275" spans="11:20" x14ac:dyDescent="0.25">
      <c r="K275">
        <f t="shared" si="5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1108</v>
      </c>
      <c r="N275" t="s">
        <v>1084</v>
      </c>
      <c r="O275" t="s">
        <v>9</v>
      </c>
      <c r="P275" t="s">
        <v>323</v>
      </c>
      <c r="Q275">
        <v>26311.205000000002</v>
      </c>
      <c r="R275" t="str">
        <f>+VLOOKUP(Contrato[[#This Row],[Distribuidor_CNE]],Distribuidor[[#All],[Distribuidor_CNE]:[DISTRIBUIDOR_ACTUAL]],2,0)</f>
        <v>CGE</v>
      </c>
      <c r="S275" t="str">
        <f>+VLOOKUP(Contrato[[#This Row],[Suministrador_CNE]],Suministrador[[#All],[Suministrador_CNE]:[SUMINISTRADOR_ACTUAL]],2,0)</f>
        <v>CAREN</v>
      </c>
      <c r="T275">
        <f>+COUNTIFS(Cesion_credito[Distribuidor_CNE],Contrato[[#This Row],[Distribuidor_CNE]],Cesion_credito[Bloque_Contrato_CNE],Contrato[[#This Row],[Contrato]])</f>
        <v>1</v>
      </c>
    </row>
    <row r="276" spans="11:20" x14ac:dyDescent="0.25">
      <c r="K276">
        <f t="shared" si="5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1108</v>
      </c>
      <c r="N276" t="s">
        <v>1084</v>
      </c>
      <c r="O276" t="s">
        <v>10</v>
      </c>
      <c r="P276" t="s">
        <v>324</v>
      </c>
      <c r="Q276">
        <v>51.966999999999999</v>
      </c>
      <c r="R276" t="str">
        <f>+VLOOKUP(Contrato[[#This Row],[Distribuidor_CNE]],Distribuidor[[#All],[Distribuidor_CNE]:[DISTRIBUIDOR_ACTUAL]],2,0)</f>
        <v>CGE</v>
      </c>
      <c r="S276" t="str">
        <f>+VLOOKUP(Contrato[[#This Row],[Suministrador_CNE]],Suministrador[[#All],[Suministrador_CNE]:[SUMINISTRADOR_ACTUAL]],2,0)</f>
        <v>PV_SALVADOR</v>
      </c>
      <c r="T276">
        <f>+COUNTIFS(Cesion_credito[Distribuidor_CNE],Contrato[[#This Row],[Distribuidor_CNE]],Cesion_credito[Bloque_Contrato_CNE],Contrato[[#This Row],[Contrato]])</f>
        <v>1</v>
      </c>
    </row>
    <row r="277" spans="11:20" x14ac:dyDescent="0.25">
      <c r="K277">
        <f t="shared" si="5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1108</v>
      </c>
      <c r="N277" t="s">
        <v>1084</v>
      </c>
      <c r="O277" t="s">
        <v>10</v>
      </c>
      <c r="P277" t="s">
        <v>325</v>
      </c>
      <c r="Q277">
        <v>8.1530000000000005</v>
      </c>
      <c r="R277" t="str">
        <f>+VLOOKUP(Contrato[[#This Row],[Distribuidor_CNE]],Distribuidor[[#All],[Distribuidor_CNE]:[DISTRIBUIDOR_ACTUAL]],2,0)</f>
        <v>CGE</v>
      </c>
      <c r="S277" t="str">
        <f>+VLOOKUP(Contrato[[#This Row],[Suministrador_CNE]],Suministrador[[#All],[Suministrador_CNE]:[SUMINISTRADOR_ACTUAL]],2,0)</f>
        <v>PV_SALVADOR</v>
      </c>
      <c r="T277">
        <f>+COUNTIFS(Cesion_credito[Distribuidor_CNE],Contrato[[#This Row],[Distribuidor_CNE]],Cesion_credito[Bloque_Contrato_CNE],Contrato[[#This Row],[Contrato]])</f>
        <v>1</v>
      </c>
    </row>
    <row r="278" spans="11:20" x14ac:dyDescent="0.25">
      <c r="K278">
        <f t="shared" si="5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1108</v>
      </c>
      <c r="N278" t="s">
        <v>1084</v>
      </c>
      <c r="O278" t="s">
        <v>10</v>
      </c>
      <c r="P278" t="s">
        <v>326</v>
      </c>
      <c r="Q278">
        <v>10.62</v>
      </c>
      <c r="R278" t="str">
        <f>+VLOOKUP(Contrato[[#This Row],[Distribuidor_CNE]],Distribuidor[[#All],[Distribuidor_CNE]:[DISTRIBUIDOR_ACTUAL]],2,0)</f>
        <v>CGE</v>
      </c>
      <c r="S278" t="str">
        <f>+VLOOKUP(Contrato[[#This Row],[Suministrador_CNE]],Suministrador[[#All],[Suministrador_CNE]:[SUMINISTRADOR_ACTUAL]],2,0)</f>
        <v>PV_SALVADOR</v>
      </c>
      <c r="T278">
        <f>+COUNTIFS(Cesion_credito[Distribuidor_CNE],Contrato[[#This Row],[Distribuidor_CNE]],Cesion_credito[Bloque_Contrato_CNE],Contrato[[#This Row],[Contrato]])</f>
        <v>1</v>
      </c>
    </row>
    <row r="279" spans="11:20" x14ac:dyDescent="0.25">
      <c r="K279">
        <f t="shared" si="5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1108</v>
      </c>
      <c r="N279" t="s">
        <v>1084</v>
      </c>
      <c r="O279" t="s">
        <v>10</v>
      </c>
      <c r="P279" t="s">
        <v>327</v>
      </c>
      <c r="Q279">
        <v>22464.581999999999</v>
      </c>
      <c r="R279" t="str">
        <f>+VLOOKUP(Contrato[[#This Row],[Distribuidor_CNE]],Distribuidor[[#All],[Distribuidor_CNE]:[DISTRIBUIDOR_ACTUAL]],2,0)</f>
        <v>CGE</v>
      </c>
      <c r="S279" t="str">
        <f>+VLOOKUP(Contrato[[#This Row],[Suministrador_CNE]],Suministrador[[#All],[Suministrador_CNE]:[SUMINISTRADOR_ACTUAL]],2,0)</f>
        <v>PV_SALVADOR</v>
      </c>
      <c r="T279">
        <f>+COUNTIFS(Cesion_credito[Distribuidor_CNE],Contrato[[#This Row],[Distribuidor_CNE]],Cesion_credito[Bloque_Contrato_CNE],Contrato[[#This Row],[Contrato]])</f>
        <v>1</v>
      </c>
    </row>
    <row r="280" spans="11:20" x14ac:dyDescent="0.25">
      <c r="K280">
        <f t="shared" si="5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1108</v>
      </c>
      <c r="N280" t="s">
        <v>1084</v>
      </c>
      <c r="O280" t="s">
        <v>10</v>
      </c>
      <c r="P280" t="s">
        <v>328</v>
      </c>
      <c r="Q280">
        <v>4646.4989999999998</v>
      </c>
      <c r="R280" t="str">
        <f>+VLOOKUP(Contrato[[#This Row],[Distribuidor_CNE]],Distribuidor[[#All],[Distribuidor_CNE]:[DISTRIBUIDOR_ACTUAL]],2,0)</f>
        <v>CGE</v>
      </c>
      <c r="S280" t="str">
        <f>+VLOOKUP(Contrato[[#This Row],[Suministrador_CNE]],Suministrador[[#All],[Suministrador_CNE]:[SUMINISTRADOR_ACTUAL]],2,0)</f>
        <v>PV_SALVADOR</v>
      </c>
      <c r="T280">
        <f>+COUNTIFS(Cesion_credito[Distribuidor_CNE],Contrato[[#This Row],[Distribuidor_CNE]],Cesion_credito[Bloque_Contrato_CNE],Contrato[[#This Row],[Contrato]])</f>
        <v>1</v>
      </c>
    </row>
    <row r="281" spans="11:20" x14ac:dyDescent="0.25">
      <c r="K281">
        <f t="shared" si="5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1108</v>
      </c>
      <c r="N281" t="s">
        <v>1084</v>
      </c>
      <c r="O281" t="s">
        <v>10</v>
      </c>
      <c r="P281" t="s">
        <v>329</v>
      </c>
      <c r="Q281">
        <v>8501.3469999999998</v>
      </c>
      <c r="R281" t="str">
        <f>+VLOOKUP(Contrato[[#This Row],[Distribuidor_CNE]],Distribuidor[[#All],[Distribuidor_CNE]:[DISTRIBUIDOR_ACTUAL]],2,0)</f>
        <v>CGE</v>
      </c>
      <c r="S281" t="str">
        <f>+VLOOKUP(Contrato[[#This Row],[Suministrador_CNE]],Suministrador[[#All],[Suministrador_CNE]:[SUMINISTRADOR_ACTUAL]],2,0)</f>
        <v>PV_SALVADOR</v>
      </c>
      <c r="T281">
        <f>+COUNTIFS(Cesion_credito[Distribuidor_CNE],Contrato[[#This Row],[Distribuidor_CNE]],Cesion_credito[Bloque_Contrato_CNE],Contrato[[#This Row],[Contrato]])</f>
        <v>1</v>
      </c>
    </row>
    <row r="282" spans="11:20" x14ac:dyDescent="0.25">
      <c r="K282">
        <f t="shared" si="5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1108</v>
      </c>
      <c r="N282" t="s">
        <v>1084</v>
      </c>
      <c r="O282" t="s">
        <v>1073</v>
      </c>
      <c r="P282" t="s">
        <v>330</v>
      </c>
      <c r="Q282">
        <v>1126.194</v>
      </c>
      <c r="R282" t="str">
        <f>+VLOOKUP(Contrato[[#This Row],[Distribuidor_CNE]],Distribuidor[[#All],[Distribuidor_CNE]:[DISTRIBUIDOR_ACTUAL]],2,0)</f>
        <v>CGE</v>
      </c>
      <c r="S282" t="str">
        <f>+VLOOKUP(Contrato[[#This Row],[Suministrador_CNE]],Suministrador[[#All],[Suministrador_CNE]:[SUMINISTRADOR_ACTUAL]],2,0)</f>
        <v>ENEL_GENERACION</v>
      </c>
      <c r="T282">
        <f>+COUNTIFS(Cesion_credito[Distribuidor_CNE],Contrato[[#This Row],[Distribuidor_CNE]],Cesion_credito[Bloque_Contrato_CNE],Contrato[[#This Row],[Contrato]])</f>
        <v>1</v>
      </c>
    </row>
    <row r="283" spans="11:20" x14ac:dyDescent="0.25">
      <c r="K283">
        <f t="shared" si="5"/>
        <v>1</v>
      </c>
      <c r="L283" s="3" t="str">
        <f>+Contrato[[#This Row],[Distribuidor_CNE]]&amp;"_"&amp;Contrato[[#This Row],[Contrato]]</f>
        <v>CONAFE_SIC 2013/01_BS1_BB_Conafe_ENDESA</v>
      </c>
      <c r="M283" t="s">
        <v>1108</v>
      </c>
      <c r="N283" t="s">
        <v>1084</v>
      </c>
      <c r="O283" t="s">
        <v>1073</v>
      </c>
      <c r="P283" t="s">
        <v>331</v>
      </c>
      <c r="Q283">
        <v>1707225.4010000001</v>
      </c>
      <c r="R283" t="str">
        <f>+VLOOKUP(Contrato[[#This Row],[Distribuidor_CNE]],Distribuidor[[#All],[Distribuidor_CNE]:[DISTRIBUIDOR_ACTUAL]],2,0)</f>
        <v>CGE</v>
      </c>
      <c r="S283" t="str">
        <f>+VLOOKUP(Contrato[[#This Row],[Suministrador_CNE]],Suministrador[[#All],[Suministrador_CNE]:[SUMINISTRADOR_ACTUAL]],2,0)</f>
        <v>ENEL_GENERACION</v>
      </c>
      <c r="T283">
        <f>+COUNTIFS(Cesion_credito[Distribuidor_CNE],Contrato[[#This Row],[Distribuidor_CNE]],Cesion_credito[Bloque_Contrato_CNE],Contrato[[#This Row],[Contrato]])</f>
        <v>1</v>
      </c>
    </row>
    <row r="284" spans="11:20" x14ac:dyDescent="0.25">
      <c r="K284">
        <f t="shared" si="5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1108</v>
      </c>
      <c r="N284" t="s">
        <v>1084</v>
      </c>
      <c r="O284" t="s">
        <v>1073</v>
      </c>
      <c r="P284" t="s">
        <v>332</v>
      </c>
      <c r="Q284">
        <v>1111.644</v>
      </c>
      <c r="R284" t="str">
        <f>+VLOOKUP(Contrato[[#This Row],[Distribuidor_CNE]],Distribuidor[[#All],[Distribuidor_CNE]:[DISTRIBUIDOR_ACTUAL]],2,0)</f>
        <v>CGE</v>
      </c>
      <c r="S284" t="str">
        <f>+VLOOKUP(Contrato[[#This Row],[Suministrador_CNE]],Suministrador[[#All],[Suministrador_CNE]:[SUMINISTRADOR_ACTUAL]],2,0)</f>
        <v>ENEL_GENERACION</v>
      </c>
      <c r="T284">
        <f>+COUNTIFS(Cesion_credito[Distribuidor_CNE],Contrato[[#This Row],[Distribuidor_CNE]],Cesion_credito[Bloque_Contrato_CNE],Contrato[[#This Row],[Contrato]])</f>
        <v>1</v>
      </c>
    </row>
    <row r="285" spans="11:20" x14ac:dyDescent="0.25">
      <c r="K285">
        <f t="shared" si="5"/>
        <v>1</v>
      </c>
      <c r="L285" s="3" t="str">
        <f>+Contrato[[#This Row],[Distribuidor_CNE]]&amp;"_"&amp;Contrato[[#This Row],[Contrato]]</f>
        <v>CONAFE_SIC 2013/03_BS1_BB_Conafe_ENDESA</v>
      </c>
      <c r="M285" t="s">
        <v>1108</v>
      </c>
      <c r="N285" t="s">
        <v>1084</v>
      </c>
      <c r="O285" t="s">
        <v>1073</v>
      </c>
      <c r="P285" t="s">
        <v>333</v>
      </c>
      <c r="Q285">
        <v>465573.32299999997</v>
      </c>
      <c r="R285" t="str">
        <f>+VLOOKUP(Contrato[[#This Row],[Distribuidor_CNE]],Distribuidor[[#All],[Distribuidor_CNE]:[DISTRIBUIDOR_ACTUAL]],2,0)</f>
        <v>CGE</v>
      </c>
      <c r="S285" t="str">
        <f>+VLOOKUP(Contrato[[#This Row],[Suministrador_CNE]],Suministrador[[#All],[Suministrador_CNE]:[SUMINISTRADOR_ACTUAL]],2,0)</f>
        <v>ENEL_GENERACION</v>
      </c>
      <c r="T285">
        <f>+COUNTIFS(Cesion_credito[Distribuidor_CNE],Contrato[[#This Row],[Distribuidor_CNE]],Cesion_credito[Bloque_Contrato_CNE],Contrato[[#This Row],[Contrato]])</f>
        <v>1</v>
      </c>
    </row>
    <row r="286" spans="11:20" x14ac:dyDescent="0.25">
      <c r="K286">
        <f t="shared" si="5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1108</v>
      </c>
      <c r="N286" t="s">
        <v>1084</v>
      </c>
      <c r="O286" t="s">
        <v>1073</v>
      </c>
      <c r="P286" t="s">
        <v>334</v>
      </c>
      <c r="Q286">
        <v>46192.078999999998</v>
      </c>
      <c r="R286" t="str">
        <f>+VLOOKUP(Contrato[[#This Row],[Distribuidor_CNE]],Distribuidor[[#All],[Distribuidor_CNE]:[DISTRIBUIDOR_ACTUAL]],2,0)</f>
        <v>CGE</v>
      </c>
      <c r="S286" t="str">
        <f>+VLOOKUP(Contrato[[#This Row],[Suministrador_CNE]],Suministrador[[#All],[Suministrador_CNE]:[SUMINISTRADOR_ACTUAL]],2,0)</f>
        <v>ENEL_GENERACION</v>
      </c>
      <c r="T286">
        <f>+COUNTIFS(Cesion_credito[Distribuidor_CNE],Contrato[[#This Row],[Distribuidor_CNE]],Cesion_credito[Bloque_Contrato_CNE],Contrato[[#This Row],[Contrato]])</f>
        <v>1</v>
      </c>
    </row>
    <row r="287" spans="11:20" x14ac:dyDescent="0.25">
      <c r="K287">
        <f t="shared" si="5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1108</v>
      </c>
      <c r="N287" t="s">
        <v>1084</v>
      </c>
      <c r="O287" t="s">
        <v>11</v>
      </c>
      <c r="P287" t="s">
        <v>335</v>
      </c>
      <c r="Q287">
        <v>36.984000000000002</v>
      </c>
      <c r="R287" t="str">
        <f>+VLOOKUP(Contrato[[#This Row],[Distribuidor_CNE]],Distribuidor[[#All],[Distribuidor_CNE]:[DISTRIBUIDOR_ACTUAL]],2,0)</f>
        <v>CGE</v>
      </c>
      <c r="S287" t="str">
        <f>+VLOOKUP(Contrato[[#This Row],[Suministrador_CNE]],Suministrador[[#All],[Suministrador_CNE]:[SUMINISTRADOR_ACTUAL]],2,0)</f>
        <v>EL_MORADO</v>
      </c>
      <c r="T287">
        <f>+COUNTIFS(Cesion_credito[Distribuidor_CNE],Contrato[[#This Row],[Distribuidor_CNE]],Cesion_credito[Bloque_Contrato_CNE],Contrato[[#This Row],[Contrato]])</f>
        <v>1</v>
      </c>
    </row>
    <row r="288" spans="11:20" x14ac:dyDescent="0.25">
      <c r="K288">
        <f t="shared" si="5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1108</v>
      </c>
      <c r="N288" t="s">
        <v>1084</v>
      </c>
      <c r="O288" t="s">
        <v>11</v>
      </c>
      <c r="P288" t="s">
        <v>336</v>
      </c>
      <c r="Q288">
        <v>18070.25</v>
      </c>
      <c r="R288" t="str">
        <f>+VLOOKUP(Contrato[[#This Row],[Distribuidor_CNE]],Distribuidor[[#All],[Distribuidor_CNE]:[DISTRIBUIDOR_ACTUAL]],2,0)</f>
        <v>CGE</v>
      </c>
      <c r="S288" t="str">
        <f>+VLOOKUP(Contrato[[#This Row],[Suministrador_CNE]],Suministrador[[#All],[Suministrador_CNE]:[SUMINISTRADOR_ACTUAL]],2,0)</f>
        <v>EL_MORADO</v>
      </c>
      <c r="T288">
        <f>+COUNTIFS(Cesion_credito[Distribuidor_CNE],Contrato[[#This Row],[Distribuidor_CNE]],Cesion_credito[Bloque_Contrato_CNE],Contrato[[#This Row],[Contrato]])</f>
        <v>1</v>
      </c>
    </row>
    <row r="289" spans="11:20" x14ac:dyDescent="0.25">
      <c r="K289">
        <f t="shared" si="5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1108</v>
      </c>
      <c r="N289" t="s">
        <v>1084</v>
      </c>
      <c r="O289" t="s">
        <v>12</v>
      </c>
      <c r="P289" t="s">
        <v>337</v>
      </c>
      <c r="Q289">
        <v>135917.815</v>
      </c>
      <c r="R289" t="str">
        <f>+VLOOKUP(Contrato[[#This Row],[Distribuidor_CNE]],Distribuidor[[#All],[Distribuidor_CNE]:[DISTRIBUIDOR_ACTUAL]],2,0)</f>
        <v>CGE</v>
      </c>
      <c r="S289" t="str">
        <f>+VLOOKUP(Contrato[[#This Row],[Suministrador_CNE]],Suministrador[[#All],[Suministrador_CNE]:[SUMINISTRADOR_ACTUAL]],2,0)</f>
        <v>CABO_LEONES</v>
      </c>
      <c r="T289">
        <f>+COUNTIFS(Cesion_credito[Distribuidor_CNE],Contrato[[#This Row],[Distribuidor_CNE]],Cesion_credito[Bloque_Contrato_CNE],Contrato[[#This Row],[Contrato]])</f>
        <v>1</v>
      </c>
    </row>
    <row r="290" spans="11:20" x14ac:dyDescent="0.25">
      <c r="K290">
        <f t="shared" si="5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1108</v>
      </c>
      <c r="N290" t="s">
        <v>1084</v>
      </c>
      <c r="O290" t="s">
        <v>12</v>
      </c>
      <c r="P290" t="s">
        <v>338</v>
      </c>
      <c r="Q290">
        <v>196269.83900000001</v>
      </c>
      <c r="R290" t="str">
        <f>+VLOOKUP(Contrato[[#This Row],[Distribuidor_CNE]],Distribuidor[[#All],[Distribuidor_CNE]:[DISTRIBUIDOR_ACTUAL]],2,0)</f>
        <v>CGE</v>
      </c>
      <c r="S290" t="str">
        <f>+VLOOKUP(Contrato[[#This Row],[Suministrador_CNE]],Suministrador[[#All],[Suministrador_CNE]:[SUMINISTRADOR_ACTUAL]],2,0)</f>
        <v>CABO_LEONES</v>
      </c>
      <c r="T290">
        <f>+COUNTIFS(Cesion_credito[Distribuidor_CNE],Contrato[[#This Row],[Distribuidor_CNE]],Cesion_credito[Bloque_Contrato_CNE],Contrato[[#This Row],[Contrato]])</f>
        <v>1</v>
      </c>
    </row>
    <row r="291" spans="11:20" x14ac:dyDescent="0.25">
      <c r="K291">
        <f t="shared" si="5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1108</v>
      </c>
      <c r="N291" t="s">
        <v>1084</v>
      </c>
      <c r="O291" t="s">
        <v>13</v>
      </c>
      <c r="P291" t="s">
        <v>339</v>
      </c>
      <c r="Q291">
        <v>0</v>
      </c>
      <c r="R291" t="str">
        <f>+VLOOKUP(Contrato[[#This Row],[Distribuidor_CNE]],Distribuidor[[#All],[Distribuidor_CNE]:[DISTRIBUIDOR_ACTUAL]],2,0)</f>
        <v>CGE</v>
      </c>
      <c r="S291" t="str">
        <f>+VLOOKUP(Contrato[[#This Row],[Suministrador_CNE]],Suministrador[[#All],[Suministrador_CNE]:[SUMINISTRADOR_ACTUAL]],2,0)</f>
        <v>NORVIND</v>
      </c>
      <c r="T291">
        <f>+COUNTIFS(Cesion_credito[Distribuidor_CNE],Contrato[[#This Row],[Distribuidor_CNE]],Cesion_credito[Bloque_Contrato_CNE],Contrato[[#This Row],[Contrato]])</f>
        <v>1</v>
      </c>
    </row>
    <row r="292" spans="11:20" x14ac:dyDescent="0.25">
      <c r="K292">
        <f t="shared" si="5"/>
        <v>1</v>
      </c>
      <c r="L292" s="3" t="str">
        <f>+Contrato[[#This Row],[Distribuidor_CNE]]&amp;"_"&amp;Contrato[[#This Row],[Contrato]]</f>
        <v>CONAFE_SIC 2013/03_2_BS4_BB_CONAFE_Norvind</v>
      </c>
      <c r="M292" t="s">
        <v>1108</v>
      </c>
      <c r="N292" t="s">
        <v>1084</v>
      </c>
      <c r="O292" t="s">
        <v>13</v>
      </c>
      <c r="P292" t="s">
        <v>340</v>
      </c>
      <c r="Q292">
        <v>9207.0120000000006</v>
      </c>
      <c r="R292" t="str">
        <f>+VLOOKUP(Contrato[[#This Row],[Distribuidor_CNE]],Distribuidor[[#All],[Distribuidor_CNE]:[DISTRIBUIDOR_ACTUAL]],2,0)</f>
        <v>CGE</v>
      </c>
      <c r="S292" t="str">
        <f>+VLOOKUP(Contrato[[#This Row],[Suministrador_CNE]],Suministrador[[#All],[Suministrador_CNE]:[SUMINISTRADOR_ACTUAL]],2,0)</f>
        <v>NORVIND</v>
      </c>
      <c r="T292">
        <f>+COUNTIFS(Cesion_credito[Distribuidor_CNE],Contrato[[#This Row],[Distribuidor_CNE]],Cesion_credito[Bloque_Contrato_CNE],Contrato[[#This Row],[Contrato]])</f>
        <v>1</v>
      </c>
    </row>
    <row r="293" spans="11:20" x14ac:dyDescent="0.25">
      <c r="K293">
        <f t="shared" si="5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1108</v>
      </c>
      <c r="N293" t="s">
        <v>1084</v>
      </c>
      <c r="O293" t="s">
        <v>1074</v>
      </c>
      <c r="P293" t="s">
        <v>341</v>
      </c>
      <c r="Q293">
        <v>140.221</v>
      </c>
      <c r="R293" t="str">
        <f>+VLOOKUP(Contrato[[#This Row],[Distribuidor_CNE]],Distribuidor[[#All],[Distribuidor_CNE]:[DISTRIBUIDOR_ACTUAL]],2,0)</f>
        <v>CGE</v>
      </c>
      <c r="S293" t="str">
        <f>+VLOOKUP(Contrato[[#This Row],[Suministrador_CNE]],Suministrador[[#All],[Suministrador_CNE]:[SUMINISTRADOR_ACTUAL]],2,0)</f>
        <v>EGP_CHILE</v>
      </c>
      <c r="T293">
        <f>+COUNTIFS(Cesion_credito[Distribuidor_CNE],Contrato[[#This Row],[Distribuidor_CNE]],Cesion_credito[Bloque_Contrato_CNE],Contrato[[#This Row],[Contrato]])</f>
        <v>1</v>
      </c>
    </row>
    <row r="294" spans="11:20" x14ac:dyDescent="0.25">
      <c r="K294">
        <f t="shared" si="5"/>
        <v>1</v>
      </c>
      <c r="L294" s="3" t="str">
        <f>+Contrato[[#This Row],[Distribuidor_CNE]]&amp;"_"&amp;Contrato[[#This Row],[Contrato]]</f>
        <v>CONAFE_SIC 2013/01_BS1_BB_Conafe_PANGUIPULLI</v>
      </c>
      <c r="M294" t="s">
        <v>1108</v>
      </c>
      <c r="N294" t="s">
        <v>1084</v>
      </c>
      <c r="O294" t="s">
        <v>1074</v>
      </c>
      <c r="P294" t="s">
        <v>342</v>
      </c>
      <c r="Q294">
        <v>199552.48499999999</v>
      </c>
      <c r="R294" t="str">
        <f>+VLOOKUP(Contrato[[#This Row],[Distribuidor_CNE]],Distribuidor[[#All],[Distribuidor_CNE]:[DISTRIBUIDOR_ACTUAL]],2,0)</f>
        <v>CGE</v>
      </c>
      <c r="S294" t="str">
        <f>+VLOOKUP(Contrato[[#This Row],[Suministrador_CNE]],Suministrador[[#All],[Suministrador_CNE]:[SUMINISTRADOR_ACTUAL]],2,0)</f>
        <v>EGP_CHILE</v>
      </c>
      <c r="T294">
        <f>+COUNTIFS(Cesion_credito[Distribuidor_CNE],Contrato[[#This Row],[Distribuidor_CNE]],Cesion_credito[Bloque_Contrato_CNE],Contrato[[#This Row],[Contrato]])</f>
        <v>1</v>
      </c>
    </row>
    <row r="295" spans="11:20" x14ac:dyDescent="0.25">
      <c r="K295">
        <f t="shared" si="5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1108</v>
      </c>
      <c r="N295" t="s">
        <v>1084</v>
      </c>
      <c r="O295" t="s">
        <v>14</v>
      </c>
      <c r="P295" t="s">
        <v>343</v>
      </c>
      <c r="Q295">
        <v>150.38900000000001</v>
      </c>
      <c r="R295" t="str">
        <f>+VLOOKUP(Contrato[[#This Row],[Distribuidor_CNE]],Distribuidor[[#All],[Distribuidor_CNE]:[DISTRIBUIDOR_ACTUAL]],2,0)</f>
        <v>CGE</v>
      </c>
      <c r="S295" t="str">
        <f>+VLOOKUP(Contrato[[#This Row],[Suministrador_CNE]],Suministrador[[#All],[Suministrador_CNE]:[SUMINISTRADOR_ACTUAL]],2,0)</f>
        <v>COLBUN</v>
      </c>
      <c r="T295">
        <f>+COUNTIFS(Cesion_credito[Distribuidor_CNE],Contrato[[#This Row],[Distribuidor_CNE]],Cesion_credito[Bloque_Contrato_CNE],Contrato[[#This Row],[Contrato]])</f>
        <v>1</v>
      </c>
    </row>
    <row r="296" spans="11:20" x14ac:dyDescent="0.25">
      <c r="K296">
        <f t="shared" si="5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1108</v>
      </c>
      <c r="N296" t="s">
        <v>1084</v>
      </c>
      <c r="O296" t="s">
        <v>14</v>
      </c>
      <c r="P296" t="s">
        <v>344</v>
      </c>
      <c r="Q296">
        <v>95329.631999999998</v>
      </c>
      <c r="R296" t="str">
        <f>+VLOOKUP(Contrato[[#This Row],[Distribuidor_CNE]],Distribuidor[[#All],[Distribuidor_CNE]:[DISTRIBUIDOR_ACTUAL]],2,0)</f>
        <v>CGE</v>
      </c>
      <c r="S296" t="str">
        <f>+VLOOKUP(Contrato[[#This Row],[Suministrador_CNE]],Suministrador[[#All],[Suministrador_CNE]:[SUMINISTRADOR_ACTUAL]],2,0)</f>
        <v>COLBUN</v>
      </c>
      <c r="T296">
        <f>+COUNTIFS(Cesion_credito[Distribuidor_CNE],Contrato[[#This Row],[Distribuidor_CNE]],Cesion_credito[Bloque_Contrato_CNE],Contrato[[#This Row],[Contrato]])</f>
        <v>1</v>
      </c>
    </row>
    <row r="297" spans="11:20" x14ac:dyDescent="0.25">
      <c r="K297">
        <f t="shared" si="5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1108</v>
      </c>
      <c r="N297" t="s">
        <v>1084</v>
      </c>
      <c r="O297" t="s">
        <v>15</v>
      </c>
      <c r="P297" t="s">
        <v>345</v>
      </c>
      <c r="Q297">
        <v>88.296999999999997</v>
      </c>
      <c r="R297" t="str">
        <f>+VLOOKUP(Contrato[[#This Row],[Distribuidor_CNE]],Distribuidor[[#All],[Distribuidor_CNE]:[DISTRIBUIDOR_ACTUAL]],2,0)</f>
        <v>CGE</v>
      </c>
      <c r="S297" t="str">
        <f>+VLOOKUP(Contrato[[#This Row],[Suministrador_CNE]],Suministrador[[#All],[Suministrador_CNE]:[SUMINISTRADOR_ACTUAL]],2,0)</f>
        <v>SAN_JUAN_LAP</v>
      </c>
      <c r="T297">
        <f>+COUNTIFS(Cesion_credito[Distribuidor_CNE],Contrato[[#This Row],[Distribuidor_CNE]],Cesion_credito[Bloque_Contrato_CNE],Contrato[[#This Row],[Contrato]])</f>
        <v>1</v>
      </c>
    </row>
    <row r="298" spans="11:20" x14ac:dyDescent="0.25">
      <c r="K298">
        <f t="shared" si="5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1108</v>
      </c>
      <c r="N298" t="s">
        <v>1084</v>
      </c>
      <c r="O298" t="s">
        <v>15</v>
      </c>
      <c r="P298" t="s">
        <v>346</v>
      </c>
      <c r="Q298">
        <v>47.521999999999998</v>
      </c>
      <c r="R298" t="str">
        <f>+VLOOKUP(Contrato[[#This Row],[Distribuidor_CNE]],Distribuidor[[#All],[Distribuidor_CNE]:[DISTRIBUIDOR_ACTUAL]],2,0)</f>
        <v>CGE</v>
      </c>
      <c r="S298" t="str">
        <f>+VLOOKUP(Contrato[[#This Row],[Suministrador_CNE]],Suministrador[[#All],[Suministrador_CNE]:[SUMINISTRADOR_ACTUAL]],2,0)</f>
        <v>SAN_JUAN_LAP</v>
      </c>
      <c r="T298">
        <f>+COUNTIFS(Cesion_credito[Distribuidor_CNE],Contrato[[#This Row],[Distribuidor_CNE]],Cesion_credito[Bloque_Contrato_CNE],Contrato[[#This Row],[Contrato]])</f>
        <v>1</v>
      </c>
    </row>
    <row r="299" spans="11:20" x14ac:dyDescent="0.25">
      <c r="K299">
        <f t="shared" si="5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1108</v>
      </c>
      <c r="N299" t="s">
        <v>1084</v>
      </c>
      <c r="O299" t="s">
        <v>15</v>
      </c>
      <c r="P299" t="s">
        <v>347</v>
      </c>
      <c r="Q299">
        <v>298.23</v>
      </c>
      <c r="R299" t="str">
        <f>+VLOOKUP(Contrato[[#This Row],[Distribuidor_CNE]],Distribuidor[[#All],[Distribuidor_CNE]:[DISTRIBUIDOR_ACTUAL]],2,0)</f>
        <v>CGE</v>
      </c>
      <c r="S299" t="str">
        <f>+VLOOKUP(Contrato[[#This Row],[Suministrador_CNE]],Suministrador[[#All],[Suministrador_CNE]:[SUMINISTRADOR_ACTUAL]],2,0)</f>
        <v>SAN_JUAN_LAP</v>
      </c>
      <c r="T299">
        <f>+COUNTIFS(Cesion_credito[Distribuidor_CNE],Contrato[[#This Row],[Distribuidor_CNE]],Cesion_credito[Bloque_Contrato_CNE],Contrato[[#This Row],[Contrato]])</f>
        <v>1</v>
      </c>
    </row>
    <row r="300" spans="11:20" x14ac:dyDescent="0.25">
      <c r="K300">
        <f t="shared" si="5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1108</v>
      </c>
      <c r="N300" t="s">
        <v>1084</v>
      </c>
      <c r="O300" t="s">
        <v>15</v>
      </c>
      <c r="P300" t="s">
        <v>348</v>
      </c>
      <c r="Q300">
        <v>38747.425999999999</v>
      </c>
      <c r="R300" t="str">
        <f>+VLOOKUP(Contrato[[#This Row],[Distribuidor_CNE]],Distribuidor[[#All],[Distribuidor_CNE]:[DISTRIBUIDOR_ACTUAL]],2,0)</f>
        <v>CGE</v>
      </c>
      <c r="S300" t="str">
        <f>+VLOOKUP(Contrato[[#This Row],[Suministrador_CNE]],Suministrador[[#All],[Suministrador_CNE]:[SUMINISTRADOR_ACTUAL]],2,0)</f>
        <v>SAN_JUAN_LAP</v>
      </c>
      <c r="T300">
        <f>+COUNTIFS(Cesion_credito[Distribuidor_CNE],Contrato[[#This Row],[Distribuidor_CNE]],Cesion_credito[Bloque_Contrato_CNE],Contrato[[#This Row],[Contrato]])</f>
        <v>1</v>
      </c>
    </row>
    <row r="301" spans="11:20" x14ac:dyDescent="0.25">
      <c r="K301">
        <f t="shared" si="5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1108</v>
      </c>
      <c r="N301" t="s">
        <v>1084</v>
      </c>
      <c r="O301" t="s">
        <v>15</v>
      </c>
      <c r="P301" t="s">
        <v>349</v>
      </c>
      <c r="Q301">
        <v>34434.697999999997</v>
      </c>
      <c r="R301" t="str">
        <f>+VLOOKUP(Contrato[[#This Row],[Distribuidor_CNE]],Distribuidor[[#All],[Distribuidor_CNE]:[DISTRIBUIDOR_ACTUAL]],2,0)</f>
        <v>CGE</v>
      </c>
      <c r="S301" t="str">
        <f>+VLOOKUP(Contrato[[#This Row],[Suministrador_CNE]],Suministrador[[#All],[Suministrador_CNE]:[SUMINISTRADOR_ACTUAL]],2,0)</f>
        <v>SAN_JUAN_LAP</v>
      </c>
      <c r="T301">
        <f>+COUNTIFS(Cesion_credito[Distribuidor_CNE],Contrato[[#This Row],[Distribuidor_CNE]],Cesion_credito[Bloque_Contrato_CNE],Contrato[[#This Row],[Contrato]])</f>
        <v>1</v>
      </c>
    </row>
    <row r="302" spans="11:20" x14ac:dyDescent="0.25">
      <c r="K302">
        <f t="shared" si="5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1108</v>
      </c>
      <c r="N302" t="s">
        <v>1084</v>
      </c>
      <c r="O302" t="s">
        <v>15</v>
      </c>
      <c r="P302" t="s">
        <v>350</v>
      </c>
      <c r="Q302">
        <v>125261.32799999999</v>
      </c>
      <c r="R302" t="str">
        <f>+VLOOKUP(Contrato[[#This Row],[Distribuidor_CNE]],Distribuidor[[#All],[Distribuidor_CNE]:[DISTRIBUIDOR_ACTUAL]],2,0)</f>
        <v>CGE</v>
      </c>
      <c r="S302" t="str">
        <f>+VLOOKUP(Contrato[[#This Row],[Suministrador_CNE]],Suministrador[[#All],[Suministrador_CNE]:[SUMINISTRADOR_ACTUAL]],2,0)</f>
        <v>SAN_JUAN_LAP</v>
      </c>
      <c r="T302">
        <f>+COUNTIFS(Cesion_credito[Distribuidor_CNE],Contrato[[#This Row],[Distribuidor_CNE]],Cesion_credito[Bloque_Contrato_CNE],Contrato[[#This Row],[Contrato]])</f>
        <v>1</v>
      </c>
    </row>
    <row r="303" spans="11:20" x14ac:dyDescent="0.25">
      <c r="K303">
        <f t="shared" si="5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1108</v>
      </c>
      <c r="N303" t="s">
        <v>1084</v>
      </c>
      <c r="O303" t="s">
        <v>16</v>
      </c>
      <c r="P303" t="s">
        <v>351</v>
      </c>
      <c r="Q303">
        <v>76.040000000000006</v>
      </c>
      <c r="R303" t="str">
        <f>+VLOOKUP(Contrato[[#This Row],[Distribuidor_CNE]],Distribuidor[[#All],[Distribuidor_CNE]:[DISTRIBUIDOR_ACTUAL]],2,0)</f>
        <v>CGE</v>
      </c>
      <c r="S303" t="str">
        <f>+VLOOKUP(Contrato[[#This Row],[Suministrador_CNE]],Suministrador[[#All],[Suministrador_CNE]:[SUMINISTRADOR_ACTUAL]],2,0)</f>
        <v>SANTIAGO_SOLAR</v>
      </c>
      <c r="T303">
        <f>+COUNTIFS(Cesion_credito[Distribuidor_CNE],Contrato[[#This Row],[Distribuidor_CNE]],Cesion_credito[Bloque_Contrato_CNE],Contrato[[#This Row],[Contrato]])</f>
        <v>1</v>
      </c>
    </row>
    <row r="304" spans="11:20" x14ac:dyDescent="0.25">
      <c r="K304">
        <f t="shared" si="5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1108</v>
      </c>
      <c r="N304" t="s">
        <v>1084</v>
      </c>
      <c r="O304" t="s">
        <v>16</v>
      </c>
      <c r="P304" t="s">
        <v>352</v>
      </c>
      <c r="Q304">
        <v>37114.779000000002</v>
      </c>
      <c r="R304" t="str">
        <f>+VLOOKUP(Contrato[[#This Row],[Distribuidor_CNE]],Distribuidor[[#All],[Distribuidor_CNE]:[DISTRIBUIDOR_ACTUAL]],2,0)</f>
        <v>CGE</v>
      </c>
      <c r="S304" t="str">
        <f>+VLOOKUP(Contrato[[#This Row],[Suministrador_CNE]],Suministrador[[#All],[Suministrador_CNE]:[SUMINISTRADOR_ACTUAL]],2,0)</f>
        <v>SANTIAGO_SOLAR</v>
      </c>
      <c r="T304">
        <f>+COUNTIFS(Cesion_credito[Distribuidor_CNE],Contrato[[#This Row],[Distribuidor_CNE]],Cesion_credito[Bloque_Contrato_CNE],Contrato[[#This Row],[Contrato]])</f>
        <v>1</v>
      </c>
    </row>
    <row r="305" spans="11:20" x14ac:dyDescent="0.25">
      <c r="K305">
        <f t="shared" si="5"/>
        <v>1</v>
      </c>
      <c r="L305" s="3" t="str">
        <f>+Contrato[[#This Row],[Distribuidor_CNE]]&amp;"_"&amp;Contrato[[#This Row],[Contrato]]</f>
        <v>CONAFE_2015/02_BS4B_BB_Conafe_SCB II SpA</v>
      </c>
      <c r="M305" t="s">
        <v>1108</v>
      </c>
      <c r="N305" t="s">
        <v>1084</v>
      </c>
      <c r="O305" t="s">
        <v>17</v>
      </c>
      <c r="P305" t="s">
        <v>353</v>
      </c>
      <c r="Q305">
        <v>75169.725999999995</v>
      </c>
      <c r="R305" t="str">
        <f>+VLOOKUP(Contrato[[#This Row],[Distribuidor_CNE]],Distribuidor[[#All],[Distribuidor_CNE]:[DISTRIBUIDOR_ACTUAL]],2,0)</f>
        <v>CGE</v>
      </c>
      <c r="S305" t="str">
        <f>+VLOOKUP(Contrato[[#This Row],[Suministrador_CNE]],Suministrador[[#All],[Suministrador_CNE]:[SUMINISTRADOR_ACTUAL]],2,0)</f>
        <v>LUZ_DEL_NORTE</v>
      </c>
      <c r="T305">
        <f>+COUNTIFS(Cesion_credito[Distribuidor_CNE],Contrato[[#This Row],[Distribuidor_CNE]],Cesion_credito[Bloque_Contrato_CNE],Contrato[[#This Row],[Contrato]])</f>
        <v>1</v>
      </c>
    </row>
    <row r="306" spans="11:20" x14ac:dyDescent="0.25">
      <c r="K306">
        <f t="shared" si="5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1108</v>
      </c>
      <c r="N306" t="s">
        <v>1084</v>
      </c>
      <c r="O306" t="s">
        <v>18</v>
      </c>
      <c r="P306" t="s">
        <v>354</v>
      </c>
      <c r="Q306">
        <v>15.579000000000001</v>
      </c>
      <c r="R306" t="str">
        <f>+VLOOKUP(Contrato[[#This Row],[Distribuidor_CNE]],Distribuidor[[#All],[Distribuidor_CNE]:[DISTRIBUIDOR_ACTUAL]],2,0)</f>
        <v>CGE</v>
      </c>
      <c r="S306" t="str">
        <f>+VLOOKUP(Contrato[[#This Row],[Suministrador_CNE]],Suministrador[[#All],[Suministrador_CNE]:[SUMINISTRADOR_ACTUAL]],2,0)</f>
        <v>SPVP4</v>
      </c>
      <c r="T306">
        <f>+COUNTIFS(Cesion_credito[Distribuidor_CNE],Contrato[[#This Row],[Distribuidor_CNE]],Cesion_credito[Bloque_Contrato_CNE],Contrato[[#This Row],[Contrato]])</f>
        <v>1</v>
      </c>
    </row>
    <row r="307" spans="11:20" x14ac:dyDescent="0.25">
      <c r="K307">
        <f t="shared" si="5"/>
        <v>1</v>
      </c>
      <c r="L307" s="3" t="str">
        <f>+Contrato[[#This Row],[Distribuidor_CNE]]&amp;"_"&amp;Contrato[[#This Row],[Contrato]]</f>
        <v>CONAFE_SIC 2013/03_2_BS1B_BB_Conafe_SPV P4 S.A.</v>
      </c>
      <c r="M307" t="s">
        <v>1108</v>
      </c>
      <c r="N307" t="s">
        <v>1084</v>
      </c>
      <c r="O307" t="s">
        <v>18</v>
      </c>
      <c r="P307" t="s">
        <v>355</v>
      </c>
      <c r="Q307">
        <v>7613.3320000000003</v>
      </c>
      <c r="R307" t="str">
        <f>+VLOOKUP(Contrato[[#This Row],[Distribuidor_CNE]],Distribuidor[[#All],[Distribuidor_CNE]:[DISTRIBUIDOR_ACTUAL]],2,0)</f>
        <v>CGE</v>
      </c>
      <c r="S307" t="str">
        <f>+VLOOKUP(Contrato[[#This Row],[Suministrador_CNE]],Suministrador[[#All],[Suministrador_CNE]:[SUMINISTRADOR_ACTUAL]],2,0)</f>
        <v>SPVP4</v>
      </c>
      <c r="T307">
        <f>+COUNTIFS(Cesion_credito[Distribuidor_CNE],Contrato[[#This Row],[Distribuidor_CNE]],Cesion_credito[Bloque_Contrato_CNE],Contrato[[#This Row],[Contrato]])</f>
        <v>1</v>
      </c>
    </row>
    <row r="308" spans="11:20" x14ac:dyDescent="0.25">
      <c r="K308">
        <f t="shared" si="5"/>
        <v>1</v>
      </c>
      <c r="L308" s="3" t="str">
        <f>+Contrato[[#This Row],[Distribuidor_CNE]]&amp;"_"&amp;Contrato[[#This Row],[Contrato]]</f>
        <v>COOPELAN_SIC 2013/03_2_BS4_BB_COOPELAN_Abengoa</v>
      </c>
      <c r="M308" t="s">
        <v>1108</v>
      </c>
      <c r="N308" t="s">
        <v>1085</v>
      </c>
      <c r="O308" t="s">
        <v>1</v>
      </c>
      <c r="P308" t="s">
        <v>356</v>
      </c>
      <c r="Q308">
        <v>4044.6550000000002</v>
      </c>
      <c r="R308" t="str">
        <f>+VLOOKUP(Contrato[[#This Row],[Distribuidor_CNE]],Distribuidor[[#All],[Distribuidor_CNE]:[DISTRIBUIDOR_ACTUAL]],2,0)</f>
        <v>COOPELAN</v>
      </c>
      <c r="S308" t="str">
        <f>+VLOOKUP(Contrato[[#This Row],[Suministrador_CNE]],Suministrador[[#All],[Suministrador_CNE]:[SUMINISTRADOR_ACTUAL]],2,0)</f>
        <v>CERRO_DOMINADOR_CSP</v>
      </c>
      <c r="T308">
        <f>+COUNTIFS(Cesion_credito[Distribuidor_CNE],Contrato[[#This Row],[Distribuidor_CNE]],Cesion_credito[Bloque_Contrato_CNE],Contrato[[#This Row],[Contrato]])</f>
        <v>1</v>
      </c>
    </row>
    <row r="309" spans="11:20" x14ac:dyDescent="0.25">
      <c r="K309">
        <f t="shared" si="5"/>
        <v>1</v>
      </c>
      <c r="L309" s="3" t="str">
        <f>+Contrato[[#This Row],[Distribuidor_CNE]]&amp;"_"&amp;Contrato[[#This Row],[Contrato]]</f>
        <v>COOPELAN_SIC 2013/03_2_BS3_BB_COOPELAN_ACCIONA</v>
      </c>
      <c r="M309" t="s">
        <v>1108</v>
      </c>
      <c r="N309" t="s">
        <v>1085</v>
      </c>
      <c r="O309" t="s">
        <v>2</v>
      </c>
      <c r="P309" t="s">
        <v>357</v>
      </c>
      <c r="Q309">
        <v>2433.7739999999999</v>
      </c>
      <c r="R309" t="str">
        <f>+VLOOKUP(Contrato[[#This Row],[Distribuidor_CNE]],Distribuidor[[#All],[Distribuidor_CNE]:[DISTRIBUIDOR_ACTUAL]],2,0)</f>
        <v>COOPELAN</v>
      </c>
      <c r="S309" t="str">
        <f>+VLOOKUP(Contrato[[#This Row],[Suministrador_CNE]],Suministrador[[#All],[Suministrador_CNE]:[SUMINISTRADOR_ACTUAL]],2,0)</f>
        <v>ACCIONA_ENERGIA</v>
      </c>
      <c r="T309">
        <f>+COUNTIFS(Cesion_credito[Distribuidor_CNE],Contrato[[#This Row],[Distribuidor_CNE]],Cesion_credito[Bloque_Contrato_CNE],Contrato[[#This Row],[Contrato]])</f>
        <v>1</v>
      </c>
    </row>
    <row r="310" spans="11:20" x14ac:dyDescent="0.25">
      <c r="K310">
        <f t="shared" si="5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1108</v>
      </c>
      <c r="N310" t="s">
        <v>1085</v>
      </c>
      <c r="O310" t="s">
        <v>3</v>
      </c>
      <c r="P310" t="s">
        <v>358</v>
      </c>
      <c r="Q310">
        <v>758.80200000000002</v>
      </c>
      <c r="R310" t="str">
        <f>+VLOOKUP(Contrato[[#This Row],[Distribuidor_CNE]],Distribuidor[[#All],[Distribuidor_CNE]:[DISTRIBUIDOR_ACTUAL]],2,0)</f>
        <v>COOPELAN</v>
      </c>
      <c r="S310" t="str">
        <f>+VLOOKUP(Contrato[[#This Row],[Suministrador_CNE]],Suministrador[[#All],[Suministrador_CNE]:[SUMINISTRADOR_ACTUAL]],2,0)</f>
        <v>AELA_GENERACION</v>
      </c>
      <c r="T310">
        <f>+COUNTIFS(Cesion_credito[Distribuidor_CNE],Contrato[[#This Row],[Distribuidor_CNE]],Cesion_credito[Bloque_Contrato_CNE],Contrato[[#This Row],[Contrato]])</f>
        <v>1</v>
      </c>
    </row>
    <row r="311" spans="11:20" x14ac:dyDescent="0.25">
      <c r="K311">
        <f t="shared" si="5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1108</v>
      </c>
      <c r="N311" t="s">
        <v>1085</v>
      </c>
      <c r="O311" t="s">
        <v>3</v>
      </c>
      <c r="P311" t="s">
        <v>359</v>
      </c>
      <c r="Q311">
        <v>970.70399999999995</v>
      </c>
      <c r="R311" t="str">
        <f>+VLOOKUP(Contrato[[#This Row],[Distribuidor_CNE]],Distribuidor[[#All],[Distribuidor_CNE]:[DISTRIBUIDOR_ACTUAL]],2,0)</f>
        <v>COOPELAN</v>
      </c>
      <c r="S311" t="str">
        <f>+VLOOKUP(Contrato[[#This Row],[Suministrador_CNE]],Suministrador[[#All],[Suministrador_CNE]:[SUMINISTRADOR_ACTUAL]],2,0)</f>
        <v>AELA_GENERACION</v>
      </c>
      <c r="T311">
        <f>+COUNTIFS(Cesion_credito[Distribuidor_CNE],Contrato[[#This Row],[Distribuidor_CNE]],Cesion_credito[Bloque_Contrato_CNE],Contrato[[#This Row],[Contrato]])</f>
        <v>1</v>
      </c>
    </row>
    <row r="312" spans="11:20" x14ac:dyDescent="0.25">
      <c r="K312">
        <f t="shared" si="5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1108</v>
      </c>
      <c r="N312" t="s">
        <v>1085</v>
      </c>
      <c r="O312" t="s">
        <v>3</v>
      </c>
      <c r="P312" t="s">
        <v>360</v>
      </c>
      <c r="Q312">
        <v>636.73599999999999</v>
      </c>
      <c r="R312" t="str">
        <f>+VLOOKUP(Contrato[[#This Row],[Distribuidor_CNE]],Distribuidor[[#All],[Distribuidor_CNE]:[DISTRIBUIDOR_ACTUAL]],2,0)</f>
        <v>COOPELAN</v>
      </c>
      <c r="S312" t="str">
        <f>+VLOOKUP(Contrato[[#This Row],[Suministrador_CNE]],Suministrador[[#All],[Suministrador_CNE]:[SUMINISTRADOR_ACTUAL]],2,0)</f>
        <v>AELA_GENERACION</v>
      </c>
      <c r="T312">
        <f>+COUNTIFS(Cesion_credito[Distribuidor_CNE],Contrato[[#This Row],[Distribuidor_CNE]],Cesion_credito[Bloque_Contrato_CNE],Contrato[[#This Row],[Contrato]])</f>
        <v>1</v>
      </c>
    </row>
    <row r="313" spans="11:20" x14ac:dyDescent="0.25">
      <c r="K313">
        <f t="shared" si="5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1108</v>
      </c>
      <c r="N313" t="s">
        <v>1085</v>
      </c>
      <c r="O313" t="s">
        <v>4</v>
      </c>
      <c r="P313" t="s">
        <v>361</v>
      </c>
      <c r="Q313">
        <v>218.06800000000001</v>
      </c>
      <c r="R313" t="str">
        <f>+VLOOKUP(Contrato[[#This Row],[Distribuidor_CNE]],Distribuidor[[#All],[Distribuidor_CNE]:[DISTRIBUIDOR_ACTUAL]],2,0)</f>
        <v>COOPELAN</v>
      </c>
      <c r="S313" t="str">
        <f>+VLOOKUP(Contrato[[#This Row],[Suministrador_CNE]],Suministrador[[#All],[Suministrador_CNE]:[SUMINISTRADOR_ACTUAL]],2,0)</f>
        <v>LUZ_DEL_NORTE</v>
      </c>
      <c r="T313">
        <f>+COUNTIFS(Cesion_credito[Distribuidor_CNE],Contrato[[#This Row],[Distribuidor_CNE]],Cesion_credito[Bloque_Contrato_CNE],Contrato[[#This Row],[Contrato]])</f>
        <v>1</v>
      </c>
    </row>
    <row r="314" spans="11:20" x14ac:dyDescent="0.25">
      <c r="K314">
        <f t="shared" si="5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1108</v>
      </c>
      <c r="N314" t="s">
        <v>1085</v>
      </c>
      <c r="O314" t="s">
        <v>5</v>
      </c>
      <c r="P314" t="s">
        <v>362</v>
      </c>
      <c r="Q314">
        <v>2121.4560000000001</v>
      </c>
      <c r="R314" t="str">
        <f>+VLOOKUP(Contrato[[#This Row],[Distribuidor_CNE]],Distribuidor[[#All],[Distribuidor_CNE]:[DISTRIBUIDOR_ACTUAL]],2,0)</f>
        <v>COOPELAN</v>
      </c>
      <c r="S314" t="str">
        <f>+VLOOKUP(Contrato[[#This Row],[Suministrador_CNE]],Suministrador[[#All],[Suministrador_CNE]:[SUMINISTRADOR_ACTUAL]],2,0)</f>
        <v>CHUNGUNGO</v>
      </c>
      <c r="T314">
        <f>+COUNTIFS(Cesion_credito[Distribuidor_CNE],Contrato[[#This Row],[Distribuidor_CNE]],Cesion_credito[Bloque_Contrato_CNE],Contrato[[#This Row],[Contrato]])</f>
        <v>1</v>
      </c>
    </row>
    <row r="315" spans="11:20" x14ac:dyDescent="0.25">
      <c r="K315">
        <f t="shared" si="5"/>
        <v>1</v>
      </c>
      <c r="L315" s="3" t="str">
        <f>+Contrato[[#This Row],[Distribuidor_CNE]]&amp;"_"&amp;Contrato[[#This Row],[Contrato]]</f>
        <v>COOPELAN_SAE 2006/01_BB1_BB_Coopelan_COLBÚN</v>
      </c>
      <c r="M315" t="s">
        <v>1108</v>
      </c>
      <c r="N315" t="s">
        <v>1085</v>
      </c>
      <c r="O315" t="s">
        <v>1072</v>
      </c>
      <c r="P315" t="s">
        <v>363</v>
      </c>
      <c r="Q315">
        <v>0</v>
      </c>
      <c r="R315" t="str">
        <f>+VLOOKUP(Contrato[[#This Row],[Distribuidor_CNE]],Distribuidor[[#All],[Distribuidor_CNE]:[DISTRIBUIDOR_ACTUAL]],2,0)</f>
        <v>COOPELAN</v>
      </c>
      <c r="S315" t="str">
        <f>+VLOOKUP(Contrato[[#This Row],[Suministrador_CNE]],Suministrador[[#All],[Suministrador_CNE]:[SUMINISTRADOR_ACTUAL]],2,0)</f>
        <v>COLBUN</v>
      </c>
      <c r="T315">
        <f>+COUNTIFS(Cesion_credito[Distribuidor_CNE],Contrato[[#This Row],[Distribuidor_CNE]],Cesion_credito[Bloque_Contrato_CNE],Contrato[[#This Row],[Contrato]])</f>
        <v>1</v>
      </c>
    </row>
    <row r="316" spans="11:20" x14ac:dyDescent="0.25">
      <c r="K316">
        <f t="shared" si="5"/>
        <v>1</v>
      </c>
      <c r="L316" s="3" t="str">
        <f>+Contrato[[#This Row],[Distribuidor_CNE]]&amp;"_"&amp;Contrato[[#This Row],[Contrato]]</f>
        <v>COOPELAN_SAE 2006/01_BV1_BV_Coopelan_COLBÚN</v>
      </c>
      <c r="M316" t="s">
        <v>1108</v>
      </c>
      <c r="N316" t="s">
        <v>1085</v>
      </c>
      <c r="O316" t="s">
        <v>1072</v>
      </c>
      <c r="P316" t="s">
        <v>364</v>
      </c>
      <c r="Q316">
        <v>9630.268</v>
      </c>
      <c r="R316" t="str">
        <f>+VLOOKUP(Contrato[[#This Row],[Distribuidor_CNE]],Distribuidor[[#All],[Distribuidor_CNE]:[DISTRIBUIDOR_ACTUAL]],2,0)</f>
        <v>COOPELAN</v>
      </c>
      <c r="S316" t="str">
        <f>+VLOOKUP(Contrato[[#This Row],[Suministrador_CNE]],Suministrador[[#All],[Suministrador_CNE]:[SUMINISTRADOR_ACTUAL]],2,0)</f>
        <v>COLBUN</v>
      </c>
      <c r="T316">
        <f>+COUNTIFS(Cesion_credito[Distribuidor_CNE],Contrato[[#This Row],[Distribuidor_CNE]],Cesion_credito[Bloque_Contrato_CNE],Contrato[[#This Row],[Contrato]])</f>
        <v>1</v>
      </c>
    </row>
    <row r="317" spans="11:20" x14ac:dyDescent="0.25">
      <c r="K317">
        <f t="shared" si="5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1108</v>
      </c>
      <c r="N317" t="s">
        <v>1085</v>
      </c>
      <c r="O317" t="s">
        <v>6</v>
      </c>
      <c r="P317" t="s">
        <v>365</v>
      </c>
      <c r="Q317">
        <v>106.804</v>
      </c>
      <c r="R317" t="str">
        <f>+VLOOKUP(Contrato[[#This Row],[Distribuidor_CNE]],Distribuidor[[#All],[Distribuidor_CNE]:[DISTRIBUIDOR_ACTUAL]],2,0)</f>
        <v>COOPELAN</v>
      </c>
      <c r="S317" t="str">
        <f>+VLOOKUP(Contrato[[#This Row],[Suministrador_CNE]],Suministrador[[#All],[Suministrador_CNE]:[SUMINISTRADOR_ACTUAL]],2,0)</f>
        <v>RUCATAYO</v>
      </c>
      <c r="T317">
        <f>+COUNTIFS(Cesion_credito[Distribuidor_CNE],Contrato[[#This Row],[Distribuidor_CNE]],Cesion_credito[Bloque_Contrato_CNE],Contrato[[#This Row],[Contrato]])</f>
        <v>1</v>
      </c>
    </row>
    <row r="318" spans="11:20" x14ac:dyDescent="0.25">
      <c r="K318">
        <f t="shared" si="5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1108</v>
      </c>
      <c r="N318" t="s">
        <v>1085</v>
      </c>
      <c r="O318" t="s">
        <v>6</v>
      </c>
      <c r="P318" t="s">
        <v>366</v>
      </c>
      <c r="Q318">
        <v>83.926000000000002</v>
      </c>
      <c r="R318" t="str">
        <f>+VLOOKUP(Contrato[[#This Row],[Distribuidor_CNE]],Distribuidor[[#All],[Distribuidor_CNE]:[DISTRIBUIDOR_ACTUAL]],2,0)</f>
        <v>COOPELAN</v>
      </c>
      <c r="S318" t="str">
        <f>+VLOOKUP(Contrato[[#This Row],[Suministrador_CNE]],Suministrador[[#All],[Suministrador_CNE]:[SUMINISTRADOR_ACTUAL]],2,0)</f>
        <v>RUCATAYO</v>
      </c>
      <c r="T318">
        <f>+COUNTIFS(Cesion_credito[Distribuidor_CNE],Contrato[[#This Row],[Distribuidor_CNE]],Cesion_credito[Bloque_Contrato_CNE],Contrato[[#This Row],[Contrato]])</f>
        <v>1</v>
      </c>
    </row>
    <row r="319" spans="11:20" x14ac:dyDescent="0.25">
      <c r="K319">
        <f t="shared" si="5"/>
        <v>1</v>
      </c>
      <c r="L319" s="3" t="str">
        <f>+Contrato[[#This Row],[Distribuidor_CNE]]&amp;"_"&amp;Contrato[[#This Row],[Contrato]]</f>
        <v>COOPELAN_SIC 2013/03_2_BS3_BB_COOPELAN_E-CL</v>
      </c>
      <c r="M319" t="s">
        <v>1108</v>
      </c>
      <c r="N319" t="s">
        <v>1085</v>
      </c>
      <c r="O319" t="s">
        <v>7</v>
      </c>
      <c r="P319" t="s">
        <v>367</v>
      </c>
      <c r="Q319">
        <v>53591.635000000002</v>
      </c>
      <c r="R319" t="str">
        <f>+VLOOKUP(Contrato[[#This Row],[Distribuidor_CNE]],Distribuidor[[#All],[Distribuidor_CNE]:[DISTRIBUIDOR_ACTUAL]],2,0)</f>
        <v>COOPELAN</v>
      </c>
      <c r="S319" t="str">
        <f>+VLOOKUP(Contrato[[#This Row],[Suministrador_CNE]],Suministrador[[#All],[Suministrador_CNE]:[SUMINISTRADOR_ACTUAL]],2,0)</f>
        <v>ENGIE</v>
      </c>
      <c r="T319">
        <f>+COUNTIFS(Cesion_credito[Distribuidor_CNE],Contrato[[#This Row],[Distribuidor_CNE]],Cesion_credito[Bloque_Contrato_CNE],Contrato[[#This Row],[Contrato]])</f>
        <v>1</v>
      </c>
    </row>
    <row r="320" spans="11:20" x14ac:dyDescent="0.25">
      <c r="K320">
        <f t="shared" si="5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1108</v>
      </c>
      <c r="N320" t="s">
        <v>1085</v>
      </c>
      <c r="O320" t="s">
        <v>8</v>
      </c>
      <c r="P320" t="s">
        <v>368</v>
      </c>
      <c r="Q320">
        <v>19693.738000000001</v>
      </c>
      <c r="R320" t="str">
        <f>+VLOOKUP(Contrato[[#This Row],[Distribuidor_CNE]],Distribuidor[[#All],[Distribuidor_CNE]:[DISTRIBUIDOR_ACTUAL]],2,0)</f>
        <v>COOPELAN</v>
      </c>
      <c r="S320" t="str">
        <f>+VLOOKUP(Contrato[[#This Row],[Suministrador_CNE]],Suministrador[[#All],[Suministrador_CNE]:[SUMINISTRADOR_ACTUAL]],2,0)</f>
        <v>GM_HOLDINGS</v>
      </c>
      <c r="T320">
        <f>+COUNTIFS(Cesion_credito[Distribuidor_CNE],Contrato[[#This Row],[Distribuidor_CNE]],Cesion_credito[Bloque_Contrato_CNE],Contrato[[#This Row],[Contrato]])</f>
        <v>1</v>
      </c>
    </row>
    <row r="321" spans="11:20" x14ac:dyDescent="0.25">
      <c r="K321">
        <f t="shared" si="5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1108</v>
      </c>
      <c r="N321" t="s">
        <v>1085</v>
      </c>
      <c r="O321" t="s">
        <v>9</v>
      </c>
      <c r="P321" t="s">
        <v>369</v>
      </c>
      <c r="Q321">
        <v>143.37</v>
      </c>
      <c r="R321" t="str">
        <f>+VLOOKUP(Contrato[[#This Row],[Distribuidor_CNE]],Distribuidor[[#All],[Distribuidor_CNE]:[DISTRIBUIDOR_ACTUAL]],2,0)</f>
        <v>COOPELAN</v>
      </c>
      <c r="S321" t="str">
        <f>+VLOOKUP(Contrato[[#This Row],[Suministrador_CNE]],Suministrador[[#All],[Suministrador_CNE]:[SUMINISTRADOR_ACTUAL]],2,0)</f>
        <v>CAREN</v>
      </c>
      <c r="T321">
        <f>+COUNTIFS(Cesion_credito[Distribuidor_CNE],Contrato[[#This Row],[Distribuidor_CNE]],Cesion_credito[Bloque_Contrato_CNE],Contrato[[#This Row],[Contrato]])</f>
        <v>1</v>
      </c>
    </row>
    <row r="322" spans="11:20" x14ac:dyDescent="0.25">
      <c r="K322">
        <f t="shared" si="5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1108</v>
      </c>
      <c r="N322" t="s">
        <v>1085</v>
      </c>
      <c r="O322" t="s">
        <v>9</v>
      </c>
      <c r="P322" t="s">
        <v>370</v>
      </c>
      <c r="Q322">
        <v>147.499</v>
      </c>
      <c r="R322" t="str">
        <f>+VLOOKUP(Contrato[[#This Row],[Distribuidor_CNE]],Distribuidor[[#All],[Distribuidor_CNE]:[DISTRIBUIDOR_ACTUAL]],2,0)</f>
        <v>COOPELAN</v>
      </c>
      <c r="S322" t="str">
        <f>+VLOOKUP(Contrato[[#This Row],[Suministrador_CNE]],Suministrador[[#All],[Suministrador_CNE]:[SUMINISTRADOR_ACTUAL]],2,0)</f>
        <v>CAREN</v>
      </c>
      <c r="T322">
        <f>+COUNTIFS(Cesion_credito[Distribuidor_CNE],Contrato[[#This Row],[Distribuidor_CNE]],Cesion_credito[Bloque_Contrato_CNE],Contrato[[#This Row],[Contrato]])</f>
        <v>1</v>
      </c>
    </row>
    <row r="323" spans="11:20" x14ac:dyDescent="0.25">
      <c r="K323">
        <f t="shared" ref="K323:K386" si="6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1108</v>
      </c>
      <c r="N323" t="s">
        <v>1085</v>
      </c>
      <c r="O323" t="s">
        <v>9</v>
      </c>
      <c r="P323" t="s">
        <v>371</v>
      </c>
      <c r="Q323">
        <v>95.081000000000003</v>
      </c>
      <c r="R323" t="str">
        <f>+VLOOKUP(Contrato[[#This Row],[Distribuidor_CNE]],Distribuidor[[#All],[Distribuidor_CNE]:[DISTRIBUIDOR_ACTUAL]],2,0)</f>
        <v>COOPELAN</v>
      </c>
      <c r="S323" t="str">
        <f>+VLOOKUP(Contrato[[#This Row],[Suministrador_CNE]],Suministrador[[#All],[Suministrador_CNE]:[SUMINISTRADOR_ACTUAL]],2,0)</f>
        <v>CAREN</v>
      </c>
      <c r="T323">
        <f>+COUNTIFS(Cesion_credito[Distribuidor_CNE],Contrato[[#This Row],[Distribuidor_CNE]],Cesion_credito[Bloque_Contrato_CNE],Contrato[[#This Row],[Contrato]])</f>
        <v>1</v>
      </c>
    </row>
    <row r="324" spans="11:20" x14ac:dyDescent="0.25">
      <c r="K324">
        <f t="shared" si="6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1108</v>
      </c>
      <c r="N324" t="s">
        <v>1085</v>
      </c>
      <c r="O324" t="s">
        <v>9</v>
      </c>
      <c r="P324" t="s">
        <v>372</v>
      </c>
      <c r="Q324">
        <v>668.01800000000003</v>
      </c>
      <c r="R324" t="str">
        <f>+VLOOKUP(Contrato[[#This Row],[Distribuidor_CNE]],Distribuidor[[#All],[Distribuidor_CNE]:[DISTRIBUIDOR_ACTUAL]],2,0)</f>
        <v>COOPELAN</v>
      </c>
      <c r="S324" t="str">
        <f>+VLOOKUP(Contrato[[#This Row],[Suministrador_CNE]],Suministrador[[#All],[Suministrador_CNE]:[SUMINISTRADOR_ACTUAL]],2,0)</f>
        <v>CAREN</v>
      </c>
      <c r="T324">
        <f>+COUNTIFS(Cesion_credito[Distribuidor_CNE],Contrato[[#This Row],[Distribuidor_CNE]],Cesion_credito[Bloque_Contrato_CNE],Contrato[[#This Row],[Contrato]])</f>
        <v>1</v>
      </c>
    </row>
    <row r="325" spans="11:20" x14ac:dyDescent="0.25">
      <c r="K325">
        <f t="shared" si="6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1108</v>
      </c>
      <c r="N325" t="s">
        <v>1085</v>
      </c>
      <c r="O325" t="s">
        <v>10</v>
      </c>
      <c r="P325" t="s">
        <v>373</v>
      </c>
      <c r="Q325">
        <v>473.47</v>
      </c>
      <c r="R325" t="str">
        <f>+VLOOKUP(Contrato[[#This Row],[Distribuidor_CNE]],Distribuidor[[#All],[Distribuidor_CNE]:[DISTRIBUIDOR_ACTUAL]],2,0)</f>
        <v>COOPELAN</v>
      </c>
      <c r="S325" t="str">
        <f>+VLOOKUP(Contrato[[#This Row],[Suministrador_CNE]],Suministrador[[#All],[Suministrador_CNE]:[SUMINISTRADOR_ACTUAL]],2,0)</f>
        <v>PV_SALVADOR</v>
      </c>
      <c r="T325">
        <f>+COUNTIFS(Cesion_credito[Distribuidor_CNE],Contrato[[#This Row],[Distribuidor_CNE]],Cesion_credito[Bloque_Contrato_CNE],Contrato[[#This Row],[Contrato]])</f>
        <v>1</v>
      </c>
    </row>
    <row r="326" spans="11:20" x14ac:dyDescent="0.25">
      <c r="K326">
        <f t="shared" si="6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1108</v>
      </c>
      <c r="N326" t="s">
        <v>1085</v>
      </c>
      <c r="O326" t="s">
        <v>10</v>
      </c>
      <c r="P326" t="s">
        <v>374</v>
      </c>
      <c r="Q326">
        <v>161.72</v>
      </c>
      <c r="R326" t="str">
        <f>+VLOOKUP(Contrato[[#This Row],[Distribuidor_CNE]],Distribuidor[[#All],[Distribuidor_CNE]:[DISTRIBUIDOR_ACTUAL]],2,0)</f>
        <v>COOPELAN</v>
      </c>
      <c r="S326" t="str">
        <f>+VLOOKUP(Contrato[[#This Row],[Suministrador_CNE]],Suministrador[[#All],[Suministrador_CNE]:[SUMINISTRADOR_ACTUAL]],2,0)</f>
        <v>PV_SALVADOR</v>
      </c>
      <c r="T326">
        <f>+COUNTIFS(Cesion_credito[Distribuidor_CNE],Contrato[[#This Row],[Distribuidor_CNE]],Cesion_credito[Bloque_Contrato_CNE],Contrato[[#This Row],[Contrato]])</f>
        <v>1</v>
      </c>
    </row>
    <row r="327" spans="11:20" x14ac:dyDescent="0.25">
      <c r="K327">
        <f t="shared" si="6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1108</v>
      </c>
      <c r="N327" t="s">
        <v>1085</v>
      </c>
      <c r="O327" t="s">
        <v>10</v>
      </c>
      <c r="P327" t="s">
        <v>375</v>
      </c>
      <c r="Q327">
        <v>202.75</v>
      </c>
      <c r="R327" t="str">
        <f>+VLOOKUP(Contrato[[#This Row],[Distribuidor_CNE]],Distribuidor[[#All],[Distribuidor_CNE]:[DISTRIBUIDOR_ACTUAL]],2,0)</f>
        <v>COOPELAN</v>
      </c>
      <c r="S327" t="str">
        <f>+VLOOKUP(Contrato[[#This Row],[Suministrador_CNE]],Suministrador[[#All],[Suministrador_CNE]:[SUMINISTRADOR_ACTUAL]],2,0)</f>
        <v>PV_SALVADOR</v>
      </c>
      <c r="T327">
        <f>+COUNTIFS(Cesion_credito[Distribuidor_CNE],Contrato[[#This Row],[Distribuidor_CNE]],Cesion_credito[Bloque_Contrato_CNE],Contrato[[#This Row],[Contrato]])</f>
        <v>1</v>
      </c>
    </row>
    <row r="328" spans="11:20" x14ac:dyDescent="0.25">
      <c r="K328">
        <f t="shared" si="6"/>
        <v>1</v>
      </c>
      <c r="L328" s="3" t="str">
        <f>+Contrato[[#This Row],[Distribuidor_CNE]]&amp;"_"&amp;Contrato[[#This Row],[Contrato]]</f>
        <v>COOPELAN_SIC 2013/01_BS1_BB_Coopelan_ENDESA</v>
      </c>
      <c r="M328" t="s">
        <v>1108</v>
      </c>
      <c r="N328" t="s">
        <v>1085</v>
      </c>
      <c r="O328" t="s">
        <v>1073</v>
      </c>
      <c r="P328" t="s">
        <v>376</v>
      </c>
      <c r="Q328">
        <v>40850.866000000002</v>
      </c>
      <c r="R328" t="str">
        <f>+VLOOKUP(Contrato[[#This Row],[Distribuidor_CNE]],Distribuidor[[#All],[Distribuidor_CNE]:[DISTRIBUIDOR_ACTUAL]],2,0)</f>
        <v>COOPELAN</v>
      </c>
      <c r="S328" t="str">
        <f>+VLOOKUP(Contrato[[#This Row],[Suministrador_CNE]],Suministrador[[#All],[Suministrador_CNE]:[SUMINISTRADOR_ACTUAL]],2,0)</f>
        <v>ENEL_GENERACION</v>
      </c>
      <c r="T328">
        <f>+COUNTIFS(Cesion_credito[Distribuidor_CNE],Contrato[[#This Row],[Distribuidor_CNE]],Cesion_credito[Bloque_Contrato_CNE],Contrato[[#This Row],[Contrato]])</f>
        <v>1</v>
      </c>
    </row>
    <row r="329" spans="11:20" x14ac:dyDescent="0.25">
      <c r="K329">
        <f t="shared" si="6"/>
        <v>1</v>
      </c>
      <c r="L329" s="3" t="str">
        <f>+Contrato[[#This Row],[Distribuidor_CNE]]&amp;"_"&amp;Contrato[[#This Row],[Contrato]]</f>
        <v>COOPELAN_SIC 2013/03_BS1_BB_Coopelan_ENDESA</v>
      </c>
      <c r="M329" t="s">
        <v>1108</v>
      </c>
      <c r="N329" t="s">
        <v>1085</v>
      </c>
      <c r="O329" t="s">
        <v>1073</v>
      </c>
      <c r="P329" t="s">
        <v>377</v>
      </c>
      <c r="Q329">
        <v>10511.245999999999</v>
      </c>
      <c r="R329" t="str">
        <f>+VLOOKUP(Contrato[[#This Row],[Distribuidor_CNE]],Distribuidor[[#All],[Distribuidor_CNE]:[DISTRIBUIDOR_ACTUAL]],2,0)</f>
        <v>COOPELAN</v>
      </c>
      <c r="S329" t="str">
        <f>+VLOOKUP(Contrato[[#This Row],[Suministrador_CNE]],Suministrador[[#All],[Suministrador_CNE]:[SUMINISTRADOR_ACTUAL]],2,0)</f>
        <v>ENEL_GENERACION</v>
      </c>
      <c r="T329">
        <f>+COUNTIFS(Cesion_credito[Distribuidor_CNE],Contrato[[#This Row],[Distribuidor_CNE]],Cesion_credito[Bloque_Contrato_CNE],Contrato[[#This Row],[Contrato]])</f>
        <v>1</v>
      </c>
    </row>
    <row r="330" spans="11:20" x14ac:dyDescent="0.25">
      <c r="K330">
        <f t="shared" si="6"/>
        <v>1</v>
      </c>
      <c r="L330" s="3" t="str">
        <f>+Contrato[[#This Row],[Distribuidor_CNE]]&amp;"_"&amp;Contrato[[#This Row],[Contrato]]</f>
        <v>COOPELAN_SAE 2006/01_BB1_BB_Coopelan_ENDESA</v>
      </c>
      <c r="M330" t="s">
        <v>1108</v>
      </c>
      <c r="N330" t="s">
        <v>1085</v>
      </c>
      <c r="O330" t="s">
        <v>1073</v>
      </c>
      <c r="P330" t="s">
        <v>378</v>
      </c>
      <c r="Q330">
        <v>12016.591</v>
      </c>
      <c r="R330" t="str">
        <f>+VLOOKUP(Contrato[[#This Row],[Distribuidor_CNE]],Distribuidor[[#All],[Distribuidor_CNE]:[DISTRIBUIDOR_ACTUAL]],2,0)</f>
        <v>COOPELAN</v>
      </c>
      <c r="S330" t="str">
        <f>+VLOOKUP(Contrato[[#This Row],[Suministrador_CNE]],Suministrador[[#All],[Suministrador_CNE]:[SUMINISTRADOR_ACTUAL]],2,0)</f>
        <v>ENEL_GENERACION</v>
      </c>
      <c r="T330">
        <f>+COUNTIFS(Cesion_credito[Distribuidor_CNE],Contrato[[#This Row],[Distribuidor_CNE]],Cesion_credito[Bloque_Contrato_CNE],Contrato[[#This Row],[Contrato]])</f>
        <v>1</v>
      </c>
    </row>
    <row r="331" spans="11:20" x14ac:dyDescent="0.25">
      <c r="K331">
        <f t="shared" si="6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1108</v>
      </c>
      <c r="N331" t="s">
        <v>1085</v>
      </c>
      <c r="O331" t="s">
        <v>11</v>
      </c>
      <c r="P331" t="s">
        <v>379</v>
      </c>
      <c r="Q331">
        <v>625.29499999999996</v>
      </c>
      <c r="R331" t="str">
        <f>+VLOOKUP(Contrato[[#This Row],[Distribuidor_CNE]],Distribuidor[[#All],[Distribuidor_CNE]:[DISTRIBUIDOR_ACTUAL]],2,0)</f>
        <v>COOPELAN</v>
      </c>
      <c r="S331" t="str">
        <f>+VLOOKUP(Contrato[[#This Row],[Suministrador_CNE]],Suministrador[[#All],[Suministrador_CNE]:[SUMINISTRADOR_ACTUAL]],2,0)</f>
        <v>EL_MORADO</v>
      </c>
      <c r="T331">
        <f>+COUNTIFS(Cesion_credito[Distribuidor_CNE],Contrato[[#This Row],[Distribuidor_CNE]],Cesion_credito[Bloque_Contrato_CNE],Contrato[[#This Row],[Contrato]])</f>
        <v>1</v>
      </c>
    </row>
    <row r="332" spans="11:20" x14ac:dyDescent="0.25">
      <c r="K332">
        <f t="shared" si="6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1108</v>
      </c>
      <c r="N332" t="s">
        <v>1085</v>
      </c>
      <c r="O332" t="s">
        <v>12</v>
      </c>
      <c r="P332" t="s">
        <v>380</v>
      </c>
      <c r="Q332">
        <v>441.48899999999998</v>
      </c>
      <c r="R332" t="str">
        <f>+VLOOKUP(Contrato[[#This Row],[Distribuidor_CNE]],Distribuidor[[#All],[Distribuidor_CNE]:[DISTRIBUIDOR_ACTUAL]],2,0)</f>
        <v>COOPELAN</v>
      </c>
      <c r="S332" t="str">
        <f>+VLOOKUP(Contrato[[#This Row],[Suministrador_CNE]],Suministrador[[#All],[Suministrador_CNE]:[SUMINISTRADOR_ACTUAL]],2,0)</f>
        <v>CABO_LEONES</v>
      </c>
      <c r="T332">
        <f>+COUNTIFS(Cesion_credito[Distribuidor_CNE],Contrato[[#This Row],[Distribuidor_CNE]],Cesion_credito[Bloque_Contrato_CNE],Contrato[[#This Row],[Contrato]])</f>
        <v>1</v>
      </c>
    </row>
    <row r="333" spans="11:20" x14ac:dyDescent="0.25">
      <c r="K333">
        <f t="shared" si="6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1108</v>
      </c>
      <c r="N333" t="s">
        <v>1085</v>
      </c>
      <c r="O333" t="s">
        <v>12</v>
      </c>
      <c r="P333" t="s">
        <v>381</v>
      </c>
      <c r="Q333">
        <v>409.76600000000002</v>
      </c>
      <c r="R333" t="str">
        <f>+VLOOKUP(Contrato[[#This Row],[Distribuidor_CNE]],Distribuidor[[#All],[Distribuidor_CNE]:[DISTRIBUIDOR_ACTUAL]],2,0)</f>
        <v>COOPELAN</v>
      </c>
      <c r="S333" t="str">
        <f>+VLOOKUP(Contrato[[#This Row],[Suministrador_CNE]],Suministrador[[#All],[Suministrador_CNE]:[SUMINISTRADOR_ACTUAL]],2,0)</f>
        <v>CABO_LEONES</v>
      </c>
      <c r="T333">
        <f>+COUNTIFS(Cesion_credito[Distribuidor_CNE],Contrato[[#This Row],[Distribuidor_CNE]],Cesion_credito[Bloque_Contrato_CNE],Contrato[[#This Row],[Contrato]])</f>
        <v>1</v>
      </c>
    </row>
    <row r="334" spans="11:20" x14ac:dyDescent="0.25">
      <c r="K334">
        <f t="shared" si="6"/>
        <v>1</v>
      </c>
      <c r="L334" s="3" t="str">
        <f>+Contrato[[#This Row],[Distribuidor_CNE]]&amp;"_"&amp;Contrato[[#This Row],[Contrato]]</f>
        <v>COOPELAN_SIC 2013/03_2_BS4_BB_COOPELAN_Norvind</v>
      </c>
      <c r="M334" t="s">
        <v>1108</v>
      </c>
      <c r="N334" t="s">
        <v>1085</v>
      </c>
      <c r="O334" t="s">
        <v>13</v>
      </c>
      <c r="P334" t="s">
        <v>382</v>
      </c>
      <c r="Q334">
        <v>230.37</v>
      </c>
      <c r="R334" t="str">
        <f>+VLOOKUP(Contrato[[#This Row],[Distribuidor_CNE]],Distribuidor[[#All],[Distribuidor_CNE]:[DISTRIBUIDOR_ACTUAL]],2,0)</f>
        <v>COOPELAN</v>
      </c>
      <c r="S334" t="str">
        <f>+VLOOKUP(Contrato[[#This Row],[Suministrador_CNE]],Suministrador[[#All],[Suministrador_CNE]:[SUMINISTRADOR_ACTUAL]],2,0)</f>
        <v>NORVIND</v>
      </c>
      <c r="T334">
        <f>+COUNTIFS(Cesion_credito[Distribuidor_CNE],Contrato[[#This Row],[Distribuidor_CNE]],Cesion_credito[Bloque_Contrato_CNE],Contrato[[#This Row],[Contrato]])</f>
        <v>1</v>
      </c>
    </row>
    <row r="335" spans="11:20" x14ac:dyDescent="0.25">
      <c r="K335">
        <f t="shared" si="6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1108</v>
      </c>
      <c r="N335" t="s">
        <v>1085</v>
      </c>
      <c r="O335" t="s">
        <v>1074</v>
      </c>
      <c r="P335" t="s">
        <v>383</v>
      </c>
      <c r="Q335">
        <v>5088.4930000000004</v>
      </c>
      <c r="R335" t="str">
        <f>+VLOOKUP(Contrato[[#This Row],[Distribuidor_CNE]],Distribuidor[[#All],[Distribuidor_CNE]:[DISTRIBUIDOR_ACTUAL]],2,0)</f>
        <v>COOPELAN</v>
      </c>
      <c r="S335" t="str">
        <f>+VLOOKUP(Contrato[[#This Row],[Suministrador_CNE]],Suministrador[[#All],[Suministrador_CNE]:[SUMINISTRADOR_ACTUAL]],2,0)</f>
        <v>EGP_CHILE</v>
      </c>
      <c r="T335">
        <f>+COUNTIFS(Cesion_credito[Distribuidor_CNE],Contrato[[#This Row],[Distribuidor_CNE]],Cesion_credito[Bloque_Contrato_CNE],Contrato[[#This Row],[Contrato]])</f>
        <v>1</v>
      </c>
    </row>
    <row r="336" spans="11:20" x14ac:dyDescent="0.25">
      <c r="K336">
        <f t="shared" si="6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1108</v>
      </c>
      <c r="N336" t="s">
        <v>1085</v>
      </c>
      <c r="O336" t="s">
        <v>14</v>
      </c>
      <c r="P336" t="s">
        <v>384</v>
      </c>
      <c r="Q336">
        <v>2448.9430000000002</v>
      </c>
      <c r="R336" t="str">
        <f>+VLOOKUP(Contrato[[#This Row],[Distribuidor_CNE]],Distribuidor[[#All],[Distribuidor_CNE]:[DISTRIBUIDOR_ACTUAL]],2,0)</f>
        <v>COOPELAN</v>
      </c>
      <c r="S336" t="str">
        <f>+VLOOKUP(Contrato[[#This Row],[Suministrador_CNE]],Suministrador[[#All],[Suministrador_CNE]:[SUMINISTRADOR_ACTUAL]],2,0)</f>
        <v>COLBUN</v>
      </c>
      <c r="T336">
        <f>+COUNTIFS(Cesion_credito[Distribuidor_CNE],Contrato[[#This Row],[Distribuidor_CNE]],Cesion_credito[Bloque_Contrato_CNE],Contrato[[#This Row],[Contrato]])</f>
        <v>1</v>
      </c>
    </row>
    <row r="337" spans="11:20" x14ac:dyDescent="0.25">
      <c r="K337">
        <f t="shared" si="6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1108</v>
      </c>
      <c r="N337" t="s">
        <v>1085</v>
      </c>
      <c r="O337" t="s">
        <v>15</v>
      </c>
      <c r="P337" t="s">
        <v>385</v>
      </c>
      <c r="Q337">
        <v>945.54700000000003</v>
      </c>
      <c r="R337" t="str">
        <f>+VLOOKUP(Contrato[[#This Row],[Distribuidor_CNE]],Distribuidor[[#All],[Distribuidor_CNE]:[DISTRIBUIDOR_ACTUAL]],2,0)</f>
        <v>COOPELAN</v>
      </c>
      <c r="S337" t="str">
        <f>+VLOOKUP(Contrato[[#This Row],[Suministrador_CNE]],Suministrador[[#All],[Suministrador_CNE]:[SUMINISTRADOR_ACTUAL]],2,0)</f>
        <v>SAN_JUAN_LAP</v>
      </c>
      <c r="T337">
        <f>+COUNTIFS(Cesion_credito[Distribuidor_CNE],Contrato[[#This Row],[Distribuidor_CNE]],Cesion_credito[Bloque_Contrato_CNE],Contrato[[#This Row],[Contrato]])</f>
        <v>1</v>
      </c>
    </row>
    <row r="338" spans="11:20" x14ac:dyDescent="0.25">
      <c r="K338">
        <f t="shared" si="6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1108</v>
      </c>
      <c r="N338" t="s">
        <v>1085</v>
      </c>
      <c r="O338" t="s">
        <v>15</v>
      </c>
      <c r="P338" t="s">
        <v>386</v>
      </c>
      <c r="Q338">
        <v>587.60599999999999</v>
      </c>
      <c r="R338" t="str">
        <f>+VLOOKUP(Contrato[[#This Row],[Distribuidor_CNE]],Distribuidor[[#All],[Distribuidor_CNE]:[DISTRIBUIDOR_ACTUAL]],2,0)</f>
        <v>COOPELAN</v>
      </c>
      <c r="S338" t="str">
        <f>+VLOOKUP(Contrato[[#This Row],[Suministrador_CNE]],Suministrador[[#All],[Suministrador_CNE]:[SUMINISTRADOR_ACTUAL]],2,0)</f>
        <v>SAN_JUAN_LAP</v>
      </c>
      <c r="T338">
        <f>+COUNTIFS(Cesion_credito[Distribuidor_CNE],Contrato[[#This Row],[Distribuidor_CNE]],Cesion_credito[Bloque_Contrato_CNE],Contrato[[#This Row],[Contrato]])</f>
        <v>1</v>
      </c>
    </row>
    <row r="339" spans="11:20" x14ac:dyDescent="0.25">
      <c r="K339">
        <f t="shared" si="6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1108</v>
      </c>
      <c r="N339" t="s">
        <v>1085</v>
      </c>
      <c r="O339" t="s">
        <v>15</v>
      </c>
      <c r="P339" t="s">
        <v>387</v>
      </c>
      <c r="Q339">
        <v>1445.402</v>
      </c>
      <c r="R339" t="str">
        <f>+VLOOKUP(Contrato[[#This Row],[Distribuidor_CNE]],Distribuidor[[#All],[Distribuidor_CNE]:[DISTRIBUIDOR_ACTUAL]],2,0)</f>
        <v>COOPELAN</v>
      </c>
      <c r="S339" t="str">
        <f>+VLOOKUP(Contrato[[#This Row],[Suministrador_CNE]],Suministrador[[#All],[Suministrador_CNE]:[SUMINISTRADOR_ACTUAL]],2,0)</f>
        <v>SAN_JUAN_LAP</v>
      </c>
      <c r="T339">
        <f>+COUNTIFS(Cesion_credito[Distribuidor_CNE],Contrato[[#This Row],[Distribuidor_CNE]],Cesion_credito[Bloque_Contrato_CNE],Contrato[[#This Row],[Contrato]])</f>
        <v>1</v>
      </c>
    </row>
    <row r="340" spans="11:20" x14ac:dyDescent="0.25">
      <c r="K340">
        <f t="shared" si="6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1108</v>
      </c>
      <c r="N340" t="s">
        <v>1085</v>
      </c>
      <c r="O340" t="s">
        <v>16</v>
      </c>
      <c r="P340" t="s">
        <v>388</v>
      </c>
      <c r="Q340">
        <v>1162.039</v>
      </c>
      <c r="R340" t="str">
        <f>+VLOOKUP(Contrato[[#This Row],[Distribuidor_CNE]],Distribuidor[[#All],[Distribuidor_CNE]:[DISTRIBUIDOR_ACTUAL]],2,0)</f>
        <v>COOPELAN</v>
      </c>
      <c r="S340" t="str">
        <f>+VLOOKUP(Contrato[[#This Row],[Suministrador_CNE]],Suministrador[[#All],[Suministrador_CNE]:[SUMINISTRADOR_ACTUAL]],2,0)</f>
        <v>SANTIAGO_SOLAR</v>
      </c>
      <c r="T340">
        <f>+COUNTIFS(Cesion_credito[Distribuidor_CNE],Contrato[[#This Row],[Distribuidor_CNE]],Cesion_credito[Bloque_Contrato_CNE],Contrato[[#This Row],[Contrato]])</f>
        <v>1</v>
      </c>
    </row>
    <row r="341" spans="11:20" x14ac:dyDescent="0.25">
      <c r="K341">
        <f t="shared" si="6"/>
        <v>1</v>
      </c>
      <c r="L341" s="3" t="str">
        <f>+Contrato[[#This Row],[Distribuidor_CNE]]&amp;"_"&amp;Contrato[[#This Row],[Contrato]]</f>
        <v>COOPELAN_2015/02_BS4B_BB_Coopelan_SCB II SpA</v>
      </c>
      <c r="M341" t="s">
        <v>1108</v>
      </c>
      <c r="N341" t="s">
        <v>1085</v>
      </c>
      <c r="O341" t="s">
        <v>17</v>
      </c>
      <c r="P341" t="s">
        <v>389</v>
      </c>
      <c r="Q341">
        <v>193.83699999999999</v>
      </c>
      <c r="R341" t="str">
        <f>+VLOOKUP(Contrato[[#This Row],[Distribuidor_CNE]],Distribuidor[[#All],[Distribuidor_CNE]:[DISTRIBUIDOR_ACTUAL]],2,0)</f>
        <v>COOPELAN</v>
      </c>
      <c r="S341" t="str">
        <f>+VLOOKUP(Contrato[[#This Row],[Suministrador_CNE]],Suministrador[[#All],[Suministrador_CNE]:[SUMINISTRADOR_ACTUAL]],2,0)</f>
        <v>LUZ_DEL_NORTE</v>
      </c>
      <c r="T341">
        <f>+COUNTIFS(Cesion_credito[Distribuidor_CNE],Contrato[[#This Row],[Distribuidor_CNE]],Cesion_credito[Bloque_Contrato_CNE],Contrato[[#This Row],[Contrato]])</f>
        <v>1</v>
      </c>
    </row>
    <row r="342" spans="11:20" x14ac:dyDescent="0.25">
      <c r="K342">
        <f t="shared" si="6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1108</v>
      </c>
      <c r="N342" t="s">
        <v>1085</v>
      </c>
      <c r="O342" t="s">
        <v>18</v>
      </c>
      <c r="P342" t="s">
        <v>390</v>
      </c>
      <c r="Q342">
        <v>222.654</v>
      </c>
      <c r="R342" t="str">
        <f>+VLOOKUP(Contrato[[#This Row],[Distribuidor_CNE]],Distribuidor[[#All],[Distribuidor_CNE]:[DISTRIBUIDOR_ACTUAL]],2,0)</f>
        <v>COOPELAN</v>
      </c>
      <c r="S342" t="str">
        <f>+VLOOKUP(Contrato[[#This Row],[Suministrador_CNE]],Suministrador[[#All],[Suministrador_CNE]:[SUMINISTRADOR_ACTUAL]],2,0)</f>
        <v>SPVP4</v>
      </c>
      <c r="T342">
        <f>+COUNTIFS(Cesion_credito[Distribuidor_CNE],Contrato[[#This Row],[Distribuidor_CNE]],Cesion_credito[Bloque_Contrato_CNE],Contrato[[#This Row],[Contrato]])</f>
        <v>1</v>
      </c>
    </row>
    <row r="343" spans="11:20" x14ac:dyDescent="0.25">
      <c r="K343">
        <f t="shared" si="6"/>
        <v>1</v>
      </c>
      <c r="L343" s="3" t="str">
        <f>+Contrato[[#This Row],[Distribuidor_CNE]]&amp;"_"&amp;Contrato[[#This Row],[Contrato]]</f>
        <v>Coopersol_Contrato Corto Plazo_COOPERSOL_E-CL</v>
      </c>
      <c r="M343" t="s">
        <v>1108</v>
      </c>
      <c r="N343" t="s">
        <v>27</v>
      </c>
      <c r="O343" t="s">
        <v>7</v>
      </c>
      <c r="P343" t="s">
        <v>391</v>
      </c>
      <c r="Q343">
        <v>8244.1959999999999</v>
      </c>
      <c r="R343" t="str">
        <f>+VLOOKUP(Contrato[[#This Row],[Distribuidor_CNE]],Distribuidor[[#All],[Distribuidor_CNE]:[DISTRIBUIDOR_ACTUAL]],2,0)</f>
        <v>COOPERSOL</v>
      </c>
      <c r="S343" t="str">
        <f>+VLOOKUP(Contrato[[#This Row],[Suministrador_CNE]],Suministrador[[#All],[Suministrador_CNE]:[SUMINISTRADOR_ACTUAL]],2,0)</f>
        <v>ENGIE</v>
      </c>
      <c r="T343">
        <f>+COUNTIFS(Cesion_credito[Distribuidor_CNE],Contrato[[#This Row],[Distribuidor_CNE]],Cesion_credito[Bloque_Contrato_CNE],Contrato[[#This Row],[Contrato]])</f>
        <v>1</v>
      </c>
    </row>
    <row r="344" spans="11:20" x14ac:dyDescent="0.25">
      <c r="K344">
        <f t="shared" si="6"/>
        <v>1</v>
      </c>
      <c r="L344" s="3" t="str">
        <f>+Contrato[[#This Row],[Distribuidor_CNE]]&amp;"_"&amp;Contrato[[#This Row],[Contrato]]</f>
        <v>COOPREL_SIC 2013/03_2_BS4_BB_COOPREL_Abengoa</v>
      </c>
      <c r="M344" t="s">
        <v>1108</v>
      </c>
      <c r="N344" t="s">
        <v>1086</v>
      </c>
      <c r="O344" t="s">
        <v>1</v>
      </c>
      <c r="P344" t="s">
        <v>392</v>
      </c>
      <c r="Q344">
        <v>955.82</v>
      </c>
      <c r="R344" t="str">
        <f>+VLOOKUP(Contrato[[#This Row],[Distribuidor_CNE]],Distribuidor[[#All],[Distribuidor_CNE]:[DISTRIBUIDOR_ACTUAL]],2,0)</f>
        <v>COOPREL</v>
      </c>
      <c r="S344" t="str">
        <f>+VLOOKUP(Contrato[[#This Row],[Suministrador_CNE]],Suministrador[[#All],[Suministrador_CNE]:[SUMINISTRADOR_ACTUAL]],2,0)</f>
        <v>CERRO_DOMINADOR_CSP</v>
      </c>
      <c r="T344">
        <f>+COUNTIFS(Cesion_credito[Distribuidor_CNE],Contrato[[#This Row],[Distribuidor_CNE]],Cesion_credito[Bloque_Contrato_CNE],Contrato[[#This Row],[Contrato]])</f>
        <v>1</v>
      </c>
    </row>
    <row r="345" spans="11:20" x14ac:dyDescent="0.25">
      <c r="K345">
        <f t="shared" si="6"/>
        <v>1</v>
      </c>
      <c r="L345" s="3" t="str">
        <f>+Contrato[[#This Row],[Distribuidor_CNE]]&amp;"_"&amp;Contrato[[#This Row],[Contrato]]</f>
        <v>COOPREL_SIC 2013/03_2_BS3_BB_COOPREL_ACCIONA</v>
      </c>
      <c r="M345" t="s">
        <v>1108</v>
      </c>
      <c r="N345" t="s">
        <v>1086</v>
      </c>
      <c r="O345" t="s">
        <v>2</v>
      </c>
      <c r="P345" t="s">
        <v>393</v>
      </c>
      <c r="Q345">
        <v>1275.502</v>
      </c>
      <c r="R345" t="str">
        <f>+VLOOKUP(Contrato[[#This Row],[Distribuidor_CNE]],Distribuidor[[#All],[Distribuidor_CNE]:[DISTRIBUIDOR_ACTUAL]],2,0)</f>
        <v>COOPREL</v>
      </c>
      <c r="S345" t="str">
        <f>+VLOOKUP(Contrato[[#This Row],[Suministrador_CNE]],Suministrador[[#All],[Suministrador_CNE]:[SUMINISTRADOR_ACTUAL]],2,0)</f>
        <v>ACCIONA_ENERGIA</v>
      </c>
      <c r="T345">
        <f>+COUNTIFS(Cesion_credito[Distribuidor_CNE],Contrato[[#This Row],[Distribuidor_CNE]],Cesion_credito[Bloque_Contrato_CNE],Contrato[[#This Row],[Contrato]])</f>
        <v>1</v>
      </c>
    </row>
    <row r="346" spans="11:20" x14ac:dyDescent="0.25">
      <c r="K346">
        <f t="shared" si="6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1108</v>
      </c>
      <c r="N346" t="s">
        <v>1086</v>
      </c>
      <c r="O346" t="s">
        <v>3</v>
      </c>
      <c r="P346" t="s">
        <v>394</v>
      </c>
      <c r="Q346">
        <v>0</v>
      </c>
      <c r="R346" t="str">
        <f>+VLOOKUP(Contrato[[#This Row],[Distribuidor_CNE]],Distribuidor[[#All],[Distribuidor_CNE]:[DISTRIBUIDOR_ACTUAL]],2,0)</f>
        <v>COOPREL</v>
      </c>
      <c r="S346" t="str">
        <f>+VLOOKUP(Contrato[[#This Row],[Suministrador_CNE]],Suministrador[[#All],[Suministrador_CNE]:[SUMINISTRADOR_ACTUAL]],2,0)</f>
        <v>AELA_GENERACION</v>
      </c>
      <c r="T346">
        <f>+COUNTIFS(Cesion_credito[Distribuidor_CNE],Contrato[[#This Row],[Distribuidor_CNE]],Cesion_credito[Bloque_Contrato_CNE],Contrato[[#This Row],[Contrato]])</f>
        <v>0</v>
      </c>
    </row>
    <row r="347" spans="11:20" x14ac:dyDescent="0.25">
      <c r="K347">
        <f t="shared" si="6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1108</v>
      </c>
      <c r="N347" t="s">
        <v>1086</v>
      </c>
      <c r="O347" t="s">
        <v>3</v>
      </c>
      <c r="P347" t="s">
        <v>395</v>
      </c>
      <c r="Q347">
        <v>0</v>
      </c>
      <c r="R347" t="str">
        <f>+VLOOKUP(Contrato[[#This Row],[Distribuidor_CNE]],Distribuidor[[#All],[Distribuidor_CNE]:[DISTRIBUIDOR_ACTUAL]],2,0)</f>
        <v>COOPREL</v>
      </c>
      <c r="S347" t="str">
        <f>+VLOOKUP(Contrato[[#This Row],[Suministrador_CNE]],Suministrador[[#All],[Suministrador_CNE]:[SUMINISTRADOR_ACTUAL]],2,0)</f>
        <v>AELA_GENERACION</v>
      </c>
      <c r="T347">
        <f>+COUNTIFS(Cesion_credito[Distribuidor_CNE],Contrato[[#This Row],[Distribuidor_CNE]],Cesion_credito[Bloque_Contrato_CNE],Contrato[[#This Row],[Contrato]])</f>
        <v>0</v>
      </c>
    </row>
    <row r="348" spans="11:20" x14ac:dyDescent="0.25">
      <c r="K348">
        <f t="shared" si="6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1108</v>
      </c>
      <c r="N348" t="s">
        <v>1086</v>
      </c>
      <c r="O348" t="s">
        <v>3</v>
      </c>
      <c r="P348" t="s">
        <v>396</v>
      </c>
      <c r="Q348">
        <v>0</v>
      </c>
      <c r="R348" t="str">
        <f>+VLOOKUP(Contrato[[#This Row],[Distribuidor_CNE]],Distribuidor[[#All],[Distribuidor_CNE]:[DISTRIBUIDOR_ACTUAL]],2,0)</f>
        <v>COOPREL</v>
      </c>
      <c r="S348" t="str">
        <f>+VLOOKUP(Contrato[[#This Row],[Suministrador_CNE]],Suministrador[[#All],[Suministrador_CNE]:[SUMINISTRADOR_ACTUAL]],2,0)</f>
        <v>AELA_GENERACION</v>
      </c>
      <c r="T348">
        <f>+COUNTIFS(Cesion_credito[Distribuidor_CNE],Contrato[[#This Row],[Distribuidor_CNE]],Cesion_credito[Bloque_Contrato_CNE],Contrato[[#This Row],[Contrato]])</f>
        <v>0</v>
      </c>
    </row>
    <row r="349" spans="11:20" x14ac:dyDescent="0.25">
      <c r="K349">
        <f t="shared" si="6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1108</v>
      </c>
      <c r="N349" t="s">
        <v>1086</v>
      </c>
      <c r="O349" t="s">
        <v>4</v>
      </c>
      <c r="P349" t="s">
        <v>397</v>
      </c>
      <c r="Q349">
        <v>0</v>
      </c>
      <c r="R349" t="str">
        <f>+VLOOKUP(Contrato[[#This Row],[Distribuidor_CNE]],Distribuidor[[#All],[Distribuidor_CNE]:[DISTRIBUIDOR_ACTUAL]],2,0)</f>
        <v>COOPREL</v>
      </c>
      <c r="S349" t="str">
        <f>+VLOOKUP(Contrato[[#This Row],[Suministrador_CNE]],Suministrador[[#All],[Suministrador_CNE]:[SUMINISTRADOR_ACTUAL]],2,0)</f>
        <v>LUZ_DEL_NORTE</v>
      </c>
      <c r="T349">
        <f>+COUNTIFS(Cesion_credito[Distribuidor_CNE],Contrato[[#This Row],[Distribuidor_CNE]],Cesion_credito[Bloque_Contrato_CNE],Contrato[[#This Row],[Contrato]])</f>
        <v>1</v>
      </c>
    </row>
    <row r="350" spans="11:20" x14ac:dyDescent="0.25">
      <c r="K350">
        <f t="shared" si="6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1108</v>
      </c>
      <c r="N350" t="s">
        <v>1086</v>
      </c>
      <c r="O350" t="s">
        <v>5</v>
      </c>
      <c r="P350" t="s">
        <v>398</v>
      </c>
      <c r="Q350">
        <v>589.94200000000001</v>
      </c>
      <c r="R350" t="str">
        <f>+VLOOKUP(Contrato[[#This Row],[Distribuidor_CNE]],Distribuidor[[#All],[Distribuidor_CNE]:[DISTRIBUIDOR_ACTUAL]],2,0)</f>
        <v>COOPREL</v>
      </c>
      <c r="S350" t="str">
        <f>+VLOOKUP(Contrato[[#This Row],[Suministrador_CNE]],Suministrador[[#All],[Suministrador_CNE]:[SUMINISTRADOR_ACTUAL]],2,0)</f>
        <v>CHUNGUNGO</v>
      </c>
      <c r="T350">
        <f>+COUNTIFS(Cesion_credito[Distribuidor_CNE],Contrato[[#This Row],[Distribuidor_CNE]],Cesion_credito[Bloque_Contrato_CNE],Contrato[[#This Row],[Contrato]])</f>
        <v>1</v>
      </c>
    </row>
    <row r="351" spans="11:20" x14ac:dyDescent="0.25">
      <c r="K351">
        <f t="shared" si="6"/>
        <v>1</v>
      </c>
      <c r="L351" s="3" t="str">
        <f>+Contrato[[#This Row],[Distribuidor_CNE]]&amp;"_"&amp;Contrato[[#This Row],[Contrato]]</f>
        <v>COOPREL_SAE 2006/01_BB1_BB_Cooprel_COLBÚN</v>
      </c>
      <c r="M351" t="s">
        <v>1108</v>
      </c>
      <c r="N351" t="s">
        <v>1086</v>
      </c>
      <c r="O351" t="s">
        <v>1072</v>
      </c>
      <c r="P351" t="s">
        <v>399</v>
      </c>
      <c r="Q351">
        <v>15066.486000000001</v>
      </c>
      <c r="R351" t="str">
        <f>+VLOOKUP(Contrato[[#This Row],[Distribuidor_CNE]],Distribuidor[[#All],[Distribuidor_CNE]:[DISTRIBUIDOR_ACTUAL]],2,0)</f>
        <v>COOPREL</v>
      </c>
      <c r="S351" t="str">
        <f>+VLOOKUP(Contrato[[#This Row],[Suministrador_CNE]],Suministrador[[#All],[Suministrador_CNE]:[SUMINISTRADOR_ACTUAL]],2,0)</f>
        <v>COLBUN</v>
      </c>
      <c r="T351">
        <f>+COUNTIFS(Cesion_credito[Distribuidor_CNE],Contrato[[#This Row],[Distribuidor_CNE]],Cesion_credito[Bloque_Contrato_CNE],Contrato[[#This Row],[Contrato]])</f>
        <v>1</v>
      </c>
    </row>
    <row r="352" spans="11:20" x14ac:dyDescent="0.25">
      <c r="K352">
        <f t="shared" si="6"/>
        <v>1</v>
      </c>
      <c r="L352" s="3" t="str">
        <f>+Contrato[[#This Row],[Distribuidor_CNE]]&amp;"_"&amp;Contrato[[#This Row],[Contrato]]</f>
        <v>COOPREL_SAE 2006/01_BV1_BV_Cooprel_COLBÚN</v>
      </c>
      <c r="M352" t="s">
        <v>1108</v>
      </c>
      <c r="N352" t="s">
        <v>1086</v>
      </c>
      <c r="O352" t="s">
        <v>1072</v>
      </c>
      <c r="P352" t="s">
        <v>400</v>
      </c>
      <c r="Q352">
        <v>5124.7950000000001</v>
      </c>
      <c r="R352" t="str">
        <f>+VLOOKUP(Contrato[[#This Row],[Distribuidor_CNE]],Distribuidor[[#All],[Distribuidor_CNE]:[DISTRIBUIDOR_ACTUAL]],2,0)</f>
        <v>COOPREL</v>
      </c>
      <c r="S352" t="str">
        <f>+VLOOKUP(Contrato[[#This Row],[Suministrador_CNE]],Suministrador[[#All],[Suministrador_CNE]:[SUMINISTRADOR_ACTUAL]],2,0)</f>
        <v>COLBUN</v>
      </c>
      <c r="T352">
        <f>+COUNTIFS(Cesion_credito[Distribuidor_CNE],Contrato[[#This Row],[Distribuidor_CNE]],Cesion_credito[Bloque_Contrato_CNE],Contrato[[#This Row],[Contrato]])</f>
        <v>1</v>
      </c>
    </row>
    <row r="353" spans="11:20" x14ac:dyDescent="0.25">
      <c r="K353">
        <f t="shared" si="6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1108</v>
      </c>
      <c r="N353" t="s">
        <v>1086</v>
      </c>
      <c r="O353" t="s">
        <v>6</v>
      </c>
      <c r="P353" t="s">
        <v>401</v>
      </c>
      <c r="Q353">
        <v>0</v>
      </c>
      <c r="R353" t="str">
        <f>+VLOOKUP(Contrato[[#This Row],[Distribuidor_CNE]],Distribuidor[[#All],[Distribuidor_CNE]:[DISTRIBUIDOR_ACTUAL]],2,0)</f>
        <v>COOPREL</v>
      </c>
      <c r="S353" t="str">
        <f>+VLOOKUP(Contrato[[#This Row],[Suministrador_CNE]],Suministrador[[#All],[Suministrador_CNE]:[SUMINISTRADOR_ACTUAL]],2,0)</f>
        <v>RUCATAYO</v>
      </c>
      <c r="T353">
        <f>+COUNTIFS(Cesion_credito[Distribuidor_CNE],Contrato[[#This Row],[Distribuidor_CNE]],Cesion_credito[Bloque_Contrato_CNE],Contrato[[#This Row],[Contrato]])</f>
        <v>1</v>
      </c>
    </row>
    <row r="354" spans="11:20" x14ac:dyDescent="0.25">
      <c r="K354">
        <f t="shared" si="6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1108</v>
      </c>
      <c r="N354" t="s">
        <v>1086</v>
      </c>
      <c r="O354" t="s">
        <v>6</v>
      </c>
      <c r="P354" t="s">
        <v>402</v>
      </c>
      <c r="Q354">
        <v>0</v>
      </c>
      <c r="R354" t="str">
        <f>+VLOOKUP(Contrato[[#This Row],[Distribuidor_CNE]],Distribuidor[[#All],[Distribuidor_CNE]:[DISTRIBUIDOR_ACTUAL]],2,0)</f>
        <v>COOPREL</v>
      </c>
      <c r="S354" t="str">
        <f>+VLOOKUP(Contrato[[#This Row],[Suministrador_CNE]],Suministrador[[#All],[Suministrador_CNE]:[SUMINISTRADOR_ACTUAL]],2,0)</f>
        <v>RUCATAYO</v>
      </c>
      <c r="T354">
        <f>+COUNTIFS(Cesion_credito[Distribuidor_CNE],Contrato[[#This Row],[Distribuidor_CNE]],Cesion_credito[Bloque_Contrato_CNE],Contrato[[#This Row],[Contrato]])</f>
        <v>1</v>
      </c>
    </row>
    <row r="355" spans="11:20" x14ac:dyDescent="0.25">
      <c r="K355">
        <f t="shared" si="6"/>
        <v>1</v>
      </c>
      <c r="L355" s="3" t="str">
        <f>+Contrato[[#This Row],[Distribuidor_CNE]]&amp;"_"&amp;Contrato[[#This Row],[Contrato]]</f>
        <v>COOPREL_SIC 2013/03_2_BS3_BB_COOPREL_E-CL</v>
      </c>
      <c r="M355" t="s">
        <v>1108</v>
      </c>
      <c r="N355" t="s">
        <v>1086</v>
      </c>
      <c r="O355" t="s">
        <v>7</v>
      </c>
      <c r="P355" t="s">
        <v>403</v>
      </c>
      <c r="Q355">
        <v>15293.704</v>
      </c>
      <c r="R355" t="str">
        <f>+VLOOKUP(Contrato[[#This Row],[Distribuidor_CNE]],Distribuidor[[#All],[Distribuidor_CNE]:[DISTRIBUIDOR_ACTUAL]],2,0)</f>
        <v>COOPREL</v>
      </c>
      <c r="S355" t="str">
        <f>+VLOOKUP(Contrato[[#This Row],[Suministrador_CNE]],Suministrador[[#All],[Suministrador_CNE]:[SUMINISTRADOR_ACTUAL]],2,0)</f>
        <v>ENGIE</v>
      </c>
      <c r="T355">
        <f>+COUNTIFS(Cesion_credito[Distribuidor_CNE],Contrato[[#This Row],[Distribuidor_CNE]],Cesion_credito[Bloque_Contrato_CNE],Contrato[[#This Row],[Contrato]])</f>
        <v>1</v>
      </c>
    </row>
    <row r="356" spans="11:20" x14ac:dyDescent="0.25">
      <c r="K356">
        <f t="shared" si="6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1108</v>
      </c>
      <c r="N356" t="s">
        <v>1086</v>
      </c>
      <c r="O356" t="s">
        <v>8</v>
      </c>
      <c r="P356" t="s">
        <v>404</v>
      </c>
      <c r="Q356">
        <v>5678.0810000000001</v>
      </c>
      <c r="R356" t="str">
        <f>+VLOOKUP(Contrato[[#This Row],[Distribuidor_CNE]],Distribuidor[[#All],[Distribuidor_CNE]:[DISTRIBUIDOR_ACTUAL]],2,0)</f>
        <v>COOPREL</v>
      </c>
      <c r="S356" t="str">
        <f>+VLOOKUP(Contrato[[#This Row],[Suministrador_CNE]],Suministrador[[#All],[Suministrador_CNE]:[SUMINISTRADOR_ACTUAL]],2,0)</f>
        <v>GM_HOLDINGS</v>
      </c>
      <c r="T356">
        <f>+COUNTIFS(Cesion_credito[Distribuidor_CNE],Contrato[[#This Row],[Distribuidor_CNE]],Cesion_credito[Bloque_Contrato_CNE],Contrato[[#This Row],[Contrato]])</f>
        <v>1</v>
      </c>
    </row>
    <row r="357" spans="11:20" x14ac:dyDescent="0.25">
      <c r="K357">
        <f t="shared" si="6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1108</v>
      </c>
      <c r="N357" t="s">
        <v>1086</v>
      </c>
      <c r="O357" t="s">
        <v>9</v>
      </c>
      <c r="P357" t="s">
        <v>405</v>
      </c>
      <c r="Q357">
        <v>38.125999999999998</v>
      </c>
      <c r="R357" t="str">
        <f>+VLOOKUP(Contrato[[#This Row],[Distribuidor_CNE]],Distribuidor[[#All],[Distribuidor_CNE]:[DISTRIBUIDOR_ACTUAL]],2,0)</f>
        <v>COOPREL</v>
      </c>
      <c r="S357" t="str">
        <f>+VLOOKUP(Contrato[[#This Row],[Suministrador_CNE]],Suministrador[[#All],[Suministrador_CNE]:[SUMINISTRADOR_ACTUAL]],2,0)</f>
        <v>CAREN</v>
      </c>
      <c r="T357">
        <f>+COUNTIFS(Cesion_credito[Distribuidor_CNE],Contrato[[#This Row],[Distribuidor_CNE]],Cesion_credito[Bloque_Contrato_CNE],Contrato[[#This Row],[Contrato]])</f>
        <v>1</v>
      </c>
    </row>
    <row r="358" spans="11:20" x14ac:dyDescent="0.25">
      <c r="K358">
        <f t="shared" si="6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1108</v>
      </c>
      <c r="N358" t="s">
        <v>1086</v>
      </c>
      <c r="O358" t="s">
        <v>9</v>
      </c>
      <c r="P358" t="s">
        <v>406</v>
      </c>
      <c r="Q358">
        <v>35.613999999999997</v>
      </c>
      <c r="R358" t="str">
        <f>+VLOOKUP(Contrato[[#This Row],[Distribuidor_CNE]],Distribuidor[[#All],[Distribuidor_CNE]:[DISTRIBUIDOR_ACTUAL]],2,0)</f>
        <v>COOPREL</v>
      </c>
      <c r="S358" t="str">
        <f>+VLOOKUP(Contrato[[#This Row],[Suministrador_CNE]],Suministrador[[#All],[Suministrador_CNE]:[SUMINISTRADOR_ACTUAL]],2,0)</f>
        <v>CAREN</v>
      </c>
      <c r="T358">
        <f>+COUNTIFS(Cesion_credito[Distribuidor_CNE],Contrato[[#This Row],[Distribuidor_CNE]],Cesion_credito[Bloque_Contrato_CNE],Contrato[[#This Row],[Contrato]])</f>
        <v>1</v>
      </c>
    </row>
    <row r="359" spans="11:20" x14ac:dyDescent="0.25">
      <c r="K359">
        <f t="shared" si="6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1108</v>
      </c>
      <c r="N359" t="s">
        <v>1086</v>
      </c>
      <c r="O359" t="s">
        <v>9</v>
      </c>
      <c r="P359" t="s">
        <v>407</v>
      </c>
      <c r="Q359">
        <v>36.308999999999997</v>
      </c>
      <c r="R359" t="str">
        <f>+VLOOKUP(Contrato[[#This Row],[Distribuidor_CNE]],Distribuidor[[#All],[Distribuidor_CNE]:[DISTRIBUIDOR_ACTUAL]],2,0)</f>
        <v>COOPREL</v>
      </c>
      <c r="S359" t="str">
        <f>+VLOOKUP(Contrato[[#This Row],[Suministrador_CNE]],Suministrador[[#All],[Suministrador_CNE]:[SUMINISTRADOR_ACTUAL]],2,0)</f>
        <v>CAREN</v>
      </c>
      <c r="T359">
        <f>+COUNTIFS(Cesion_credito[Distribuidor_CNE],Contrato[[#This Row],[Distribuidor_CNE]],Cesion_credito[Bloque_Contrato_CNE],Contrato[[#This Row],[Contrato]])</f>
        <v>1</v>
      </c>
    </row>
    <row r="360" spans="11:20" x14ac:dyDescent="0.25">
      <c r="K360">
        <f t="shared" si="6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1108</v>
      </c>
      <c r="N360" t="s">
        <v>1086</v>
      </c>
      <c r="O360" t="s">
        <v>9</v>
      </c>
      <c r="P360" t="s">
        <v>408</v>
      </c>
      <c r="Q360">
        <v>184.74799999999999</v>
      </c>
      <c r="R360" t="str">
        <f>+VLOOKUP(Contrato[[#This Row],[Distribuidor_CNE]],Distribuidor[[#All],[Distribuidor_CNE]:[DISTRIBUIDOR_ACTUAL]],2,0)</f>
        <v>COOPREL</v>
      </c>
      <c r="S360" t="str">
        <f>+VLOOKUP(Contrato[[#This Row],[Suministrador_CNE]],Suministrador[[#All],[Suministrador_CNE]:[SUMINISTRADOR_ACTUAL]],2,0)</f>
        <v>CAREN</v>
      </c>
      <c r="T360">
        <f>+COUNTIFS(Cesion_credito[Distribuidor_CNE],Contrato[[#This Row],[Distribuidor_CNE]],Cesion_credito[Bloque_Contrato_CNE],Contrato[[#This Row],[Contrato]])</f>
        <v>1</v>
      </c>
    </row>
    <row r="361" spans="11:20" x14ac:dyDescent="0.25">
      <c r="K361">
        <f t="shared" si="6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1108</v>
      </c>
      <c r="N361" t="s">
        <v>1086</v>
      </c>
      <c r="O361" t="s">
        <v>10</v>
      </c>
      <c r="P361" t="s">
        <v>409</v>
      </c>
      <c r="Q361">
        <v>151.476</v>
      </c>
      <c r="R361" t="str">
        <f>+VLOOKUP(Contrato[[#This Row],[Distribuidor_CNE]],Distribuidor[[#All],[Distribuidor_CNE]:[DISTRIBUIDOR_ACTUAL]],2,0)</f>
        <v>COOPREL</v>
      </c>
      <c r="S361" t="str">
        <f>+VLOOKUP(Contrato[[#This Row],[Suministrador_CNE]],Suministrador[[#All],[Suministrador_CNE]:[SUMINISTRADOR_ACTUAL]],2,0)</f>
        <v>PV_SALVADOR</v>
      </c>
      <c r="T361">
        <f>+COUNTIFS(Cesion_credito[Distribuidor_CNE],Contrato[[#This Row],[Distribuidor_CNE]],Cesion_credito[Bloque_Contrato_CNE],Contrato[[#This Row],[Contrato]])</f>
        <v>1</v>
      </c>
    </row>
    <row r="362" spans="11:20" x14ac:dyDescent="0.25">
      <c r="K362">
        <f t="shared" si="6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1108</v>
      </c>
      <c r="N362" t="s">
        <v>1086</v>
      </c>
      <c r="O362" t="s">
        <v>10</v>
      </c>
      <c r="P362" t="s">
        <v>410</v>
      </c>
      <c r="Q362">
        <v>37.417000000000002</v>
      </c>
      <c r="R362" t="str">
        <f>+VLOOKUP(Contrato[[#This Row],[Distribuidor_CNE]],Distribuidor[[#All],[Distribuidor_CNE]:[DISTRIBUIDOR_ACTUAL]],2,0)</f>
        <v>COOPREL</v>
      </c>
      <c r="S362" t="str">
        <f>+VLOOKUP(Contrato[[#This Row],[Suministrador_CNE]],Suministrador[[#All],[Suministrador_CNE]:[SUMINISTRADOR_ACTUAL]],2,0)</f>
        <v>PV_SALVADOR</v>
      </c>
      <c r="T362">
        <f>+COUNTIFS(Cesion_credito[Distribuidor_CNE],Contrato[[#This Row],[Distribuidor_CNE]],Cesion_credito[Bloque_Contrato_CNE],Contrato[[#This Row],[Contrato]])</f>
        <v>1</v>
      </c>
    </row>
    <row r="363" spans="11:20" x14ac:dyDescent="0.25">
      <c r="K363">
        <f t="shared" si="6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1108</v>
      </c>
      <c r="N363" t="s">
        <v>1086</v>
      </c>
      <c r="O363" t="s">
        <v>10</v>
      </c>
      <c r="P363" t="s">
        <v>411</v>
      </c>
      <c r="Q363">
        <v>74.501999999999995</v>
      </c>
      <c r="R363" t="str">
        <f>+VLOOKUP(Contrato[[#This Row],[Distribuidor_CNE]],Distribuidor[[#All],[Distribuidor_CNE]:[DISTRIBUIDOR_ACTUAL]],2,0)</f>
        <v>COOPREL</v>
      </c>
      <c r="S363" t="str">
        <f>+VLOOKUP(Contrato[[#This Row],[Suministrador_CNE]],Suministrador[[#All],[Suministrador_CNE]:[SUMINISTRADOR_ACTUAL]],2,0)</f>
        <v>PV_SALVADOR</v>
      </c>
      <c r="T363">
        <f>+COUNTIFS(Cesion_credito[Distribuidor_CNE],Contrato[[#This Row],[Distribuidor_CNE]],Cesion_credito[Bloque_Contrato_CNE],Contrato[[#This Row],[Contrato]])</f>
        <v>1</v>
      </c>
    </row>
    <row r="364" spans="11:20" x14ac:dyDescent="0.25">
      <c r="K364">
        <f t="shared" si="6"/>
        <v>1</v>
      </c>
      <c r="L364" s="3" t="str">
        <f>+Contrato[[#This Row],[Distribuidor_CNE]]&amp;"_"&amp;Contrato[[#This Row],[Contrato]]</f>
        <v>COOPREL_SIC 2013/01_BS1_BB_Cooprel_ENDESA</v>
      </c>
      <c r="M364" t="s">
        <v>1108</v>
      </c>
      <c r="N364" t="s">
        <v>1086</v>
      </c>
      <c r="O364" t="s">
        <v>1073</v>
      </c>
      <c r="P364" t="s">
        <v>412</v>
      </c>
      <c r="Q364">
        <v>11094.18</v>
      </c>
      <c r="R364" t="str">
        <f>+VLOOKUP(Contrato[[#This Row],[Distribuidor_CNE]],Distribuidor[[#All],[Distribuidor_CNE]:[DISTRIBUIDOR_ACTUAL]],2,0)</f>
        <v>COOPREL</v>
      </c>
      <c r="S364" t="str">
        <f>+VLOOKUP(Contrato[[#This Row],[Suministrador_CNE]],Suministrador[[#All],[Suministrador_CNE]:[SUMINISTRADOR_ACTUAL]],2,0)</f>
        <v>ENEL_GENERACION</v>
      </c>
      <c r="T364">
        <f>+COUNTIFS(Cesion_credito[Distribuidor_CNE],Contrato[[#This Row],[Distribuidor_CNE]],Cesion_credito[Bloque_Contrato_CNE],Contrato[[#This Row],[Contrato]])</f>
        <v>1</v>
      </c>
    </row>
    <row r="365" spans="11:20" x14ac:dyDescent="0.25">
      <c r="K365">
        <f t="shared" si="6"/>
        <v>1</v>
      </c>
      <c r="L365" s="3" t="str">
        <f>+Contrato[[#This Row],[Distribuidor_CNE]]&amp;"_"&amp;Contrato[[#This Row],[Contrato]]</f>
        <v>COOPREL_SIC 2013/03_BS1_BB_Cooprel_ENDESA</v>
      </c>
      <c r="M365" t="s">
        <v>1108</v>
      </c>
      <c r="N365" t="s">
        <v>1086</v>
      </c>
      <c r="O365" t="s">
        <v>1073</v>
      </c>
      <c r="P365" t="s">
        <v>413</v>
      </c>
      <c r="Q365">
        <v>2668.4319999999998</v>
      </c>
      <c r="R365" t="str">
        <f>+VLOOKUP(Contrato[[#This Row],[Distribuidor_CNE]],Distribuidor[[#All],[Distribuidor_CNE]:[DISTRIBUIDOR_ACTUAL]],2,0)</f>
        <v>COOPREL</v>
      </c>
      <c r="S365" t="str">
        <f>+VLOOKUP(Contrato[[#This Row],[Suministrador_CNE]],Suministrador[[#All],[Suministrador_CNE]:[SUMINISTRADOR_ACTUAL]],2,0)</f>
        <v>ENEL_GENERACION</v>
      </c>
      <c r="T365">
        <f>+COUNTIFS(Cesion_credito[Distribuidor_CNE],Contrato[[#This Row],[Distribuidor_CNE]],Cesion_credito[Bloque_Contrato_CNE],Contrato[[#This Row],[Contrato]])</f>
        <v>1</v>
      </c>
    </row>
    <row r="366" spans="11:20" x14ac:dyDescent="0.25">
      <c r="K366">
        <f t="shared" si="6"/>
        <v>1</v>
      </c>
      <c r="L366" s="3" t="str">
        <f>+Contrato[[#This Row],[Distribuidor_CNE]]&amp;"_"&amp;Contrato[[#This Row],[Contrato]]</f>
        <v>COOPREL_SAE 2006/01_BB1_BB_Cooprel_ENDESA</v>
      </c>
      <c r="M366" t="s">
        <v>1108</v>
      </c>
      <c r="N366" t="s">
        <v>1086</v>
      </c>
      <c r="O366" t="s">
        <v>1073</v>
      </c>
      <c r="P366" t="s">
        <v>414</v>
      </c>
      <c r="Q366">
        <v>26360.217000000001</v>
      </c>
      <c r="R366" t="str">
        <f>+VLOOKUP(Contrato[[#This Row],[Distribuidor_CNE]],Distribuidor[[#All],[Distribuidor_CNE]:[DISTRIBUIDOR_ACTUAL]],2,0)</f>
        <v>COOPREL</v>
      </c>
      <c r="S366" t="str">
        <f>+VLOOKUP(Contrato[[#This Row],[Suministrador_CNE]],Suministrador[[#All],[Suministrador_CNE]:[SUMINISTRADOR_ACTUAL]],2,0)</f>
        <v>ENEL_GENERACION</v>
      </c>
      <c r="T366">
        <f>+COUNTIFS(Cesion_credito[Distribuidor_CNE],Contrato[[#This Row],[Distribuidor_CNE]],Cesion_credito[Bloque_Contrato_CNE],Contrato[[#This Row],[Contrato]])</f>
        <v>1</v>
      </c>
    </row>
    <row r="367" spans="11:20" x14ac:dyDescent="0.25">
      <c r="K367">
        <f t="shared" si="6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1108</v>
      </c>
      <c r="N367" t="s">
        <v>1086</v>
      </c>
      <c r="O367" t="s">
        <v>11</v>
      </c>
      <c r="P367" t="s">
        <v>415</v>
      </c>
      <c r="Q367">
        <v>146.91999999999999</v>
      </c>
      <c r="R367" t="str">
        <f>+VLOOKUP(Contrato[[#This Row],[Distribuidor_CNE]],Distribuidor[[#All],[Distribuidor_CNE]:[DISTRIBUIDOR_ACTUAL]],2,0)</f>
        <v>COOPREL</v>
      </c>
      <c r="S367" t="str">
        <f>+VLOOKUP(Contrato[[#This Row],[Suministrador_CNE]],Suministrador[[#All],[Suministrador_CNE]:[SUMINISTRADOR_ACTUAL]],2,0)</f>
        <v>EL_MORADO</v>
      </c>
      <c r="T367">
        <f>+COUNTIFS(Cesion_credito[Distribuidor_CNE],Contrato[[#This Row],[Distribuidor_CNE]],Cesion_credito[Bloque_Contrato_CNE],Contrato[[#This Row],[Contrato]])</f>
        <v>1</v>
      </c>
    </row>
    <row r="368" spans="11:20" x14ac:dyDescent="0.25">
      <c r="K368">
        <f t="shared" si="6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1108</v>
      </c>
      <c r="N368" t="s">
        <v>1086</v>
      </c>
      <c r="O368" t="s">
        <v>12</v>
      </c>
      <c r="P368" t="s">
        <v>416</v>
      </c>
      <c r="Q368">
        <v>0</v>
      </c>
      <c r="R368" t="str">
        <f>+VLOOKUP(Contrato[[#This Row],[Distribuidor_CNE]],Distribuidor[[#All],[Distribuidor_CNE]:[DISTRIBUIDOR_ACTUAL]],2,0)</f>
        <v>COOPREL</v>
      </c>
      <c r="S368" t="str">
        <f>+VLOOKUP(Contrato[[#This Row],[Suministrador_CNE]],Suministrador[[#All],[Suministrador_CNE]:[SUMINISTRADOR_ACTUAL]],2,0)</f>
        <v>CABO_LEONES</v>
      </c>
      <c r="T368">
        <f>+COUNTIFS(Cesion_credito[Distribuidor_CNE],Contrato[[#This Row],[Distribuidor_CNE]],Cesion_credito[Bloque_Contrato_CNE],Contrato[[#This Row],[Contrato]])</f>
        <v>0</v>
      </c>
    </row>
    <row r="369" spans="11:20" x14ac:dyDescent="0.25">
      <c r="K369">
        <f t="shared" si="6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1108</v>
      </c>
      <c r="N369" t="s">
        <v>1086</v>
      </c>
      <c r="O369" t="s">
        <v>12</v>
      </c>
      <c r="P369" t="s">
        <v>417</v>
      </c>
      <c r="Q369">
        <v>0</v>
      </c>
      <c r="R369" t="str">
        <f>+VLOOKUP(Contrato[[#This Row],[Distribuidor_CNE]],Distribuidor[[#All],[Distribuidor_CNE]:[DISTRIBUIDOR_ACTUAL]],2,0)</f>
        <v>COOPREL</v>
      </c>
      <c r="S369" t="str">
        <f>+VLOOKUP(Contrato[[#This Row],[Suministrador_CNE]],Suministrador[[#All],[Suministrador_CNE]:[SUMINISTRADOR_ACTUAL]],2,0)</f>
        <v>CABO_LEONES</v>
      </c>
      <c r="T369">
        <f>+COUNTIFS(Cesion_credito[Distribuidor_CNE],Contrato[[#This Row],[Distribuidor_CNE]],Cesion_credito[Bloque_Contrato_CNE],Contrato[[#This Row],[Contrato]])</f>
        <v>0</v>
      </c>
    </row>
    <row r="370" spans="11:20" x14ac:dyDescent="0.25">
      <c r="K370">
        <f t="shared" si="6"/>
        <v>1</v>
      </c>
      <c r="L370" s="3" t="str">
        <f>+Contrato[[#This Row],[Distribuidor_CNE]]&amp;"_"&amp;Contrato[[#This Row],[Contrato]]</f>
        <v>COOPREL_SIC 2013/03_2_BS4_BB_COOPREL_Norvind</v>
      </c>
      <c r="M370" t="s">
        <v>1108</v>
      </c>
      <c r="N370" t="s">
        <v>1086</v>
      </c>
      <c r="O370" t="s">
        <v>13</v>
      </c>
      <c r="P370" t="s">
        <v>418</v>
      </c>
      <c r="Q370">
        <v>50.536000000000001</v>
      </c>
      <c r="R370" t="str">
        <f>+VLOOKUP(Contrato[[#This Row],[Distribuidor_CNE]],Distribuidor[[#All],[Distribuidor_CNE]:[DISTRIBUIDOR_ACTUAL]],2,0)</f>
        <v>COOPREL</v>
      </c>
      <c r="S370" t="str">
        <f>+VLOOKUP(Contrato[[#This Row],[Suministrador_CNE]],Suministrador[[#All],[Suministrador_CNE]:[SUMINISTRADOR_ACTUAL]],2,0)</f>
        <v>NORVIND</v>
      </c>
      <c r="T370">
        <f>+COUNTIFS(Cesion_credito[Distribuidor_CNE],Contrato[[#This Row],[Distribuidor_CNE]],Cesion_credito[Bloque_Contrato_CNE],Contrato[[#This Row],[Contrato]])</f>
        <v>1</v>
      </c>
    </row>
    <row r="371" spans="11:20" x14ac:dyDescent="0.25">
      <c r="K371">
        <f t="shared" si="6"/>
        <v>1</v>
      </c>
      <c r="L371" s="3" t="str">
        <f>+Contrato[[#This Row],[Distribuidor_CNE]]&amp;"_"&amp;Contrato[[#This Row],[Contrato]]</f>
        <v>COOPREL_SIC 2013/01_BS1_BB_Cooprel_PANGUIPULLI</v>
      </c>
      <c r="M371" t="s">
        <v>1108</v>
      </c>
      <c r="N371" t="s">
        <v>1086</v>
      </c>
      <c r="O371" t="s">
        <v>1074</v>
      </c>
      <c r="P371" t="s">
        <v>419</v>
      </c>
      <c r="Q371">
        <v>1123.7529999999999</v>
      </c>
      <c r="R371" t="str">
        <f>+VLOOKUP(Contrato[[#This Row],[Distribuidor_CNE]],Distribuidor[[#All],[Distribuidor_CNE]:[DISTRIBUIDOR_ACTUAL]],2,0)</f>
        <v>COOPREL</v>
      </c>
      <c r="S371" t="str">
        <f>+VLOOKUP(Contrato[[#This Row],[Suministrador_CNE]],Suministrador[[#All],[Suministrador_CNE]:[SUMINISTRADOR_ACTUAL]],2,0)</f>
        <v>EGP_CHILE</v>
      </c>
      <c r="T371">
        <f>+COUNTIFS(Cesion_credito[Distribuidor_CNE],Contrato[[#This Row],[Distribuidor_CNE]],Cesion_credito[Bloque_Contrato_CNE],Contrato[[#This Row],[Contrato]])</f>
        <v>1</v>
      </c>
    </row>
    <row r="372" spans="11:20" x14ac:dyDescent="0.25">
      <c r="K372">
        <f t="shared" si="6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1108</v>
      </c>
      <c r="N372" t="s">
        <v>1086</v>
      </c>
      <c r="O372" t="s">
        <v>14</v>
      </c>
      <c r="P372" t="s">
        <v>420</v>
      </c>
      <c r="Q372">
        <v>632.548</v>
      </c>
      <c r="R372" t="str">
        <f>+VLOOKUP(Contrato[[#This Row],[Distribuidor_CNE]],Distribuidor[[#All],[Distribuidor_CNE]:[DISTRIBUIDOR_ACTUAL]],2,0)</f>
        <v>COOPREL</v>
      </c>
      <c r="S372" t="str">
        <f>+VLOOKUP(Contrato[[#This Row],[Suministrador_CNE]],Suministrador[[#All],[Suministrador_CNE]:[SUMINISTRADOR_ACTUAL]],2,0)</f>
        <v>COLBUN</v>
      </c>
      <c r="T372">
        <f>+COUNTIFS(Cesion_credito[Distribuidor_CNE],Contrato[[#This Row],[Distribuidor_CNE]],Cesion_credito[Bloque_Contrato_CNE],Contrato[[#This Row],[Contrato]])</f>
        <v>1</v>
      </c>
    </row>
    <row r="373" spans="11:20" x14ac:dyDescent="0.25">
      <c r="K373">
        <f t="shared" si="6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1108</v>
      </c>
      <c r="N373" t="s">
        <v>1086</v>
      </c>
      <c r="O373" t="s">
        <v>15</v>
      </c>
      <c r="P373" t="s">
        <v>421</v>
      </c>
      <c r="Q373">
        <v>268.56400000000002</v>
      </c>
      <c r="R373" t="str">
        <f>+VLOOKUP(Contrato[[#This Row],[Distribuidor_CNE]],Distribuidor[[#All],[Distribuidor_CNE]:[DISTRIBUIDOR_ACTUAL]],2,0)</f>
        <v>COOPREL</v>
      </c>
      <c r="S373" t="str">
        <f>+VLOOKUP(Contrato[[#This Row],[Suministrador_CNE]],Suministrador[[#All],[Suministrador_CNE]:[SUMINISTRADOR_ACTUAL]],2,0)</f>
        <v>SAN_JUAN_LAP</v>
      </c>
      <c r="T373">
        <f>+COUNTIFS(Cesion_credito[Distribuidor_CNE],Contrato[[#This Row],[Distribuidor_CNE]],Cesion_credito[Bloque_Contrato_CNE],Contrato[[#This Row],[Contrato]])</f>
        <v>1</v>
      </c>
    </row>
    <row r="374" spans="11:20" x14ac:dyDescent="0.25">
      <c r="K374">
        <f t="shared" si="6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1108</v>
      </c>
      <c r="N374" t="s">
        <v>1086</v>
      </c>
      <c r="O374" t="s">
        <v>15</v>
      </c>
      <c r="P374" t="s">
        <v>422</v>
      </c>
      <c r="Q374">
        <v>316.82299999999998</v>
      </c>
      <c r="R374" t="str">
        <f>+VLOOKUP(Contrato[[#This Row],[Distribuidor_CNE]],Distribuidor[[#All],[Distribuidor_CNE]:[DISTRIBUIDOR_ACTUAL]],2,0)</f>
        <v>COOPREL</v>
      </c>
      <c r="S374" t="str">
        <f>+VLOOKUP(Contrato[[#This Row],[Suministrador_CNE]],Suministrador[[#All],[Suministrador_CNE]:[SUMINISTRADOR_ACTUAL]],2,0)</f>
        <v>SAN_JUAN_LAP</v>
      </c>
      <c r="T374">
        <f>+COUNTIFS(Cesion_credito[Distribuidor_CNE],Contrato[[#This Row],[Distribuidor_CNE]],Cesion_credito[Bloque_Contrato_CNE],Contrato[[#This Row],[Contrato]])</f>
        <v>1</v>
      </c>
    </row>
    <row r="375" spans="11:20" x14ac:dyDescent="0.25">
      <c r="K375">
        <f t="shared" si="6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1108</v>
      </c>
      <c r="N375" t="s">
        <v>1086</v>
      </c>
      <c r="O375" t="s">
        <v>15</v>
      </c>
      <c r="P375" t="s">
        <v>423</v>
      </c>
      <c r="Q375">
        <v>906.03599999999994</v>
      </c>
      <c r="R375" t="str">
        <f>+VLOOKUP(Contrato[[#This Row],[Distribuidor_CNE]],Distribuidor[[#All],[Distribuidor_CNE]:[DISTRIBUIDOR_ACTUAL]],2,0)</f>
        <v>COOPREL</v>
      </c>
      <c r="S375" t="str">
        <f>+VLOOKUP(Contrato[[#This Row],[Suministrador_CNE]],Suministrador[[#All],[Suministrador_CNE]:[SUMINISTRADOR_ACTUAL]],2,0)</f>
        <v>SAN_JUAN_LAP</v>
      </c>
      <c r="T375">
        <f>+COUNTIFS(Cesion_credito[Distribuidor_CNE],Contrato[[#This Row],[Distribuidor_CNE]],Cesion_credito[Bloque_Contrato_CNE],Contrato[[#This Row],[Contrato]])</f>
        <v>1</v>
      </c>
    </row>
    <row r="376" spans="11:20" x14ac:dyDescent="0.25">
      <c r="K376">
        <f t="shared" si="6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1108</v>
      </c>
      <c r="N376" t="s">
        <v>1086</v>
      </c>
      <c r="O376" t="s">
        <v>16</v>
      </c>
      <c r="P376" t="s">
        <v>424</v>
      </c>
      <c r="Q376">
        <v>350.05399999999997</v>
      </c>
      <c r="R376" t="str">
        <f>+VLOOKUP(Contrato[[#This Row],[Distribuidor_CNE]],Distribuidor[[#All],[Distribuidor_CNE]:[DISTRIBUIDOR_ACTUAL]],2,0)</f>
        <v>COOPREL</v>
      </c>
      <c r="S376" t="str">
        <f>+VLOOKUP(Contrato[[#This Row],[Suministrador_CNE]],Suministrador[[#All],[Suministrador_CNE]:[SUMINISTRADOR_ACTUAL]],2,0)</f>
        <v>SANTIAGO_SOLAR</v>
      </c>
      <c r="T376">
        <f>+COUNTIFS(Cesion_credito[Distribuidor_CNE],Contrato[[#This Row],[Distribuidor_CNE]],Cesion_credito[Bloque_Contrato_CNE],Contrato[[#This Row],[Contrato]])</f>
        <v>1</v>
      </c>
    </row>
    <row r="377" spans="11:20" x14ac:dyDescent="0.25">
      <c r="K377">
        <f t="shared" si="6"/>
        <v>1</v>
      </c>
      <c r="L377" s="3" t="str">
        <f>+Contrato[[#This Row],[Distribuidor_CNE]]&amp;"_"&amp;Contrato[[#This Row],[Contrato]]</f>
        <v>COOPREL_2015/02_BS4B_BB_Cooprel_SCB II SpA</v>
      </c>
      <c r="M377" t="s">
        <v>1108</v>
      </c>
      <c r="N377" t="s">
        <v>1086</v>
      </c>
      <c r="O377" t="s">
        <v>17</v>
      </c>
      <c r="P377" t="s">
        <v>425</v>
      </c>
      <c r="Q377">
        <v>0</v>
      </c>
      <c r="R377" t="str">
        <f>+VLOOKUP(Contrato[[#This Row],[Distribuidor_CNE]],Distribuidor[[#All],[Distribuidor_CNE]:[DISTRIBUIDOR_ACTUAL]],2,0)</f>
        <v>COOPREL</v>
      </c>
      <c r="S377" t="str">
        <f>+VLOOKUP(Contrato[[#This Row],[Suministrador_CNE]],Suministrador[[#All],[Suministrador_CNE]:[SUMINISTRADOR_ACTUAL]],2,0)</f>
        <v>LUZ_DEL_NORTE</v>
      </c>
      <c r="T377">
        <f>+COUNTIFS(Cesion_credito[Distribuidor_CNE],Contrato[[#This Row],[Distribuidor_CNE]],Cesion_credito[Bloque_Contrato_CNE],Contrato[[#This Row],[Contrato]])</f>
        <v>1</v>
      </c>
    </row>
    <row r="378" spans="11:20" x14ac:dyDescent="0.25">
      <c r="K378">
        <f t="shared" si="6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1108</v>
      </c>
      <c r="N378" t="s">
        <v>1086</v>
      </c>
      <c r="O378" t="s">
        <v>18</v>
      </c>
      <c r="P378" t="s">
        <v>426</v>
      </c>
      <c r="Q378">
        <v>65.918999999999997</v>
      </c>
      <c r="R378" t="str">
        <f>+VLOOKUP(Contrato[[#This Row],[Distribuidor_CNE]],Distribuidor[[#All],[Distribuidor_CNE]:[DISTRIBUIDOR_ACTUAL]],2,0)</f>
        <v>COOPREL</v>
      </c>
      <c r="S378" t="str">
        <f>+VLOOKUP(Contrato[[#This Row],[Suministrador_CNE]],Suministrador[[#All],[Suministrador_CNE]:[SUMINISTRADOR_ACTUAL]],2,0)</f>
        <v>SPVP4</v>
      </c>
      <c r="T378">
        <f>+COUNTIFS(Cesion_credito[Distribuidor_CNE],Contrato[[#This Row],[Distribuidor_CNE]],Cesion_credito[Bloque_Contrato_CNE],Contrato[[#This Row],[Contrato]])</f>
        <v>1</v>
      </c>
    </row>
    <row r="379" spans="11:20" x14ac:dyDescent="0.25">
      <c r="K379">
        <f t="shared" si="6"/>
        <v>1</v>
      </c>
      <c r="L379" s="3" t="str">
        <f>+Contrato[[#This Row],[Distribuidor_CNE]]&amp;"_"&amp;Contrato[[#This Row],[Contrato]]</f>
        <v>COPELEC_SIC 2013/03_2_BS4_BB_COPELEC_Abengoa</v>
      </c>
      <c r="M379" t="s">
        <v>1108</v>
      </c>
      <c r="N379" t="s">
        <v>1087</v>
      </c>
      <c r="O379" t="s">
        <v>1</v>
      </c>
      <c r="P379" t="s">
        <v>427</v>
      </c>
      <c r="Q379">
        <v>12944.819</v>
      </c>
      <c r="R379" t="str">
        <f>+VLOOKUP(Contrato[[#This Row],[Distribuidor_CNE]],Distribuidor[[#All],[Distribuidor_CNE]:[DISTRIBUIDOR_ACTUAL]],2,0)</f>
        <v>COPELEC</v>
      </c>
      <c r="S379" t="str">
        <f>+VLOOKUP(Contrato[[#This Row],[Suministrador_CNE]],Suministrador[[#All],[Suministrador_CNE]:[SUMINISTRADOR_ACTUAL]],2,0)</f>
        <v>CERRO_DOMINADOR_CSP</v>
      </c>
      <c r="T379">
        <f>+COUNTIFS(Cesion_credito[Distribuidor_CNE],Contrato[[#This Row],[Distribuidor_CNE]],Cesion_credito[Bloque_Contrato_CNE],Contrato[[#This Row],[Contrato]])</f>
        <v>1</v>
      </c>
    </row>
    <row r="380" spans="11:20" x14ac:dyDescent="0.25">
      <c r="K380">
        <f t="shared" si="6"/>
        <v>1</v>
      </c>
      <c r="L380" s="3" t="str">
        <f>+Contrato[[#This Row],[Distribuidor_CNE]]&amp;"_"&amp;Contrato[[#This Row],[Contrato]]</f>
        <v>COPELEC_SIC 2013/03_2_BS3_BB_COPELEC_ACCIONA</v>
      </c>
      <c r="M380" t="s">
        <v>1108</v>
      </c>
      <c r="N380" t="s">
        <v>1087</v>
      </c>
      <c r="O380" t="s">
        <v>2</v>
      </c>
      <c r="P380" t="s">
        <v>428</v>
      </c>
      <c r="Q380">
        <v>14486.924999999999</v>
      </c>
      <c r="R380" t="str">
        <f>+VLOOKUP(Contrato[[#This Row],[Distribuidor_CNE]],Distribuidor[[#All],[Distribuidor_CNE]:[DISTRIBUIDOR_ACTUAL]],2,0)</f>
        <v>COPELEC</v>
      </c>
      <c r="S380" t="str">
        <f>+VLOOKUP(Contrato[[#This Row],[Suministrador_CNE]],Suministrador[[#All],[Suministrador_CNE]:[SUMINISTRADOR_ACTUAL]],2,0)</f>
        <v>ACCIONA_ENERGIA</v>
      </c>
      <c r="T380">
        <f>+COUNTIFS(Cesion_credito[Distribuidor_CNE],Contrato[[#This Row],[Distribuidor_CNE]],Cesion_credito[Bloque_Contrato_CNE],Contrato[[#This Row],[Contrato]])</f>
        <v>1</v>
      </c>
    </row>
    <row r="381" spans="11:20" x14ac:dyDescent="0.25">
      <c r="K381">
        <f t="shared" si="6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1108</v>
      </c>
      <c r="N381" t="s">
        <v>1087</v>
      </c>
      <c r="O381" t="s">
        <v>3</v>
      </c>
      <c r="P381" t="s">
        <v>429</v>
      </c>
      <c r="Q381">
        <v>8862.4500000000007</v>
      </c>
      <c r="R381" t="str">
        <f>+VLOOKUP(Contrato[[#This Row],[Distribuidor_CNE]],Distribuidor[[#All],[Distribuidor_CNE]:[DISTRIBUIDOR_ACTUAL]],2,0)</f>
        <v>COPELEC</v>
      </c>
      <c r="S381" t="str">
        <f>+VLOOKUP(Contrato[[#This Row],[Suministrador_CNE]],Suministrador[[#All],[Suministrador_CNE]:[SUMINISTRADOR_ACTUAL]],2,0)</f>
        <v>AELA_GENERACION</v>
      </c>
      <c r="T381">
        <f>+COUNTIFS(Cesion_credito[Distribuidor_CNE],Contrato[[#This Row],[Distribuidor_CNE]],Cesion_credito[Bloque_Contrato_CNE],Contrato[[#This Row],[Contrato]])</f>
        <v>1</v>
      </c>
    </row>
    <row r="382" spans="11:20" x14ac:dyDescent="0.25">
      <c r="K382">
        <f t="shared" si="6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1108</v>
      </c>
      <c r="N382" t="s">
        <v>1087</v>
      </c>
      <c r="O382" t="s">
        <v>3</v>
      </c>
      <c r="P382" t="s">
        <v>430</v>
      </c>
      <c r="Q382">
        <v>14436.504000000001</v>
      </c>
      <c r="R382" t="str">
        <f>+VLOOKUP(Contrato[[#This Row],[Distribuidor_CNE]],Distribuidor[[#All],[Distribuidor_CNE]:[DISTRIBUIDOR_ACTUAL]],2,0)</f>
        <v>COPELEC</v>
      </c>
      <c r="S382" t="str">
        <f>+VLOOKUP(Contrato[[#This Row],[Suministrador_CNE]],Suministrador[[#All],[Suministrador_CNE]:[SUMINISTRADOR_ACTUAL]],2,0)</f>
        <v>AELA_GENERACION</v>
      </c>
      <c r="T382">
        <f>+COUNTIFS(Cesion_credito[Distribuidor_CNE],Contrato[[#This Row],[Distribuidor_CNE]],Cesion_credito[Bloque_Contrato_CNE],Contrato[[#This Row],[Contrato]])</f>
        <v>1</v>
      </c>
    </row>
    <row r="383" spans="11:20" x14ac:dyDescent="0.25">
      <c r="K383">
        <f t="shared" si="6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1108</v>
      </c>
      <c r="N383" t="s">
        <v>1087</v>
      </c>
      <c r="O383" t="s">
        <v>3</v>
      </c>
      <c r="P383" t="s">
        <v>431</v>
      </c>
      <c r="Q383">
        <v>13818.447</v>
      </c>
      <c r="R383" t="str">
        <f>+VLOOKUP(Contrato[[#This Row],[Distribuidor_CNE]],Distribuidor[[#All],[Distribuidor_CNE]:[DISTRIBUIDOR_ACTUAL]],2,0)</f>
        <v>COPELEC</v>
      </c>
      <c r="S383" t="str">
        <f>+VLOOKUP(Contrato[[#This Row],[Suministrador_CNE]],Suministrador[[#All],[Suministrador_CNE]:[SUMINISTRADOR_ACTUAL]],2,0)</f>
        <v>AELA_GENERACION</v>
      </c>
      <c r="T383">
        <f>+COUNTIFS(Cesion_credito[Distribuidor_CNE],Contrato[[#This Row],[Distribuidor_CNE]],Cesion_credito[Bloque_Contrato_CNE],Contrato[[#This Row],[Contrato]])</f>
        <v>1</v>
      </c>
    </row>
    <row r="384" spans="11:20" x14ac:dyDescent="0.25">
      <c r="K384">
        <f t="shared" si="6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1108</v>
      </c>
      <c r="N384" t="s">
        <v>1087</v>
      </c>
      <c r="O384" t="s">
        <v>4</v>
      </c>
      <c r="P384" t="s">
        <v>432</v>
      </c>
      <c r="Q384">
        <v>4748.433</v>
      </c>
      <c r="R384" t="str">
        <f>+VLOOKUP(Contrato[[#This Row],[Distribuidor_CNE]],Distribuidor[[#All],[Distribuidor_CNE]:[DISTRIBUIDOR_ACTUAL]],2,0)</f>
        <v>COPELEC</v>
      </c>
      <c r="S384" t="str">
        <f>+VLOOKUP(Contrato[[#This Row],[Suministrador_CNE]],Suministrador[[#All],[Suministrador_CNE]:[SUMINISTRADOR_ACTUAL]],2,0)</f>
        <v>LUZ_DEL_NORTE</v>
      </c>
      <c r="T384">
        <f>+COUNTIFS(Cesion_credito[Distribuidor_CNE],Contrato[[#This Row],[Distribuidor_CNE]],Cesion_credito[Bloque_Contrato_CNE],Contrato[[#This Row],[Contrato]])</f>
        <v>1</v>
      </c>
    </row>
    <row r="385" spans="11:20" x14ac:dyDescent="0.25">
      <c r="K385">
        <f t="shared" si="6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1108</v>
      </c>
      <c r="N385" t="s">
        <v>1087</v>
      </c>
      <c r="O385" t="s">
        <v>5</v>
      </c>
      <c r="P385" t="s">
        <v>433</v>
      </c>
      <c r="Q385">
        <v>5212.0010000000002</v>
      </c>
      <c r="R385" t="str">
        <f>+VLOOKUP(Contrato[[#This Row],[Distribuidor_CNE]],Distribuidor[[#All],[Distribuidor_CNE]:[DISTRIBUIDOR_ACTUAL]],2,0)</f>
        <v>COPELEC</v>
      </c>
      <c r="S385" t="str">
        <f>+VLOOKUP(Contrato[[#This Row],[Suministrador_CNE]],Suministrador[[#All],[Suministrador_CNE]:[SUMINISTRADOR_ACTUAL]],2,0)</f>
        <v>CHUNGUNGO</v>
      </c>
      <c r="T385">
        <f>+COUNTIFS(Cesion_credito[Distribuidor_CNE],Contrato[[#This Row],[Distribuidor_CNE]],Cesion_credito[Bloque_Contrato_CNE],Contrato[[#This Row],[Contrato]])</f>
        <v>1</v>
      </c>
    </row>
    <row r="386" spans="11:20" x14ac:dyDescent="0.25">
      <c r="K386">
        <f t="shared" si="6"/>
        <v>1</v>
      </c>
      <c r="L386" s="3" t="str">
        <f>+Contrato[[#This Row],[Distribuidor_CNE]]&amp;"_"&amp;Contrato[[#This Row],[Contrato]]</f>
        <v>COPELEC_SAE 2006/01_BB1_BB_Copelec_COLBÚN</v>
      </c>
      <c r="M386" t="s">
        <v>1108</v>
      </c>
      <c r="N386" t="s">
        <v>1087</v>
      </c>
      <c r="O386" t="s">
        <v>1072</v>
      </c>
      <c r="P386" t="s">
        <v>434</v>
      </c>
      <c r="Q386">
        <v>36029.993999999999</v>
      </c>
      <c r="R386" t="str">
        <f>+VLOOKUP(Contrato[[#This Row],[Distribuidor_CNE]],Distribuidor[[#All],[Distribuidor_CNE]:[DISTRIBUIDOR_ACTUAL]],2,0)</f>
        <v>COPELEC</v>
      </c>
      <c r="S386" t="str">
        <f>+VLOOKUP(Contrato[[#This Row],[Suministrador_CNE]],Suministrador[[#All],[Suministrador_CNE]:[SUMINISTRADOR_ACTUAL]],2,0)</f>
        <v>COLBUN</v>
      </c>
      <c r="T386">
        <f>+COUNTIFS(Cesion_credito[Distribuidor_CNE],Contrato[[#This Row],[Distribuidor_CNE]],Cesion_credito[Bloque_Contrato_CNE],Contrato[[#This Row],[Contrato]])</f>
        <v>1</v>
      </c>
    </row>
    <row r="387" spans="11:20" x14ac:dyDescent="0.25">
      <c r="K387">
        <f t="shared" ref="K387:K450" si="7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1108</v>
      </c>
      <c r="N387" t="s">
        <v>1087</v>
      </c>
      <c r="O387" t="s">
        <v>1072</v>
      </c>
      <c r="P387" t="s">
        <v>435</v>
      </c>
      <c r="Q387">
        <v>5243.8649999999998</v>
      </c>
      <c r="R387" t="str">
        <f>+VLOOKUP(Contrato[[#This Row],[Distribuidor_CNE]],Distribuidor[[#All],[Distribuidor_CNE]:[DISTRIBUIDOR_ACTUAL]],2,0)</f>
        <v>COPELEC</v>
      </c>
      <c r="S387" t="str">
        <f>+VLOOKUP(Contrato[[#This Row],[Suministrador_CNE]],Suministrador[[#All],[Suministrador_CNE]:[SUMINISTRADOR_ACTUAL]],2,0)</f>
        <v>COLBUN</v>
      </c>
      <c r="T387">
        <f>+COUNTIFS(Cesion_credito[Distribuidor_CNE],Contrato[[#This Row],[Distribuidor_CNE]],Cesion_credito[Bloque_Contrato_CNE],Contrato[[#This Row],[Contrato]])</f>
        <v>1</v>
      </c>
    </row>
    <row r="388" spans="11:20" x14ac:dyDescent="0.25">
      <c r="K388">
        <f t="shared" si="7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1108</v>
      </c>
      <c r="N388" t="s">
        <v>1087</v>
      </c>
      <c r="O388" t="s">
        <v>6</v>
      </c>
      <c r="P388" t="s">
        <v>436</v>
      </c>
      <c r="Q388">
        <v>1305.261</v>
      </c>
      <c r="R388" t="str">
        <f>+VLOOKUP(Contrato[[#This Row],[Distribuidor_CNE]],Distribuidor[[#All],[Distribuidor_CNE]:[DISTRIBUIDOR_ACTUAL]],2,0)</f>
        <v>COPELEC</v>
      </c>
      <c r="S388" t="str">
        <f>+VLOOKUP(Contrato[[#This Row],[Suministrador_CNE]],Suministrador[[#All],[Suministrador_CNE]:[SUMINISTRADOR_ACTUAL]],2,0)</f>
        <v>RUCATAYO</v>
      </c>
      <c r="T388">
        <f>+COUNTIFS(Cesion_credito[Distribuidor_CNE],Contrato[[#This Row],[Distribuidor_CNE]],Cesion_credito[Bloque_Contrato_CNE],Contrato[[#This Row],[Contrato]])</f>
        <v>1</v>
      </c>
    </row>
    <row r="389" spans="11:20" x14ac:dyDescent="0.25">
      <c r="K389">
        <f t="shared" si="7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1108</v>
      </c>
      <c r="N389" t="s">
        <v>1087</v>
      </c>
      <c r="O389" t="s">
        <v>6</v>
      </c>
      <c r="P389" t="s">
        <v>437</v>
      </c>
      <c r="Q389">
        <v>1680.5250000000001</v>
      </c>
      <c r="R389" t="str">
        <f>+VLOOKUP(Contrato[[#This Row],[Distribuidor_CNE]],Distribuidor[[#All],[Distribuidor_CNE]:[DISTRIBUIDOR_ACTUAL]],2,0)</f>
        <v>COPELEC</v>
      </c>
      <c r="S389" t="str">
        <f>+VLOOKUP(Contrato[[#This Row],[Suministrador_CNE]],Suministrador[[#All],[Suministrador_CNE]:[SUMINISTRADOR_ACTUAL]],2,0)</f>
        <v>RUCATAYO</v>
      </c>
      <c r="T389">
        <f>+COUNTIFS(Cesion_credito[Distribuidor_CNE],Contrato[[#This Row],[Distribuidor_CNE]],Cesion_credito[Bloque_Contrato_CNE],Contrato[[#This Row],[Contrato]])</f>
        <v>1</v>
      </c>
    </row>
    <row r="390" spans="11:20" x14ac:dyDescent="0.25">
      <c r="K390">
        <f t="shared" si="7"/>
        <v>1</v>
      </c>
      <c r="L390" s="3" t="str">
        <f>+Contrato[[#This Row],[Distribuidor_CNE]]&amp;"_"&amp;Contrato[[#This Row],[Contrato]]</f>
        <v>COPELEC_SIC 2013/03_2_BS3_BB_COPELEC_E-CL</v>
      </c>
      <c r="M390" t="s">
        <v>1108</v>
      </c>
      <c r="N390" t="s">
        <v>1087</v>
      </c>
      <c r="O390" t="s">
        <v>7</v>
      </c>
      <c r="P390" t="s">
        <v>438</v>
      </c>
      <c r="Q390">
        <v>152854.05799999999</v>
      </c>
      <c r="R390" t="str">
        <f>+VLOOKUP(Contrato[[#This Row],[Distribuidor_CNE]],Distribuidor[[#All],[Distribuidor_CNE]:[DISTRIBUIDOR_ACTUAL]],2,0)</f>
        <v>COPELEC</v>
      </c>
      <c r="S390" t="str">
        <f>+VLOOKUP(Contrato[[#This Row],[Suministrador_CNE]],Suministrador[[#All],[Suministrador_CNE]:[SUMINISTRADOR_ACTUAL]],2,0)</f>
        <v>ENGIE</v>
      </c>
      <c r="T390">
        <f>+COUNTIFS(Cesion_credito[Distribuidor_CNE],Contrato[[#This Row],[Distribuidor_CNE]],Cesion_credito[Bloque_Contrato_CNE],Contrato[[#This Row],[Contrato]])</f>
        <v>1</v>
      </c>
    </row>
    <row r="391" spans="11:20" x14ac:dyDescent="0.25">
      <c r="K391">
        <f t="shared" si="7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1108</v>
      </c>
      <c r="N391" t="s">
        <v>1087</v>
      </c>
      <c r="O391" t="s">
        <v>8</v>
      </c>
      <c r="P391" t="s">
        <v>439</v>
      </c>
      <c r="Q391">
        <v>54882.77</v>
      </c>
      <c r="R391" t="str">
        <f>+VLOOKUP(Contrato[[#This Row],[Distribuidor_CNE]],Distribuidor[[#All],[Distribuidor_CNE]:[DISTRIBUIDOR_ACTUAL]],2,0)</f>
        <v>COPELEC</v>
      </c>
      <c r="S391" t="str">
        <f>+VLOOKUP(Contrato[[#This Row],[Suministrador_CNE]],Suministrador[[#All],[Suministrador_CNE]:[SUMINISTRADOR_ACTUAL]],2,0)</f>
        <v>GM_HOLDINGS</v>
      </c>
      <c r="T391">
        <f>+COUNTIFS(Cesion_credito[Distribuidor_CNE],Contrato[[#This Row],[Distribuidor_CNE]],Cesion_credito[Bloque_Contrato_CNE],Contrato[[#This Row],[Contrato]])</f>
        <v>1</v>
      </c>
    </row>
    <row r="392" spans="11:20" x14ac:dyDescent="0.25">
      <c r="K392">
        <f t="shared" si="7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1108</v>
      </c>
      <c r="N392" t="s">
        <v>1087</v>
      </c>
      <c r="O392" t="s">
        <v>9</v>
      </c>
      <c r="P392" t="s">
        <v>440</v>
      </c>
      <c r="Q392">
        <v>384.83499999999998</v>
      </c>
      <c r="R392" t="str">
        <f>+VLOOKUP(Contrato[[#This Row],[Distribuidor_CNE]],Distribuidor[[#All],[Distribuidor_CNE]:[DISTRIBUIDOR_ACTUAL]],2,0)</f>
        <v>COPELEC</v>
      </c>
      <c r="S392" t="str">
        <f>+VLOOKUP(Contrato[[#This Row],[Suministrador_CNE]],Suministrador[[#All],[Suministrador_CNE]:[SUMINISTRADOR_ACTUAL]],2,0)</f>
        <v>CAREN</v>
      </c>
      <c r="T392">
        <f>+COUNTIFS(Cesion_credito[Distribuidor_CNE],Contrato[[#This Row],[Distribuidor_CNE]],Cesion_credito[Bloque_Contrato_CNE],Contrato[[#This Row],[Contrato]])</f>
        <v>1</v>
      </c>
    </row>
    <row r="393" spans="11:20" x14ac:dyDescent="0.25">
      <c r="K393">
        <f t="shared" si="7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1108</v>
      </c>
      <c r="N393" t="s">
        <v>1087</v>
      </c>
      <c r="O393" t="s">
        <v>9</v>
      </c>
      <c r="P393" t="s">
        <v>441</v>
      </c>
      <c r="Q393">
        <v>335.61</v>
      </c>
      <c r="R393" t="str">
        <f>+VLOOKUP(Contrato[[#This Row],[Distribuidor_CNE]],Distribuidor[[#All],[Distribuidor_CNE]:[DISTRIBUIDOR_ACTUAL]],2,0)</f>
        <v>COPELEC</v>
      </c>
      <c r="S393" t="str">
        <f>+VLOOKUP(Contrato[[#This Row],[Suministrador_CNE]],Suministrador[[#All],[Suministrador_CNE]:[SUMINISTRADOR_ACTUAL]],2,0)</f>
        <v>CAREN</v>
      </c>
      <c r="T393">
        <f>+COUNTIFS(Cesion_credito[Distribuidor_CNE],Contrato[[#This Row],[Distribuidor_CNE]],Cesion_credito[Bloque_Contrato_CNE],Contrato[[#This Row],[Contrato]])</f>
        <v>1</v>
      </c>
    </row>
    <row r="394" spans="11:20" x14ac:dyDescent="0.25">
      <c r="K394">
        <f t="shared" si="7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1108</v>
      </c>
      <c r="N394" t="s">
        <v>1087</v>
      </c>
      <c r="O394" t="s">
        <v>9</v>
      </c>
      <c r="P394" t="s">
        <v>442</v>
      </c>
      <c r="Q394">
        <v>259.30500000000001</v>
      </c>
      <c r="R394" t="str">
        <f>+VLOOKUP(Contrato[[#This Row],[Distribuidor_CNE]],Distribuidor[[#All],[Distribuidor_CNE]:[DISTRIBUIDOR_ACTUAL]],2,0)</f>
        <v>COPELEC</v>
      </c>
      <c r="S394" t="str">
        <f>+VLOOKUP(Contrato[[#This Row],[Suministrador_CNE]],Suministrador[[#All],[Suministrador_CNE]:[SUMINISTRADOR_ACTUAL]],2,0)</f>
        <v>CAREN</v>
      </c>
      <c r="T394">
        <f>+COUNTIFS(Cesion_credito[Distribuidor_CNE],Contrato[[#This Row],[Distribuidor_CNE]],Cesion_credito[Bloque_Contrato_CNE],Contrato[[#This Row],[Contrato]])</f>
        <v>1</v>
      </c>
    </row>
    <row r="395" spans="11:20" x14ac:dyDescent="0.25">
      <c r="K395">
        <f t="shared" si="7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1108</v>
      </c>
      <c r="N395" t="s">
        <v>1087</v>
      </c>
      <c r="O395" t="s">
        <v>9</v>
      </c>
      <c r="P395" t="s">
        <v>443</v>
      </c>
      <c r="Q395">
        <v>1866.0050000000001</v>
      </c>
      <c r="R395" t="str">
        <f>+VLOOKUP(Contrato[[#This Row],[Distribuidor_CNE]],Distribuidor[[#All],[Distribuidor_CNE]:[DISTRIBUIDOR_ACTUAL]],2,0)</f>
        <v>COPELEC</v>
      </c>
      <c r="S395" t="str">
        <f>+VLOOKUP(Contrato[[#This Row],[Suministrador_CNE]],Suministrador[[#All],[Suministrador_CNE]:[SUMINISTRADOR_ACTUAL]],2,0)</f>
        <v>CAREN</v>
      </c>
      <c r="T395">
        <f>+COUNTIFS(Cesion_credito[Distribuidor_CNE],Contrato[[#This Row],[Distribuidor_CNE]],Cesion_credito[Bloque_Contrato_CNE],Contrato[[#This Row],[Contrato]])</f>
        <v>1</v>
      </c>
    </row>
    <row r="396" spans="11:20" x14ac:dyDescent="0.25">
      <c r="K396">
        <f t="shared" si="7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1108</v>
      </c>
      <c r="N396" t="s">
        <v>1087</v>
      </c>
      <c r="O396" t="s">
        <v>10</v>
      </c>
      <c r="P396" t="s">
        <v>444</v>
      </c>
      <c r="Q396">
        <v>1524.6790000000001</v>
      </c>
      <c r="R396" t="str">
        <f>+VLOOKUP(Contrato[[#This Row],[Distribuidor_CNE]],Distribuidor[[#All],[Distribuidor_CNE]:[DISTRIBUIDOR_ACTUAL]],2,0)</f>
        <v>COPELEC</v>
      </c>
      <c r="S396" t="str">
        <f>+VLOOKUP(Contrato[[#This Row],[Suministrador_CNE]],Suministrador[[#All],[Suministrador_CNE]:[SUMINISTRADOR_ACTUAL]],2,0)</f>
        <v>PV_SALVADOR</v>
      </c>
      <c r="T396">
        <f>+COUNTIFS(Cesion_credito[Distribuidor_CNE],Contrato[[#This Row],[Distribuidor_CNE]],Cesion_credito[Bloque_Contrato_CNE],Contrato[[#This Row],[Contrato]])</f>
        <v>1</v>
      </c>
    </row>
    <row r="397" spans="11:20" x14ac:dyDescent="0.25">
      <c r="K397">
        <f t="shared" si="7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1108</v>
      </c>
      <c r="N397" t="s">
        <v>1087</v>
      </c>
      <c r="O397" t="s">
        <v>10</v>
      </c>
      <c r="P397" t="s">
        <v>445</v>
      </c>
      <c r="Q397">
        <v>359.48</v>
      </c>
      <c r="R397" t="str">
        <f>+VLOOKUP(Contrato[[#This Row],[Distribuidor_CNE]],Distribuidor[[#All],[Distribuidor_CNE]:[DISTRIBUIDOR_ACTUAL]],2,0)</f>
        <v>COPELEC</v>
      </c>
      <c r="S397" t="str">
        <f>+VLOOKUP(Contrato[[#This Row],[Suministrador_CNE]],Suministrador[[#All],[Suministrador_CNE]:[SUMINISTRADOR_ACTUAL]],2,0)</f>
        <v>PV_SALVADOR</v>
      </c>
      <c r="T397">
        <f>+COUNTIFS(Cesion_credito[Distribuidor_CNE],Contrato[[#This Row],[Distribuidor_CNE]],Cesion_credito[Bloque_Contrato_CNE],Contrato[[#This Row],[Contrato]])</f>
        <v>1</v>
      </c>
    </row>
    <row r="398" spans="11:20" x14ac:dyDescent="0.25">
      <c r="K398">
        <f t="shared" si="7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1108</v>
      </c>
      <c r="N398" t="s">
        <v>1087</v>
      </c>
      <c r="O398" t="s">
        <v>10</v>
      </c>
      <c r="P398" t="s">
        <v>446</v>
      </c>
      <c r="Q398">
        <v>540.255</v>
      </c>
      <c r="R398" t="str">
        <f>+VLOOKUP(Contrato[[#This Row],[Distribuidor_CNE]],Distribuidor[[#All],[Distribuidor_CNE]:[DISTRIBUIDOR_ACTUAL]],2,0)</f>
        <v>COPELEC</v>
      </c>
      <c r="S398" t="str">
        <f>+VLOOKUP(Contrato[[#This Row],[Suministrador_CNE]],Suministrador[[#All],[Suministrador_CNE]:[SUMINISTRADOR_ACTUAL]],2,0)</f>
        <v>PV_SALVADOR</v>
      </c>
      <c r="T398">
        <f>+COUNTIFS(Cesion_credito[Distribuidor_CNE],Contrato[[#This Row],[Distribuidor_CNE]],Cesion_credito[Bloque_Contrato_CNE],Contrato[[#This Row],[Contrato]])</f>
        <v>1</v>
      </c>
    </row>
    <row r="399" spans="11:20" x14ac:dyDescent="0.25">
      <c r="K399">
        <f t="shared" si="7"/>
        <v>1</v>
      </c>
      <c r="L399" s="3" t="str">
        <f>+Contrato[[#This Row],[Distribuidor_CNE]]&amp;"_"&amp;Contrato[[#This Row],[Contrato]]</f>
        <v>COPELEC_SIC 2013/01_BS1_BB_Copelec_ENDESA</v>
      </c>
      <c r="M399" t="s">
        <v>1108</v>
      </c>
      <c r="N399" t="s">
        <v>1087</v>
      </c>
      <c r="O399" t="s">
        <v>1073</v>
      </c>
      <c r="P399" t="s">
        <v>447</v>
      </c>
      <c r="Q399">
        <v>112398.572</v>
      </c>
      <c r="R399" t="str">
        <f>+VLOOKUP(Contrato[[#This Row],[Distribuidor_CNE]],Distribuidor[[#All],[Distribuidor_CNE]:[DISTRIBUIDOR_ACTUAL]],2,0)</f>
        <v>COPELEC</v>
      </c>
      <c r="S399" t="str">
        <f>+VLOOKUP(Contrato[[#This Row],[Suministrador_CNE]],Suministrador[[#All],[Suministrador_CNE]:[SUMINISTRADOR_ACTUAL]],2,0)</f>
        <v>ENEL_GENERACION</v>
      </c>
      <c r="T399">
        <f>+COUNTIFS(Cesion_credito[Distribuidor_CNE],Contrato[[#This Row],[Distribuidor_CNE]],Cesion_credito[Bloque_Contrato_CNE],Contrato[[#This Row],[Contrato]])</f>
        <v>1</v>
      </c>
    </row>
    <row r="400" spans="11:20" x14ac:dyDescent="0.25">
      <c r="K400">
        <f t="shared" si="7"/>
        <v>1</v>
      </c>
      <c r="L400" s="3" t="str">
        <f>+Contrato[[#This Row],[Distribuidor_CNE]]&amp;"_"&amp;Contrato[[#This Row],[Contrato]]</f>
        <v>COPELEC_SIC 2013/01_BS1_BV_Copelec_ENDESA</v>
      </c>
      <c r="M400" t="s">
        <v>1108</v>
      </c>
      <c r="N400" t="s">
        <v>1087</v>
      </c>
      <c r="O400" t="s">
        <v>1073</v>
      </c>
      <c r="P400" t="s">
        <v>448</v>
      </c>
      <c r="Q400">
        <v>0</v>
      </c>
      <c r="R400" t="str">
        <f>+VLOOKUP(Contrato[[#This Row],[Distribuidor_CNE]],Distribuidor[[#All],[Distribuidor_CNE]:[DISTRIBUIDOR_ACTUAL]],2,0)</f>
        <v>COPELEC</v>
      </c>
      <c r="S400" t="str">
        <f>+VLOOKUP(Contrato[[#This Row],[Suministrador_CNE]],Suministrador[[#All],[Suministrador_CNE]:[SUMINISTRADOR_ACTUAL]],2,0)</f>
        <v>ENEL_GENERACION</v>
      </c>
      <c r="T400">
        <f>+COUNTIFS(Cesion_credito[Distribuidor_CNE],Contrato[[#This Row],[Distribuidor_CNE]],Cesion_credito[Bloque_Contrato_CNE],Contrato[[#This Row],[Contrato]])</f>
        <v>0</v>
      </c>
    </row>
    <row r="401" spans="11:20" x14ac:dyDescent="0.25">
      <c r="K401">
        <f t="shared" si="7"/>
        <v>1</v>
      </c>
      <c r="L401" s="3" t="str">
        <f>+Contrato[[#This Row],[Distribuidor_CNE]]&amp;"_"&amp;Contrato[[#This Row],[Contrato]]</f>
        <v>COPELEC_SIC 2013/03_BS1_BB_Copelec_ENDESA</v>
      </c>
      <c r="M401" t="s">
        <v>1108</v>
      </c>
      <c r="N401" t="s">
        <v>1087</v>
      </c>
      <c r="O401" t="s">
        <v>1073</v>
      </c>
      <c r="P401" t="s">
        <v>449</v>
      </c>
      <c r="Q401">
        <v>26178.687999999998</v>
      </c>
      <c r="R401" t="str">
        <f>+VLOOKUP(Contrato[[#This Row],[Distribuidor_CNE]],Distribuidor[[#All],[Distribuidor_CNE]:[DISTRIBUIDOR_ACTUAL]],2,0)</f>
        <v>COPELEC</v>
      </c>
      <c r="S401" t="str">
        <f>+VLOOKUP(Contrato[[#This Row],[Suministrador_CNE]],Suministrador[[#All],[Suministrador_CNE]:[SUMINISTRADOR_ACTUAL]],2,0)</f>
        <v>ENEL_GENERACION</v>
      </c>
      <c r="T401">
        <f>+COUNTIFS(Cesion_credito[Distribuidor_CNE],Contrato[[#This Row],[Distribuidor_CNE]],Cesion_credito[Bloque_Contrato_CNE],Contrato[[#This Row],[Contrato]])</f>
        <v>1</v>
      </c>
    </row>
    <row r="402" spans="11:20" x14ac:dyDescent="0.25">
      <c r="K402">
        <f t="shared" si="7"/>
        <v>1</v>
      </c>
      <c r="L402" s="3" t="str">
        <f>+Contrato[[#This Row],[Distribuidor_CNE]]&amp;"_"&amp;Contrato[[#This Row],[Contrato]]</f>
        <v>COPELEC_SIC 2013/03_BS1_BV_Copelec_ENDESA</v>
      </c>
      <c r="M402" t="s">
        <v>1108</v>
      </c>
      <c r="N402" t="s">
        <v>1087</v>
      </c>
      <c r="O402" t="s">
        <v>1073</v>
      </c>
      <c r="P402" t="s">
        <v>450</v>
      </c>
      <c r="Q402">
        <v>0</v>
      </c>
      <c r="R402" t="str">
        <f>+VLOOKUP(Contrato[[#This Row],[Distribuidor_CNE]],Distribuidor[[#All],[Distribuidor_CNE]:[DISTRIBUIDOR_ACTUAL]],2,0)</f>
        <v>COPELEC</v>
      </c>
      <c r="S402" t="str">
        <f>+VLOOKUP(Contrato[[#This Row],[Suministrador_CNE]],Suministrador[[#All],[Suministrador_CNE]:[SUMINISTRADOR_ACTUAL]],2,0)</f>
        <v>ENEL_GENERACION</v>
      </c>
      <c r="T402">
        <f>+COUNTIFS(Cesion_credito[Distribuidor_CNE],Contrato[[#This Row],[Distribuidor_CNE]],Cesion_credito[Bloque_Contrato_CNE],Contrato[[#This Row],[Contrato]])</f>
        <v>0</v>
      </c>
    </row>
    <row r="403" spans="11:20" x14ac:dyDescent="0.25">
      <c r="K403">
        <f t="shared" si="7"/>
        <v>1</v>
      </c>
      <c r="L403" s="3" t="str">
        <f>+Contrato[[#This Row],[Distribuidor_CNE]]&amp;"_"&amp;Contrato[[#This Row],[Contrato]]</f>
        <v>COPELEC_SAE 2006/01_BB1_BB_Copelec_ENDESA</v>
      </c>
      <c r="M403" t="s">
        <v>1108</v>
      </c>
      <c r="N403" t="s">
        <v>1087</v>
      </c>
      <c r="O403" t="s">
        <v>1073</v>
      </c>
      <c r="P403" t="s">
        <v>451</v>
      </c>
      <c r="Q403">
        <v>100093.36599999999</v>
      </c>
      <c r="R403" t="str">
        <f>+VLOOKUP(Contrato[[#This Row],[Distribuidor_CNE]],Distribuidor[[#All],[Distribuidor_CNE]:[DISTRIBUIDOR_ACTUAL]],2,0)</f>
        <v>COPELEC</v>
      </c>
      <c r="S403" t="str">
        <f>+VLOOKUP(Contrato[[#This Row],[Suministrador_CNE]],Suministrador[[#All],[Suministrador_CNE]:[SUMINISTRADOR_ACTUAL]],2,0)</f>
        <v>ENEL_GENERACION</v>
      </c>
      <c r="T403">
        <f>+COUNTIFS(Cesion_credito[Distribuidor_CNE],Contrato[[#This Row],[Distribuidor_CNE]],Cesion_credito[Bloque_Contrato_CNE],Contrato[[#This Row],[Contrato]])</f>
        <v>1</v>
      </c>
    </row>
    <row r="404" spans="11:20" x14ac:dyDescent="0.25">
      <c r="K404">
        <f t="shared" si="7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1108</v>
      </c>
      <c r="N404" t="s">
        <v>1087</v>
      </c>
      <c r="O404" t="s">
        <v>11</v>
      </c>
      <c r="P404" t="s">
        <v>452</v>
      </c>
      <c r="Q404">
        <v>1395.7380000000001</v>
      </c>
      <c r="R404" t="str">
        <f>+VLOOKUP(Contrato[[#This Row],[Distribuidor_CNE]],Distribuidor[[#All],[Distribuidor_CNE]:[DISTRIBUIDOR_ACTUAL]],2,0)</f>
        <v>COPELEC</v>
      </c>
      <c r="S404" t="str">
        <f>+VLOOKUP(Contrato[[#This Row],[Suministrador_CNE]],Suministrador[[#All],[Suministrador_CNE]:[SUMINISTRADOR_ACTUAL]],2,0)</f>
        <v>EL_MORADO</v>
      </c>
      <c r="T404">
        <f>+COUNTIFS(Cesion_credito[Distribuidor_CNE],Contrato[[#This Row],[Distribuidor_CNE]],Cesion_credito[Bloque_Contrato_CNE],Contrato[[#This Row],[Contrato]])</f>
        <v>1</v>
      </c>
    </row>
    <row r="405" spans="11:20" x14ac:dyDescent="0.25">
      <c r="K405">
        <f t="shared" si="7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1108</v>
      </c>
      <c r="N405" t="s">
        <v>1087</v>
      </c>
      <c r="O405" t="s">
        <v>12</v>
      </c>
      <c r="P405" t="s">
        <v>453</v>
      </c>
      <c r="Q405">
        <v>5726.7960000000003</v>
      </c>
      <c r="R405" t="str">
        <f>+VLOOKUP(Contrato[[#This Row],[Distribuidor_CNE]],Distribuidor[[#All],[Distribuidor_CNE]:[DISTRIBUIDOR_ACTUAL]],2,0)</f>
        <v>COPELEC</v>
      </c>
      <c r="S405" t="str">
        <f>+VLOOKUP(Contrato[[#This Row],[Suministrador_CNE]],Suministrador[[#All],[Suministrador_CNE]:[SUMINISTRADOR_ACTUAL]],2,0)</f>
        <v>CABO_LEONES</v>
      </c>
      <c r="T405">
        <f>+COUNTIFS(Cesion_credito[Distribuidor_CNE],Contrato[[#This Row],[Distribuidor_CNE]],Cesion_credito[Bloque_Contrato_CNE],Contrato[[#This Row],[Contrato]])</f>
        <v>1</v>
      </c>
    </row>
    <row r="406" spans="11:20" x14ac:dyDescent="0.25">
      <c r="K406">
        <f t="shared" si="7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1108</v>
      </c>
      <c r="N406" t="s">
        <v>1087</v>
      </c>
      <c r="O406" t="s">
        <v>12</v>
      </c>
      <c r="P406" t="s">
        <v>454</v>
      </c>
      <c r="Q406">
        <v>8296.0130000000008</v>
      </c>
      <c r="R406" t="str">
        <f>+VLOOKUP(Contrato[[#This Row],[Distribuidor_CNE]],Distribuidor[[#All],[Distribuidor_CNE]:[DISTRIBUIDOR_ACTUAL]],2,0)</f>
        <v>COPELEC</v>
      </c>
      <c r="S406" t="str">
        <f>+VLOOKUP(Contrato[[#This Row],[Suministrador_CNE]],Suministrador[[#All],[Suministrador_CNE]:[SUMINISTRADOR_ACTUAL]],2,0)</f>
        <v>CABO_LEONES</v>
      </c>
      <c r="T406">
        <f>+COUNTIFS(Cesion_credito[Distribuidor_CNE],Contrato[[#This Row],[Distribuidor_CNE]],Cesion_credito[Bloque_Contrato_CNE],Contrato[[#This Row],[Contrato]])</f>
        <v>1</v>
      </c>
    </row>
    <row r="407" spans="11:20" x14ac:dyDescent="0.25">
      <c r="K407">
        <f t="shared" si="7"/>
        <v>1</v>
      </c>
      <c r="L407" s="3" t="str">
        <f>+Contrato[[#This Row],[Distribuidor_CNE]]&amp;"_"&amp;Contrato[[#This Row],[Contrato]]</f>
        <v>COPELEC_SIC 2013/03_2_BS4_BB_COPELEC_Norvind</v>
      </c>
      <c r="M407" t="s">
        <v>1108</v>
      </c>
      <c r="N407" t="s">
        <v>1087</v>
      </c>
      <c r="O407" t="s">
        <v>13</v>
      </c>
      <c r="P407" t="s">
        <v>455</v>
      </c>
      <c r="Q407">
        <v>674.89099999999996</v>
      </c>
      <c r="R407" t="str">
        <f>+VLOOKUP(Contrato[[#This Row],[Distribuidor_CNE]],Distribuidor[[#All],[Distribuidor_CNE]:[DISTRIBUIDOR_ACTUAL]],2,0)</f>
        <v>COPELEC</v>
      </c>
      <c r="S407" t="str">
        <f>+VLOOKUP(Contrato[[#This Row],[Suministrador_CNE]],Suministrador[[#All],[Suministrador_CNE]:[SUMINISTRADOR_ACTUAL]],2,0)</f>
        <v>NORVIND</v>
      </c>
      <c r="T407">
        <f>+COUNTIFS(Cesion_credito[Distribuidor_CNE],Contrato[[#This Row],[Distribuidor_CNE]],Cesion_credito[Bloque_Contrato_CNE],Contrato[[#This Row],[Contrato]])</f>
        <v>1</v>
      </c>
    </row>
    <row r="408" spans="11:20" x14ac:dyDescent="0.25">
      <c r="K408">
        <f t="shared" si="7"/>
        <v>1</v>
      </c>
      <c r="L408" s="3" t="str">
        <f>+Contrato[[#This Row],[Distribuidor_CNE]]&amp;"_"&amp;Contrato[[#This Row],[Contrato]]</f>
        <v>COPELEC_SIC 2013/01_BS1_BB_Copelec_PANGUIPULLI</v>
      </c>
      <c r="M408" t="s">
        <v>1108</v>
      </c>
      <c r="N408" t="s">
        <v>1087</v>
      </c>
      <c r="O408" t="s">
        <v>1074</v>
      </c>
      <c r="P408" t="s">
        <v>456</v>
      </c>
      <c r="Q408">
        <v>13605.382</v>
      </c>
      <c r="R408" t="str">
        <f>+VLOOKUP(Contrato[[#This Row],[Distribuidor_CNE]],Distribuidor[[#All],[Distribuidor_CNE]:[DISTRIBUIDOR_ACTUAL]],2,0)</f>
        <v>COPELEC</v>
      </c>
      <c r="S408" t="str">
        <f>+VLOOKUP(Contrato[[#This Row],[Suministrador_CNE]],Suministrador[[#All],[Suministrador_CNE]:[SUMINISTRADOR_ACTUAL]],2,0)</f>
        <v>EGP_CHILE</v>
      </c>
      <c r="T408">
        <f>+COUNTIFS(Cesion_credito[Distribuidor_CNE],Contrato[[#This Row],[Distribuidor_CNE]],Cesion_credito[Bloque_Contrato_CNE],Contrato[[#This Row],[Contrato]])</f>
        <v>1</v>
      </c>
    </row>
    <row r="409" spans="11:20" x14ac:dyDescent="0.25">
      <c r="K409">
        <f t="shared" si="7"/>
        <v>1</v>
      </c>
      <c r="L409" s="3" t="str">
        <f>+Contrato[[#This Row],[Distribuidor_CNE]]&amp;"_"&amp;Contrato[[#This Row],[Contrato]]</f>
        <v>COPELEC_SIC 2013/01_BS1_BV_Copelec_PANGUIPULLI</v>
      </c>
      <c r="M409" t="s">
        <v>1108</v>
      </c>
      <c r="N409" t="s">
        <v>1087</v>
      </c>
      <c r="O409" t="s">
        <v>1074</v>
      </c>
      <c r="P409" t="s">
        <v>457</v>
      </c>
      <c r="Q409">
        <v>0</v>
      </c>
      <c r="R409" t="str">
        <f>+VLOOKUP(Contrato[[#This Row],[Distribuidor_CNE]],Distribuidor[[#All],[Distribuidor_CNE]:[DISTRIBUIDOR_ACTUAL]],2,0)</f>
        <v>COPELEC</v>
      </c>
      <c r="S409" t="str">
        <f>+VLOOKUP(Contrato[[#This Row],[Suministrador_CNE]],Suministrador[[#All],[Suministrador_CNE]:[SUMINISTRADOR_ACTUAL]],2,0)</f>
        <v>EGP_CHILE</v>
      </c>
      <c r="T409">
        <f>+COUNTIFS(Cesion_credito[Distribuidor_CNE],Contrato[[#This Row],[Distribuidor_CNE]],Cesion_credito[Bloque_Contrato_CNE],Contrato[[#This Row],[Contrato]])</f>
        <v>0</v>
      </c>
    </row>
    <row r="410" spans="11:20" x14ac:dyDescent="0.25">
      <c r="K410">
        <f t="shared" si="7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1108</v>
      </c>
      <c r="N410" t="s">
        <v>1087</v>
      </c>
      <c r="O410" t="s">
        <v>14</v>
      </c>
      <c r="P410" t="s">
        <v>458</v>
      </c>
      <c r="Q410">
        <v>7268.9350000000004</v>
      </c>
      <c r="R410" t="str">
        <f>+VLOOKUP(Contrato[[#This Row],[Distribuidor_CNE]],Distribuidor[[#All],[Distribuidor_CNE]:[DISTRIBUIDOR_ACTUAL]],2,0)</f>
        <v>COPELEC</v>
      </c>
      <c r="S410" t="str">
        <f>+VLOOKUP(Contrato[[#This Row],[Suministrador_CNE]],Suministrador[[#All],[Suministrador_CNE]:[SUMINISTRADOR_ACTUAL]],2,0)</f>
        <v>COLBUN</v>
      </c>
      <c r="T410">
        <f>+COUNTIFS(Cesion_credito[Distribuidor_CNE],Contrato[[#This Row],[Distribuidor_CNE]],Cesion_credito[Bloque_Contrato_CNE],Contrato[[#This Row],[Contrato]])</f>
        <v>1</v>
      </c>
    </row>
    <row r="411" spans="11:20" x14ac:dyDescent="0.25">
      <c r="K411">
        <f t="shared" si="7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1108</v>
      </c>
      <c r="N411" t="s">
        <v>1087</v>
      </c>
      <c r="O411" t="s">
        <v>15</v>
      </c>
      <c r="P411" t="s">
        <v>459</v>
      </c>
      <c r="Q411">
        <v>2610.83</v>
      </c>
      <c r="R411" t="str">
        <f>+VLOOKUP(Contrato[[#This Row],[Distribuidor_CNE]],Distribuidor[[#All],[Distribuidor_CNE]:[DISTRIBUIDOR_ACTUAL]],2,0)</f>
        <v>COPELEC</v>
      </c>
      <c r="S411" t="str">
        <f>+VLOOKUP(Contrato[[#This Row],[Suministrador_CNE]],Suministrador[[#All],[Suministrador_CNE]:[SUMINISTRADOR_ACTUAL]],2,0)</f>
        <v>SAN_JUAN_LAP</v>
      </c>
      <c r="T411">
        <f>+COUNTIFS(Cesion_credito[Distribuidor_CNE],Contrato[[#This Row],[Distribuidor_CNE]],Cesion_credito[Bloque_Contrato_CNE],Contrato[[#This Row],[Contrato]])</f>
        <v>1</v>
      </c>
    </row>
    <row r="412" spans="11:20" x14ac:dyDescent="0.25">
      <c r="K412">
        <f t="shared" si="7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1108</v>
      </c>
      <c r="N412" t="s">
        <v>1087</v>
      </c>
      <c r="O412" t="s">
        <v>15</v>
      </c>
      <c r="P412" t="s">
        <v>460</v>
      </c>
      <c r="Q412">
        <v>2180.797</v>
      </c>
      <c r="R412" t="str">
        <f>+VLOOKUP(Contrato[[#This Row],[Distribuidor_CNE]],Distribuidor[[#All],[Distribuidor_CNE]:[DISTRIBUIDOR_ACTUAL]],2,0)</f>
        <v>COPELEC</v>
      </c>
      <c r="S412" t="str">
        <f>+VLOOKUP(Contrato[[#This Row],[Suministrador_CNE]],Suministrador[[#All],[Suministrador_CNE]:[SUMINISTRADOR_ACTUAL]],2,0)</f>
        <v>SAN_JUAN_LAP</v>
      </c>
      <c r="T412">
        <f>+COUNTIFS(Cesion_credito[Distribuidor_CNE],Contrato[[#This Row],[Distribuidor_CNE]],Cesion_credito[Bloque_Contrato_CNE],Contrato[[#This Row],[Contrato]])</f>
        <v>1</v>
      </c>
    </row>
    <row r="413" spans="11:20" x14ac:dyDescent="0.25">
      <c r="K413">
        <f t="shared" si="7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1108</v>
      </c>
      <c r="N413" t="s">
        <v>1087</v>
      </c>
      <c r="O413" t="s">
        <v>15</v>
      </c>
      <c r="P413" t="s">
        <v>461</v>
      </c>
      <c r="Q413">
        <v>8907.7579999999998</v>
      </c>
      <c r="R413" t="str">
        <f>+VLOOKUP(Contrato[[#This Row],[Distribuidor_CNE]],Distribuidor[[#All],[Distribuidor_CNE]:[DISTRIBUIDOR_ACTUAL]],2,0)</f>
        <v>COPELEC</v>
      </c>
      <c r="S413" t="str">
        <f>+VLOOKUP(Contrato[[#This Row],[Suministrador_CNE]],Suministrador[[#All],[Suministrador_CNE]:[SUMINISTRADOR_ACTUAL]],2,0)</f>
        <v>SAN_JUAN_LAP</v>
      </c>
      <c r="T413">
        <f>+COUNTIFS(Cesion_credito[Distribuidor_CNE],Contrato[[#This Row],[Distribuidor_CNE]],Cesion_credito[Bloque_Contrato_CNE],Contrato[[#This Row],[Contrato]])</f>
        <v>1</v>
      </c>
    </row>
    <row r="414" spans="11:20" x14ac:dyDescent="0.25">
      <c r="K414">
        <f t="shared" si="7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1108</v>
      </c>
      <c r="N414" t="s">
        <v>1087</v>
      </c>
      <c r="O414" t="s">
        <v>16</v>
      </c>
      <c r="P414" t="s">
        <v>462</v>
      </c>
      <c r="Q414">
        <v>2992.8029999999999</v>
      </c>
      <c r="R414" t="str">
        <f>+VLOOKUP(Contrato[[#This Row],[Distribuidor_CNE]],Distribuidor[[#All],[Distribuidor_CNE]:[DISTRIBUIDOR_ACTUAL]],2,0)</f>
        <v>COPELEC</v>
      </c>
      <c r="S414" t="str">
        <f>+VLOOKUP(Contrato[[#This Row],[Suministrador_CNE]],Suministrador[[#All],[Suministrador_CNE]:[SUMINISTRADOR_ACTUAL]],2,0)</f>
        <v>SANTIAGO_SOLAR</v>
      </c>
      <c r="T414">
        <f>+COUNTIFS(Cesion_credito[Distribuidor_CNE],Contrato[[#This Row],[Distribuidor_CNE]],Cesion_credito[Bloque_Contrato_CNE],Contrato[[#This Row],[Contrato]])</f>
        <v>1</v>
      </c>
    </row>
    <row r="415" spans="11:20" x14ac:dyDescent="0.25">
      <c r="K415">
        <f t="shared" si="7"/>
        <v>1</v>
      </c>
      <c r="L415" s="3" t="str">
        <f>+Contrato[[#This Row],[Distribuidor_CNE]]&amp;"_"&amp;Contrato[[#This Row],[Contrato]]</f>
        <v>COPELEC_2015/02_BS4B_BB_Copelec_SCB II SpA</v>
      </c>
      <c r="M415" t="s">
        <v>1108</v>
      </c>
      <c r="N415" t="s">
        <v>1087</v>
      </c>
      <c r="O415" t="s">
        <v>17</v>
      </c>
      <c r="P415" t="s">
        <v>463</v>
      </c>
      <c r="Q415">
        <v>3937.4470000000001</v>
      </c>
      <c r="R415" t="str">
        <f>+VLOOKUP(Contrato[[#This Row],[Distribuidor_CNE]],Distribuidor[[#All],[Distribuidor_CNE]:[DISTRIBUIDOR_ACTUAL]],2,0)</f>
        <v>COPELEC</v>
      </c>
      <c r="S415" t="str">
        <f>+VLOOKUP(Contrato[[#This Row],[Suministrador_CNE]],Suministrador[[#All],[Suministrador_CNE]:[SUMINISTRADOR_ACTUAL]],2,0)</f>
        <v>LUZ_DEL_NORTE</v>
      </c>
      <c r="T415">
        <f>+COUNTIFS(Cesion_credito[Distribuidor_CNE],Contrato[[#This Row],[Distribuidor_CNE]],Cesion_credito[Bloque_Contrato_CNE],Contrato[[#This Row],[Contrato]])</f>
        <v>1</v>
      </c>
    </row>
    <row r="416" spans="11:20" x14ac:dyDescent="0.25">
      <c r="K416">
        <f t="shared" si="7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1108</v>
      </c>
      <c r="N416" t="s">
        <v>1087</v>
      </c>
      <c r="O416" t="s">
        <v>18</v>
      </c>
      <c r="P416" t="s">
        <v>464</v>
      </c>
      <c r="Q416">
        <v>601.25300000000004</v>
      </c>
      <c r="R416" t="str">
        <f>+VLOOKUP(Contrato[[#This Row],[Distribuidor_CNE]],Distribuidor[[#All],[Distribuidor_CNE]:[DISTRIBUIDOR_ACTUAL]],2,0)</f>
        <v>COPELEC</v>
      </c>
      <c r="S416" t="str">
        <f>+VLOOKUP(Contrato[[#This Row],[Suministrador_CNE]],Suministrador[[#All],[Suministrador_CNE]:[SUMINISTRADOR_ACTUAL]],2,0)</f>
        <v>SPVP4</v>
      </c>
      <c r="T416">
        <f>+COUNTIFS(Cesion_credito[Distribuidor_CNE],Contrato[[#This Row],[Distribuidor_CNE]],Cesion_credito[Bloque_Contrato_CNE],Contrato[[#This Row],[Contrato]])</f>
        <v>1</v>
      </c>
    </row>
    <row r="417" spans="11:20" x14ac:dyDescent="0.25">
      <c r="K417">
        <f t="shared" si="7"/>
        <v>1</v>
      </c>
      <c r="L417" s="3" t="str">
        <f>+Contrato[[#This Row],[Distribuidor_CNE]]&amp;"_"&amp;Contrato[[#This Row],[Contrato]]</f>
        <v>CRELL_SIC 2013/03_2_BS4_BB_CRELL_Abengoa</v>
      </c>
      <c r="M417" t="s">
        <v>1108</v>
      </c>
      <c r="N417" t="s">
        <v>1088</v>
      </c>
      <c r="O417" t="s">
        <v>1</v>
      </c>
      <c r="P417" t="s">
        <v>465</v>
      </c>
      <c r="Q417">
        <v>196.715</v>
      </c>
      <c r="R417" t="str">
        <f>+VLOOKUP(Contrato[[#This Row],[Distribuidor_CNE]],Distribuidor[[#All],[Distribuidor_CNE]:[DISTRIBUIDOR_ACTUAL]],2,0)</f>
        <v>CRELL</v>
      </c>
      <c r="S417" t="str">
        <f>+VLOOKUP(Contrato[[#This Row],[Suministrador_CNE]],Suministrador[[#All],[Suministrador_CNE]:[SUMINISTRADOR_ACTUAL]],2,0)</f>
        <v>CERRO_DOMINADOR_CSP</v>
      </c>
      <c r="T417">
        <f>+COUNTIFS(Cesion_credito[Distribuidor_CNE],Contrato[[#This Row],[Distribuidor_CNE]],Cesion_credito[Bloque_Contrato_CNE],Contrato[[#This Row],[Contrato]])</f>
        <v>1</v>
      </c>
    </row>
    <row r="418" spans="11:20" x14ac:dyDescent="0.25">
      <c r="K418">
        <f t="shared" si="7"/>
        <v>1</v>
      </c>
      <c r="L418" s="3" t="str">
        <f>+Contrato[[#This Row],[Distribuidor_CNE]]&amp;"_"&amp;Contrato[[#This Row],[Contrato]]</f>
        <v>CRELL_SIC 2013/03_2_BS3_BB_CRELL_ACCIONA</v>
      </c>
      <c r="M418" t="s">
        <v>1108</v>
      </c>
      <c r="N418" t="s">
        <v>1088</v>
      </c>
      <c r="O418" t="s">
        <v>2</v>
      </c>
      <c r="P418" t="s">
        <v>466</v>
      </c>
      <c r="Q418">
        <v>871.03700000000003</v>
      </c>
      <c r="R418" t="str">
        <f>+VLOOKUP(Contrato[[#This Row],[Distribuidor_CNE]],Distribuidor[[#All],[Distribuidor_CNE]:[DISTRIBUIDOR_ACTUAL]],2,0)</f>
        <v>CRELL</v>
      </c>
      <c r="S418" t="str">
        <f>+VLOOKUP(Contrato[[#This Row],[Suministrador_CNE]],Suministrador[[#All],[Suministrador_CNE]:[SUMINISTRADOR_ACTUAL]],2,0)</f>
        <v>ACCIONA_ENERGIA</v>
      </c>
      <c r="T418">
        <f>+COUNTIFS(Cesion_credito[Distribuidor_CNE],Contrato[[#This Row],[Distribuidor_CNE]],Cesion_credito[Bloque_Contrato_CNE],Contrato[[#This Row],[Contrato]])</f>
        <v>1</v>
      </c>
    </row>
    <row r="419" spans="11:20" x14ac:dyDescent="0.25">
      <c r="K419">
        <f t="shared" si="7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1108</v>
      </c>
      <c r="N419" t="s">
        <v>1088</v>
      </c>
      <c r="O419" t="s">
        <v>3</v>
      </c>
      <c r="P419" t="s">
        <v>467</v>
      </c>
      <c r="Q419">
        <v>0</v>
      </c>
      <c r="R419" t="str">
        <f>+VLOOKUP(Contrato[[#This Row],[Distribuidor_CNE]],Distribuidor[[#All],[Distribuidor_CNE]:[DISTRIBUIDOR_ACTUAL]],2,0)</f>
        <v>CRELL</v>
      </c>
      <c r="S419" t="str">
        <f>+VLOOKUP(Contrato[[#This Row],[Suministrador_CNE]],Suministrador[[#All],[Suministrador_CNE]:[SUMINISTRADOR_ACTUAL]],2,0)</f>
        <v>AELA_GENERACION</v>
      </c>
      <c r="T419">
        <f>+COUNTIFS(Cesion_credito[Distribuidor_CNE],Contrato[[#This Row],[Distribuidor_CNE]],Cesion_credito[Bloque_Contrato_CNE],Contrato[[#This Row],[Contrato]])</f>
        <v>0</v>
      </c>
    </row>
    <row r="420" spans="11:20" x14ac:dyDescent="0.25">
      <c r="K420">
        <f t="shared" si="7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1108</v>
      </c>
      <c r="N420" t="s">
        <v>1088</v>
      </c>
      <c r="O420" t="s">
        <v>3</v>
      </c>
      <c r="P420" t="s">
        <v>468</v>
      </c>
      <c r="Q420">
        <v>0</v>
      </c>
      <c r="R420" t="str">
        <f>+VLOOKUP(Contrato[[#This Row],[Distribuidor_CNE]],Distribuidor[[#All],[Distribuidor_CNE]:[DISTRIBUIDOR_ACTUAL]],2,0)</f>
        <v>CRELL</v>
      </c>
      <c r="S420" t="str">
        <f>+VLOOKUP(Contrato[[#This Row],[Suministrador_CNE]],Suministrador[[#All],[Suministrador_CNE]:[SUMINISTRADOR_ACTUAL]],2,0)</f>
        <v>AELA_GENERACION</v>
      </c>
      <c r="T420">
        <f>+COUNTIFS(Cesion_credito[Distribuidor_CNE],Contrato[[#This Row],[Distribuidor_CNE]],Cesion_credito[Bloque_Contrato_CNE],Contrato[[#This Row],[Contrato]])</f>
        <v>0</v>
      </c>
    </row>
    <row r="421" spans="11:20" x14ac:dyDescent="0.25">
      <c r="K421">
        <f t="shared" si="7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1108</v>
      </c>
      <c r="N421" t="s">
        <v>1088</v>
      </c>
      <c r="O421" t="s">
        <v>3</v>
      </c>
      <c r="P421" t="s">
        <v>469</v>
      </c>
      <c r="Q421">
        <v>0</v>
      </c>
      <c r="R421" t="str">
        <f>+VLOOKUP(Contrato[[#This Row],[Distribuidor_CNE]],Distribuidor[[#All],[Distribuidor_CNE]:[DISTRIBUIDOR_ACTUAL]],2,0)</f>
        <v>CRELL</v>
      </c>
      <c r="S421" t="str">
        <f>+VLOOKUP(Contrato[[#This Row],[Suministrador_CNE]],Suministrador[[#All],[Suministrador_CNE]:[SUMINISTRADOR_ACTUAL]],2,0)</f>
        <v>AELA_GENERACION</v>
      </c>
      <c r="T421">
        <f>+COUNTIFS(Cesion_credito[Distribuidor_CNE],Contrato[[#This Row],[Distribuidor_CNE]],Cesion_credito[Bloque_Contrato_CNE],Contrato[[#This Row],[Contrato]])</f>
        <v>0</v>
      </c>
    </row>
    <row r="422" spans="11:20" x14ac:dyDescent="0.25">
      <c r="K422">
        <f t="shared" si="7"/>
        <v>1</v>
      </c>
      <c r="L422" s="3" t="str">
        <f>+Contrato[[#This Row],[Distribuidor_CNE]]&amp;"_"&amp;Contrato[[#This Row],[Contrato]]</f>
        <v>CRELL_2015/02_BS4B_BB_Crell_Amunche Solar SpA</v>
      </c>
      <c r="M422" t="s">
        <v>1108</v>
      </c>
      <c r="N422" t="s">
        <v>1088</v>
      </c>
      <c r="O422" t="s">
        <v>4</v>
      </c>
      <c r="P422" t="s">
        <v>470</v>
      </c>
      <c r="Q422">
        <v>0</v>
      </c>
      <c r="R422" t="str">
        <f>+VLOOKUP(Contrato[[#This Row],[Distribuidor_CNE]],Distribuidor[[#All],[Distribuidor_CNE]:[DISTRIBUIDOR_ACTUAL]],2,0)</f>
        <v>CRELL</v>
      </c>
      <c r="S422" t="str">
        <f>+VLOOKUP(Contrato[[#This Row],[Suministrador_CNE]],Suministrador[[#All],[Suministrador_CNE]:[SUMINISTRADOR_ACTUAL]],2,0)</f>
        <v>LUZ_DEL_NORTE</v>
      </c>
      <c r="T422">
        <f>+COUNTIFS(Cesion_credito[Distribuidor_CNE],Contrato[[#This Row],[Distribuidor_CNE]],Cesion_credito[Bloque_Contrato_CNE],Contrato[[#This Row],[Contrato]])</f>
        <v>1</v>
      </c>
    </row>
    <row r="423" spans="11:20" x14ac:dyDescent="0.25">
      <c r="K423">
        <f t="shared" si="7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1108</v>
      </c>
      <c r="N423" t="s">
        <v>1088</v>
      </c>
      <c r="O423" t="s">
        <v>5</v>
      </c>
      <c r="P423" t="s">
        <v>471</v>
      </c>
      <c r="Q423">
        <v>898.77</v>
      </c>
      <c r="R423" t="str">
        <f>+VLOOKUP(Contrato[[#This Row],[Distribuidor_CNE]],Distribuidor[[#All],[Distribuidor_CNE]:[DISTRIBUIDOR_ACTUAL]],2,0)</f>
        <v>CRELL</v>
      </c>
      <c r="S423" t="str">
        <f>+VLOOKUP(Contrato[[#This Row],[Suministrador_CNE]],Suministrador[[#All],[Suministrador_CNE]:[SUMINISTRADOR_ACTUAL]],2,0)</f>
        <v>CHUNGUNGO</v>
      </c>
      <c r="T423">
        <f>+COUNTIFS(Cesion_credito[Distribuidor_CNE],Contrato[[#This Row],[Distribuidor_CNE]],Cesion_credito[Bloque_Contrato_CNE],Contrato[[#This Row],[Contrato]])</f>
        <v>1</v>
      </c>
    </row>
    <row r="424" spans="11:20" x14ac:dyDescent="0.25">
      <c r="K424">
        <f t="shared" si="7"/>
        <v>1</v>
      </c>
      <c r="L424" s="3" t="str">
        <f>+Contrato[[#This Row],[Distribuidor_CNE]]&amp;"_"&amp;Contrato[[#This Row],[Contrato]]</f>
        <v>CRELL_SAE 2006/01_BB1_BB_Crell_COLBÚN</v>
      </c>
      <c r="M424" t="s">
        <v>1108</v>
      </c>
      <c r="N424" t="s">
        <v>1088</v>
      </c>
      <c r="O424" t="s">
        <v>1072</v>
      </c>
      <c r="P424" t="s">
        <v>472</v>
      </c>
      <c r="Q424">
        <v>0</v>
      </c>
      <c r="R424" t="str">
        <f>+VLOOKUP(Contrato[[#This Row],[Distribuidor_CNE]],Distribuidor[[#All],[Distribuidor_CNE]:[DISTRIBUIDOR_ACTUAL]],2,0)</f>
        <v>CRELL</v>
      </c>
      <c r="S424" t="str">
        <f>+VLOOKUP(Contrato[[#This Row],[Suministrador_CNE]],Suministrador[[#All],[Suministrador_CNE]:[SUMINISTRADOR_ACTUAL]],2,0)</f>
        <v>COLBUN</v>
      </c>
      <c r="T424">
        <f>+COUNTIFS(Cesion_credito[Distribuidor_CNE],Contrato[[#This Row],[Distribuidor_CNE]],Cesion_credito[Bloque_Contrato_CNE],Contrato[[#This Row],[Contrato]])</f>
        <v>1</v>
      </c>
    </row>
    <row r="425" spans="11:20" x14ac:dyDescent="0.25">
      <c r="K425">
        <f t="shared" si="7"/>
        <v>1</v>
      </c>
      <c r="L425" s="3" t="str">
        <f>+Contrato[[#This Row],[Distribuidor_CNE]]&amp;"_"&amp;Contrato[[#This Row],[Contrato]]</f>
        <v>CRELL_SAE 2006/01_BV1_BV_Crell_COLBÚN</v>
      </c>
      <c r="M425" t="s">
        <v>1108</v>
      </c>
      <c r="N425" t="s">
        <v>1088</v>
      </c>
      <c r="O425" t="s">
        <v>1072</v>
      </c>
      <c r="P425" t="s">
        <v>473</v>
      </c>
      <c r="Q425">
        <v>0</v>
      </c>
      <c r="R425" t="str">
        <f>+VLOOKUP(Contrato[[#This Row],[Distribuidor_CNE]],Distribuidor[[#All],[Distribuidor_CNE]:[DISTRIBUIDOR_ACTUAL]],2,0)</f>
        <v>CRELL</v>
      </c>
      <c r="S425" t="str">
        <f>+VLOOKUP(Contrato[[#This Row],[Suministrador_CNE]],Suministrador[[#All],[Suministrador_CNE]:[SUMINISTRADOR_ACTUAL]],2,0)</f>
        <v>COLBUN</v>
      </c>
      <c r="T425">
        <f>+COUNTIFS(Cesion_credito[Distribuidor_CNE],Contrato[[#This Row],[Distribuidor_CNE]],Cesion_credito[Bloque_Contrato_CNE],Contrato[[#This Row],[Contrato]])</f>
        <v>1</v>
      </c>
    </row>
    <row r="426" spans="11:20" x14ac:dyDescent="0.25">
      <c r="K426">
        <f t="shared" si="7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1108</v>
      </c>
      <c r="N426" t="s">
        <v>1088</v>
      </c>
      <c r="O426" t="s">
        <v>6</v>
      </c>
      <c r="P426" t="s">
        <v>474</v>
      </c>
      <c r="Q426">
        <v>0</v>
      </c>
      <c r="R426" t="str">
        <f>+VLOOKUP(Contrato[[#This Row],[Distribuidor_CNE]],Distribuidor[[#All],[Distribuidor_CNE]:[DISTRIBUIDOR_ACTUAL]],2,0)</f>
        <v>CRELL</v>
      </c>
      <c r="S426" t="str">
        <f>+VLOOKUP(Contrato[[#This Row],[Suministrador_CNE]],Suministrador[[#All],[Suministrador_CNE]:[SUMINISTRADOR_ACTUAL]],2,0)</f>
        <v>RUCATAYO</v>
      </c>
      <c r="T426">
        <f>+COUNTIFS(Cesion_credito[Distribuidor_CNE],Contrato[[#This Row],[Distribuidor_CNE]],Cesion_credito[Bloque_Contrato_CNE],Contrato[[#This Row],[Contrato]])</f>
        <v>1</v>
      </c>
    </row>
    <row r="427" spans="11:20" x14ac:dyDescent="0.25">
      <c r="K427">
        <f t="shared" si="7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1108</v>
      </c>
      <c r="N427" t="s">
        <v>1088</v>
      </c>
      <c r="O427" t="s">
        <v>6</v>
      </c>
      <c r="P427" t="s">
        <v>475</v>
      </c>
      <c r="Q427">
        <v>0</v>
      </c>
      <c r="R427" t="str">
        <f>+VLOOKUP(Contrato[[#This Row],[Distribuidor_CNE]],Distribuidor[[#All],[Distribuidor_CNE]:[DISTRIBUIDOR_ACTUAL]],2,0)</f>
        <v>CRELL</v>
      </c>
      <c r="S427" t="str">
        <f>+VLOOKUP(Contrato[[#This Row],[Suministrador_CNE]],Suministrador[[#All],[Suministrador_CNE]:[SUMINISTRADOR_ACTUAL]],2,0)</f>
        <v>RUCATAYO</v>
      </c>
      <c r="T427">
        <f>+COUNTIFS(Cesion_credito[Distribuidor_CNE],Contrato[[#This Row],[Distribuidor_CNE]],Cesion_credito[Bloque_Contrato_CNE],Contrato[[#This Row],[Contrato]])</f>
        <v>1</v>
      </c>
    </row>
    <row r="428" spans="11:20" x14ac:dyDescent="0.25">
      <c r="K428">
        <f t="shared" si="7"/>
        <v>1</v>
      </c>
      <c r="L428" s="3" t="str">
        <f>+Contrato[[#This Row],[Distribuidor_CNE]]&amp;"_"&amp;Contrato[[#This Row],[Contrato]]</f>
        <v>CRELL_SIC 2013/03_2_BS3_BB_CRELL_E-CL</v>
      </c>
      <c r="M428" t="s">
        <v>1108</v>
      </c>
      <c r="N428" t="s">
        <v>1088</v>
      </c>
      <c r="O428" t="s">
        <v>7</v>
      </c>
      <c r="P428" t="s">
        <v>476</v>
      </c>
      <c r="Q428">
        <v>26347.281999999999</v>
      </c>
      <c r="R428" t="str">
        <f>+VLOOKUP(Contrato[[#This Row],[Distribuidor_CNE]],Distribuidor[[#All],[Distribuidor_CNE]:[DISTRIBUIDOR_ACTUAL]],2,0)</f>
        <v>CRELL</v>
      </c>
      <c r="S428" t="str">
        <f>+VLOOKUP(Contrato[[#This Row],[Suministrador_CNE]],Suministrador[[#All],[Suministrador_CNE]:[SUMINISTRADOR_ACTUAL]],2,0)</f>
        <v>ENGIE</v>
      </c>
      <c r="T428">
        <f>+COUNTIFS(Cesion_credito[Distribuidor_CNE],Contrato[[#This Row],[Distribuidor_CNE]],Cesion_credito[Bloque_Contrato_CNE],Contrato[[#This Row],[Contrato]])</f>
        <v>1</v>
      </c>
    </row>
    <row r="429" spans="11:20" x14ac:dyDescent="0.25">
      <c r="K429">
        <f t="shared" si="7"/>
        <v>1</v>
      </c>
      <c r="L429" s="3" t="str">
        <f>+Contrato[[#This Row],[Distribuidor_CNE]]&amp;"_"&amp;Contrato[[#This Row],[Contrato]]</f>
        <v>CRELL_SIC 2013/03_2_BS4_BB_CRELL_El Campesino</v>
      </c>
      <c r="M429" t="s">
        <v>1108</v>
      </c>
      <c r="N429" t="s">
        <v>1088</v>
      </c>
      <c r="O429" t="s">
        <v>8</v>
      </c>
      <c r="P429" t="s">
        <v>477</v>
      </c>
      <c r="Q429">
        <v>7590.9989999999998</v>
      </c>
      <c r="R429" t="str">
        <f>+VLOOKUP(Contrato[[#This Row],[Distribuidor_CNE]],Distribuidor[[#All],[Distribuidor_CNE]:[DISTRIBUIDOR_ACTUAL]],2,0)</f>
        <v>CRELL</v>
      </c>
      <c r="S429" t="str">
        <f>+VLOOKUP(Contrato[[#This Row],[Suministrador_CNE]],Suministrador[[#All],[Suministrador_CNE]:[SUMINISTRADOR_ACTUAL]],2,0)</f>
        <v>GM_HOLDINGS</v>
      </c>
      <c r="T429">
        <f>+COUNTIFS(Cesion_credito[Distribuidor_CNE],Contrato[[#This Row],[Distribuidor_CNE]],Cesion_credito[Bloque_Contrato_CNE],Contrato[[#This Row],[Contrato]])</f>
        <v>1</v>
      </c>
    </row>
    <row r="430" spans="11:20" x14ac:dyDescent="0.25">
      <c r="K430">
        <f t="shared" si="7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1108</v>
      </c>
      <c r="N430" t="s">
        <v>1088</v>
      </c>
      <c r="O430" t="s">
        <v>9</v>
      </c>
      <c r="P430" t="s">
        <v>478</v>
      </c>
      <c r="Q430">
        <v>102.758</v>
      </c>
      <c r="R430" t="str">
        <f>+VLOOKUP(Contrato[[#This Row],[Distribuidor_CNE]],Distribuidor[[#All],[Distribuidor_CNE]:[DISTRIBUIDOR_ACTUAL]],2,0)</f>
        <v>CRELL</v>
      </c>
      <c r="S430" t="str">
        <f>+VLOOKUP(Contrato[[#This Row],[Suministrador_CNE]],Suministrador[[#All],[Suministrador_CNE]:[SUMINISTRADOR_ACTUAL]],2,0)</f>
        <v>CAREN</v>
      </c>
      <c r="T430">
        <f>+COUNTIFS(Cesion_credito[Distribuidor_CNE],Contrato[[#This Row],[Distribuidor_CNE]],Cesion_credito[Bloque_Contrato_CNE],Contrato[[#This Row],[Contrato]])</f>
        <v>1</v>
      </c>
    </row>
    <row r="431" spans="11:20" x14ac:dyDescent="0.25">
      <c r="K431">
        <f t="shared" si="7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1108</v>
      </c>
      <c r="N431" t="s">
        <v>1088</v>
      </c>
      <c r="O431" t="s">
        <v>9</v>
      </c>
      <c r="P431" t="s">
        <v>479</v>
      </c>
      <c r="Q431">
        <v>87.352000000000004</v>
      </c>
      <c r="R431" t="str">
        <f>+VLOOKUP(Contrato[[#This Row],[Distribuidor_CNE]],Distribuidor[[#All],[Distribuidor_CNE]:[DISTRIBUIDOR_ACTUAL]],2,0)</f>
        <v>CRELL</v>
      </c>
      <c r="S431" t="str">
        <f>+VLOOKUP(Contrato[[#This Row],[Suministrador_CNE]],Suministrador[[#All],[Suministrador_CNE]:[SUMINISTRADOR_ACTUAL]],2,0)</f>
        <v>CAREN</v>
      </c>
      <c r="T431">
        <f>+COUNTIFS(Cesion_credito[Distribuidor_CNE],Contrato[[#This Row],[Distribuidor_CNE]],Cesion_credito[Bloque_Contrato_CNE],Contrato[[#This Row],[Contrato]])</f>
        <v>1</v>
      </c>
    </row>
    <row r="432" spans="11:20" x14ac:dyDescent="0.25">
      <c r="K432">
        <f t="shared" si="7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1108</v>
      </c>
      <c r="N432" t="s">
        <v>1088</v>
      </c>
      <c r="O432" t="s">
        <v>9</v>
      </c>
      <c r="P432" t="s">
        <v>480</v>
      </c>
      <c r="Q432">
        <v>106.467</v>
      </c>
      <c r="R432" t="str">
        <f>+VLOOKUP(Contrato[[#This Row],[Distribuidor_CNE]],Distribuidor[[#All],[Distribuidor_CNE]:[DISTRIBUIDOR_ACTUAL]],2,0)</f>
        <v>CRELL</v>
      </c>
      <c r="S432" t="str">
        <f>+VLOOKUP(Contrato[[#This Row],[Suministrador_CNE]],Suministrador[[#All],[Suministrador_CNE]:[SUMINISTRADOR_ACTUAL]],2,0)</f>
        <v>CAREN</v>
      </c>
      <c r="T432">
        <f>+COUNTIFS(Cesion_credito[Distribuidor_CNE],Contrato[[#This Row],[Distribuidor_CNE]],Cesion_credito[Bloque_Contrato_CNE],Contrato[[#This Row],[Contrato]])</f>
        <v>1</v>
      </c>
    </row>
    <row r="433" spans="11:20" x14ac:dyDescent="0.25">
      <c r="K433">
        <f t="shared" si="7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1108</v>
      </c>
      <c r="N433" t="s">
        <v>1088</v>
      </c>
      <c r="O433" t="s">
        <v>9</v>
      </c>
      <c r="P433" t="s">
        <v>481</v>
      </c>
      <c r="Q433">
        <v>649.6</v>
      </c>
      <c r="R433" t="str">
        <f>+VLOOKUP(Contrato[[#This Row],[Distribuidor_CNE]],Distribuidor[[#All],[Distribuidor_CNE]:[DISTRIBUIDOR_ACTUAL]],2,0)</f>
        <v>CRELL</v>
      </c>
      <c r="S433" t="str">
        <f>+VLOOKUP(Contrato[[#This Row],[Suministrador_CNE]],Suministrador[[#All],[Suministrador_CNE]:[SUMINISTRADOR_ACTUAL]],2,0)</f>
        <v>CAREN</v>
      </c>
      <c r="T433">
        <f>+COUNTIFS(Cesion_credito[Distribuidor_CNE],Contrato[[#This Row],[Distribuidor_CNE]],Cesion_credito[Bloque_Contrato_CNE],Contrato[[#This Row],[Contrato]])</f>
        <v>1</v>
      </c>
    </row>
    <row r="434" spans="11:20" x14ac:dyDescent="0.25">
      <c r="K434">
        <f t="shared" si="7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1108</v>
      </c>
      <c r="N434" t="s">
        <v>1088</v>
      </c>
      <c r="O434" t="s">
        <v>10</v>
      </c>
      <c r="P434" t="s">
        <v>482</v>
      </c>
      <c r="Q434">
        <v>392.00599999999997</v>
      </c>
      <c r="R434" t="str">
        <f>+VLOOKUP(Contrato[[#This Row],[Distribuidor_CNE]],Distribuidor[[#All],[Distribuidor_CNE]:[DISTRIBUIDOR_ACTUAL]],2,0)</f>
        <v>CRELL</v>
      </c>
      <c r="S434" t="str">
        <f>+VLOOKUP(Contrato[[#This Row],[Suministrador_CNE]],Suministrador[[#All],[Suministrador_CNE]:[SUMINISTRADOR_ACTUAL]],2,0)</f>
        <v>PV_SALVADOR</v>
      </c>
      <c r="T434">
        <f>+COUNTIFS(Cesion_credito[Distribuidor_CNE],Contrato[[#This Row],[Distribuidor_CNE]],Cesion_credito[Bloque_Contrato_CNE],Contrato[[#This Row],[Contrato]])</f>
        <v>1</v>
      </c>
    </row>
    <row r="435" spans="11:20" x14ac:dyDescent="0.25">
      <c r="K435">
        <f t="shared" si="7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1108</v>
      </c>
      <c r="N435" t="s">
        <v>1088</v>
      </c>
      <c r="O435" t="s">
        <v>10</v>
      </c>
      <c r="P435" t="s">
        <v>483</v>
      </c>
      <c r="Q435">
        <v>62.591999999999999</v>
      </c>
      <c r="R435" t="str">
        <f>+VLOOKUP(Contrato[[#This Row],[Distribuidor_CNE]],Distribuidor[[#All],[Distribuidor_CNE]:[DISTRIBUIDOR_ACTUAL]],2,0)</f>
        <v>CRELL</v>
      </c>
      <c r="S435" t="str">
        <f>+VLOOKUP(Contrato[[#This Row],[Suministrador_CNE]],Suministrador[[#All],[Suministrador_CNE]:[SUMINISTRADOR_ACTUAL]],2,0)</f>
        <v>PV_SALVADOR</v>
      </c>
      <c r="T435">
        <f>+COUNTIFS(Cesion_credito[Distribuidor_CNE],Contrato[[#This Row],[Distribuidor_CNE]],Cesion_credito[Bloque_Contrato_CNE],Contrato[[#This Row],[Contrato]])</f>
        <v>1</v>
      </c>
    </row>
    <row r="436" spans="11:20" x14ac:dyDescent="0.25">
      <c r="K436">
        <f t="shared" si="7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1108</v>
      </c>
      <c r="N436" t="s">
        <v>1088</v>
      </c>
      <c r="O436" t="s">
        <v>10</v>
      </c>
      <c r="P436" t="s">
        <v>484</v>
      </c>
      <c r="Q436">
        <v>219.435</v>
      </c>
      <c r="R436" t="str">
        <f>+VLOOKUP(Contrato[[#This Row],[Distribuidor_CNE]],Distribuidor[[#All],[Distribuidor_CNE]:[DISTRIBUIDOR_ACTUAL]],2,0)</f>
        <v>CRELL</v>
      </c>
      <c r="S436" t="str">
        <f>+VLOOKUP(Contrato[[#This Row],[Suministrador_CNE]],Suministrador[[#All],[Suministrador_CNE]:[SUMINISTRADOR_ACTUAL]],2,0)</f>
        <v>PV_SALVADOR</v>
      </c>
      <c r="T436">
        <f>+COUNTIFS(Cesion_credito[Distribuidor_CNE],Contrato[[#This Row],[Distribuidor_CNE]],Cesion_credito[Bloque_Contrato_CNE],Contrato[[#This Row],[Contrato]])</f>
        <v>1</v>
      </c>
    </row>
    <row r="437" spans="11:20" x14ac:dyDescent="0.25">
      <c r="K437">
        <f t="shared" si="7"/>
        <v>1</v>
      </c>
      <c r="L437" s="3" t="str">
        <f>+Contrato[[#This Row],[Distribuidor_CNE]]&amp;"_"&amp;Contrato[[#This Row],[Contrato]]</f>
        <v>CRELL_SIC 2013/01_BS1_BB_Crell_ENDESA</v>
      </c>
      <c r="M437" t="s">
        <v>1108</v>
      </c>
      <c r="N437" t="s">
        <v>1088</v>
      </c>
      <c r="O437" t="s">
        <v>1073</v>
      </c>
      <c r="P437" t="s">
        <v>485</v>
      </c>
      <c r="Q437">
        <v>23296.769</v>
      </c>
      <c r="R437" t="str">
        <f>+VLOOKUP(Contrato[[#This Row],[Distribuidor_CNE]],Distribuidor[[#All],[Distribuidor_CNE]:[DISTRIBUIDOR_ACTUAL]],2,0)</f>
        <v>CRELL</v>
      </c>
      <c r="S437" t="str">
        <f>+VLOOKUP(Contrato[[#This Row],[Suministrador_CNE]],Suministrador[[#All],[Suministrador_CNE]:[SUMINISTRADOR_ACTUAL]],2,0)</f>
        <v>ENEL_GENERACION</v>
      </c>
      <c r="T437">
        <f>+COUNTIFS(Cesion_credito[Distribuidor_CNE],Contrato[[#This Row],[Distribuidor_CNE]],Cesion_credito[Bloque_Contrato_CNE],Contrato[[#This Row],[Contrato]])</f>
        <v>1</v>
      </c>
    </row>
    <row r="438" spans="11:20" x14ac:dyDescent="0.25">
      <c r="K438">
        <f t="shared" si="7"/>
        <v>1</v>
      </c>
      <c r="L438" s="3" t="str">
        <f>+Contrato[[#This Row],[Distribuidor_CNE]]&amp;"_"&amp;Contrato[[#This Row],[Contrato]]</f>
        <v>CRELL_SIC 2013/03_BS1_BB_Crell_ENDESA</v>
      </c>
      <c r="M438" t="s">
        <v>1108</v>
      </c>
      <c r="N438" t="s">
        <v>1088</v>
      </c>
      <c r="O438" t="s">
        <v>1073</v>
      </c>
      <c r="P438" t="s">
        <v>486</v>
      </c>
      <c r="Q438">
        <v>8735.9449999999997</v>
      </c>
      <c r="R438" t="str">
        <f>+VLOOKUP(Contrato[[#This Row],[Distribuidor_CNE]],Distribuidor[[#All],[Distribuidor_CNE]:[DISTRIBUIDOR_ACTUAL]],2,0)</f>
        <v>CRELL</v>
      </c>
      <c r="S438" t="str">
        <f>+VLOOKUP(Contrato[[#This Row],[Suministrador_CNE]],Suministrador[[#All],[Suministrador_CNE]:[SUMINISTRADOR_ACTUAL]],2,0)</f>
        <v>ENEL_GENERACION</v>
      </c>
      <c r="T438">
        <f>+COUNTIFS(Cesion_credito[Distribuidor_CNE],Contrato[[#This Row],[Distribuidor_CNE]],Cesion_credito[Bloque_Contrato_CNE],Contrato[[#This Row],[Contrato]])</f>
        <v>1</v>
      </c>
    </row>
    <row r="439" spans="11:20" x14ac:dyDescent="0.25">
      <c r="K439">
        <f t="shared" si="7"/>
        <v>1</v>
      </c>
      <c r="L439" s="3" t="str">
        <f>+Contrato[[#This Row],[Distribuidor_CNE]]&amp;"_"&amp;Contrato[[#This Row],[Contrato]]</f>
        <v>CRELL_SAE 2006/01_BB1_BB_Crell_ENDESA</v>
      </c>
      <c r="M439" t="s">
        <v>1108</v>
      </c>
      <c r="N439" t="s">
        <v>1088</v>
      </c>
      <c r="O439" t="s">
        <v>1073</v>
      </c>
      <c r="P439" t="s">
        <v>487</v>
      </c>
      <c r="Q439">
        <v>2210.0230000000001</v>
      </c>
      <c r="R439" t="str">
        <f>+VLOOKUP(Contrato[[#This Row],[Distribuidor_CNE]],Distribuidor[[#All],[Distribuidor_CNE]:[DISTRIBUIDOR_ACTUAL]],2,0)</f>
        <v>CRELL</v>
      </c>
      <c r="S439" t="str">
        <f>+VLOOKUP(Contrato[[#This Row],[Suministrador_CNE]],Suministrador[[#All],[Suministrador_CNE]:[SUMINISTRADOR_ACTUAL]],2,0)</f>
        <v>ENEL_GENERACION</v>
      </c>
      <c r="T439">
        <f>+COUNTIFS(Cesion_credito[Distribuidor_CNE],Contrato[[#This Row],[Distribuidor_CNE]],Cesion_credito[Bloque_Contrato_CNE],Contrato[[#This Row],[Contrato]])</f>
        <v>1</v>
      </c>
    </row>
    <row r="440" spans="11:20" x14ac:dyDescent="0.25">
      <c r="K440">
        <f t="shared" si="7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1108</v>
      </c>
      <c r="N440" t="s">
        <v>1088</v>
      </c>
      <c r="O440" t="s">
        <v>11</v>
      </c>
      <c r="P440" t="s">
        <v>488</v>
      </c>
      <c r="Q440">
        <v>243.952</v>
      </c>
      <c r="R440" t="str">
        <f>+VLOOKUP(Contrato[[#This Row],[Distribuidor_CNE]],Distribuidor[[#All],[Distribuidor_CNE]:[DISTRIBUIDOR_ACTUAL]],2,0)</f>
        <v>CRELL</v>
      </c>
      <c r="S440" t="str">
        <f>+VLOOKUP(Contrato[[#This Row],[Suministrador_CNE]],Suministrador[[#All],[Suministrador_CNE]:[SUMINISTRADOR_ACTUAL]],2,0)</f>
        <v>EL_MORADO</v>
      </c>
      <c r="T440">
        <f>+COUNTIFS(Cesion_credito[Distribuidor_CNE],Contrato[[#This Row],[Distribuidor_CNE]],Cesion_credito[Bloque_Contrato_CNE],Contrato[[#This Row],[Contrato]])</f>
        <v>1</v>
      </c>
    </row>
    <row r="441" spans="11:20" x14ac:dyDescent="0.25">
      <c r="K441">
        <f t="shared" si="7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1108</v>
      </c>
      <c r="N441" t="s">
        <v>1088</v>
      </c>
      <c r="O441" t="s">
        <v>12</v>
      </c>
      <c r="P441" t="s">
        <v>489</v>
      </c>
      <c r="Q441">
        <v>0</v>
      </c>
      <c r="R441" t="str">
        <f>+VLOOKUP(Contrato[[#This Row],[Distribuidor_CNE]],Distribuidor[[#All],[Distribuidor_CNE]:[DISTRIBUIDOR_ACTUAL]],2,0)</f>
        <v>CRELL</v>
      </c>
      <c r="S441" t="str">
        <f>+VLOOKUP(Contrato[[#This Row],[Suministrador_CNE]],Suministrador[[#All],[Suministrador_CNE]:[SUMINISTRADOR_ACTUAL]],2,0)</f>
        <v>CABO_LEONES</v>
      </c>
      <c r="T441">
        <f>+COUNTIFS(Cesion_credito[Distribuidor_CNE],Contrato[[#This Row],[Distribuidor_CNE]],Cesion_credito[Bloque_Contrato_CNE],Contrato[[#This Row],[Contrato]])</f>
        <v>0</v>
      </c>
    </row>
    <row r="442" spans="11:20" x14ac:dyDescent="0.25">
      <c r="K442">
        <f t="shared" si="7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1108</v>
      </c>
      <c r="N442" t="s">
        <v>1088</v>
      </c>
      <c r="O442" t="s">
        <v>12</v>
      </c>
      <c r="P442" t="s">
        <v>490</v>
      </c>
      <c r="Q442">
        <v>0</v>
      </c>
      <c r="R442" t="str">
        <f>+VLOOKUP(Contrato[[#This Row],[Distribuidor_CNE]],Distribuidor[[#All],[Distribuidor_CNE]:[DISTRIBUIDOR_ACTUAL]],2,0)</f>
        <v>CRELL</v>
      </c>
      <c r="S442" t="str">
        <f>+VLOOKUP(Contrato[[#This Row],[Suministrador_CNE]],Suministrador[[#All],[Suministrador_CNE]:[SUMINISTRADOR_ACTUAL]],2,0)</f>
        <v>CABO_LEONES</v>
      </c>
      <c r="T442">
        <f>+COUNTIFS(Cesion_credito[Distribuidor_CNE],Contrato[[#This Row],[Distribuidor_CNE]],Cesion_credito[Bloque_Contrato_CNE],Contrato[[#This Row],[Contrato]])</f>
        <v>0</v>
      </c>
    </row>
    <row r="443" spans="11:20" x14ac:dyDescent="0.25">
      <c r="K443">
        <f t="shared" si="7"/>
        <v>1</v>
      </c>
      <c r="L443" s="3" t="str">
        <f>+Contrato[[#This Row],[Distribuidor_CNE]]&amp;"_"&amp;Contrato[[#This Row],[Contrato]]</f>
        <v>CRELL_SIC 2013/03_2_BS4_BB_CRELL_Norvind</v>
      </c>
      <c r="M443" t="s">
        <v>1108</v>
      </c>
      <c r="N443" t="s">
        <v>1088</v>
      </c>
      <c r="O443" t="s">
        <v>13</v>
      </c>
      <c r="P443" t="s">
        <v>491</v>
      </c>
      <c r="Q443">
        <v>11.037000000000001</v>
      </c>
      <c r="R443" t="str">
        <f>+VLOOKUP(Contrato[[#This Row],[Distribuidor_CNE]],Distribuidor[[#All],[Distribuidor_CNE]:[DISTRIBUIDOR_ACTUAL]],2,0)</f>
        <v>CRELL</v>
      </c>
      <c r="S443" t="str">
        <f>+VLOOKUP(Contrato[[#This Row],[Suministrador_CNE]],Suministrador[[#All],[Suministrador_CNE]:[SUMINISTRADOR_ACTUAL]],2,0)</f>
        <v>NORVIND</v>
      </c>
      <c r="T443">
        <f>+COUNTIFS(Cesion_credito[Distribuidor_CNE],Contrato[[#This Row],[Distribuidor_CNE]],Cesion_credito[Bloque_Contrato_CNE],Contrato[[#This Row],[Contrato]])</f>
        <v>1</v>
      </c>
    </row>
    <row r="444" spans="11:20" x14ac:dyDescent="0.25">
      <c r="K444">
        <f t="shared" si="7"/>
        <v>1</v>
      </c>
      <c r="L444" s="3" t="str">
        <f>+Contrato[[#This Row],[Distribuidor_CNE]]&amp;"_"&amp;Contrato[[#This Row],[Contrato]]</f>
        <v>CRELL_SIC 2013/01_BS1_BB_Crell_PANGUIPULLI</v>
      </c>
      <c r="M444" t="s">
        <v>1108</v>
      </c>
      <c r="N444" t="s">
        <v>1088</v>
      </c>
      <c r="O444" t="s">
        <v>1074</v>
      </c>
      <c r="P444" t="s">
        <v>492</v>
      </c>
      <c r="Q444">
        <v>6474.2889999999998</v>
      </c>
      <c r="R444" t="str">
        <f>+VLOOKUP(Contrato[[#This Row],[Distribuidor_CNE]],Distribuidor[[#All],[Distribuidor_CNE]:[DISTRIBUIDOR_ACTUAL]],2,0)</f>
        <v>CRELL</v>
      </c>
      <c r="S444" t="str">
        <f>+VLOOKUP(Contrato[[#This Row],[Suministrador_CNE]],Suministrador[[#All],[Suministrador_CNE]:[SUMINISTRADOR_ACTUAL]],2,0)</f>
        <v>EGP_CHILE</v>
      </c>
      <c r="T444">
        <f>+COUNTIFS(Cesion_credito[Distribuidor_CNE],Contrato[[#This Row],[Distribuidor_CNE]],Cesion_credito[Bloque_Contrato_CNE],Contrato[[#This Row],[Contrato]])</f>
        <v>1</v>
      </c>
    </row>
    <row r="445" spans="11:20" x14ac:dyDescent="0.25">
      <c r="K445">
        <f t="shared" si="7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1108</v>
      </c>
      <c r="N445" t="s">
        <v>1088</v>
      </c>
      <c r="O445" t="s">
        <v>14</v>
      </c>
      <c r="P445" t="s">
        <v>493</v>
      </c>
      <c r="Q445">
        <v>193.82300000000001</v>
      </c>
      <c r="R445" t="str">
        <f>+VLOOKUP(Contrato[[#This Row],[Distribuidor_CNE]],Distribuidor[[#All],[Distribuidor_CNE]:[DISTRIBUIDOR_ACTUAL]],2,0)</f>
        <v>CRELL</v>
      </c>
      <c r="S445" t="str">
        <f>+VLOOKUP(Contrato[[#This Row],[Suministrador_CNE]],Suministrador[[#All],[Suministrador_CNE]:[SUMINISTRADOR_ACTUAL]],2,0)</f>
        <v>COLBUN</v>
      </c>
      <c r="T445">
        <f>+COUNTIFS(Cesion_credito[Distribuidor_CNE],Contrato[[#This Row],[Distribuidor_CNE]],Cesion_credito[Bloque_Contrato_CNE],Contrato[[#This Row],[Contrato]])</f>
        <v>1</v>
      </c>
    </row>
    <row r="446" spans="11:20" x14ac:dyDescent="0.25">
      <c r="K446">
        <f t="shared" si="7"/>
        <v>1</v>
      </c>
      <c r="L446" s="3" t="str">
        <f>+Contrato[[#This Row],[Distribuidor_CNE]]&amp;"_"&amp;Contrato[[#This Row],[Contrato]]</f>
        <v>CRELL_SIC 2013/03_2_BS2A_BB_Crell_San Juan SpA.</v>
      </c>
      <c r="M446" t="s">
        <v>1108</v>
      </c>
      <c r="N446" t="s">
        <v>1088</v>
      </c>
      <c r="O446" t="s">
        <v>15</v>
      </c>
      <c r="P446" t="s">
        <v>494</v>
      </c>
      <c r="Q446">
        <v>1139.329</v>
      </c>
      <c r="R446" t="str">
        <f>+VLOOKUP(Contrato[[#This Row],[Distribuidor_CNE]],Distribuidor[[#All],[Distribuidor_CNE]:[DISTRIBUIDOR_ACTUAL]],2,0)</f>
        <v>CRELL</v>
      </c>
      <c r="S446" t="str">
        <f>+VLOOKUP(Contrato[[#This Row],[Suministrador_CNE]],Suministrador[[#All],[Suministrador_CNE]:[SUMINISTRADOR_ACTUAL]],2,0)</f>
        <v>SAN_JUAN_LAP</v>
      </c>
      <c r="T446">
        <f>+COUNTIFS(Cesion_credito[Distribuidor_CNE],Contrato[[#This Row],[Distribuidor_CNE]],Cesion_credito[Bloque_Contrato_CNE],Contrato[[#This Row],[Contrato]])</f>
        <v>1</v>
      </c>
    </row>
    <row r="447" spans="11:20" x14ac:dyDescent="0.25">
      <c r="K447">
        <f t="shared" si="7"/>
        <v>1</v>
      </c>
      <c r="L447" s="3" t="str">
        <f>+Contrato[[#This Row],[Distribuidor_CNE]]&amp;"_"&amp;Contrato[[#This Row],[Contrato]]</f>
        <v>CRELL_SIC 2013/03_2_BS2C_BB_Crell_San Juan SpA.</v>
      </c>
      <c r="M447" t="s">
        <v>1108</v>
      </c>
      <c r="N447" t="s">
        <v>1088</v>
      </c>
      <c r="O447" t="s">
        <v>15</v>
      </c>
      <c r="P447" t="s">
        <v>495</v>
      </c>
      <c r="Q447">
        <v>933.67399999999998</v>
      </c>
      <c r="R447" t="str">
        <f>+VLOOKUP(Contrato[[#This Row],[Distribuidor_CNE]],Distribuidor[[#All],[Distribuidor_CNE]:[DISTRIBUIDOR_ACTUAL]],2,0)</f>
        <v>CRELL</v>
      </c>
      <c r="S447" t="str">
        <f>+VLOOKUP(Contrato[[#This Row],[Suministrador_CNE]],Suministrador[[#All],[Suministrador_CNE]:[SUMINISTRADOR_ACTUAL]],2,0)</f>
        <v>SAN_JUAN_LAP</v>
      </c>
      <c r="T447">
        <f>+COUNTIFS(Cesion_credito[Distribuidor_CNE],Contrato[[#This Row],[Distribuidor_CNE]],Cesion_credito[Bloque_Contrato_CNE],Contrato[[#This Row],[Contrato]])</f>
        <v>1</v>
      </c>
    </row>
    <row r="448" spans="11:20" x14ac:dyDescent="0.25">
      <c r="K448">
        <f t="shared" si="7"/>
        <v>1</v>
      </c>
      <c r="L448" s="3" t="str">
        <f>+Contrato[[#This Row],[Distribuidor_CNE]]&amp;"_"&amp;Contrato[[#This Row],[Contrato]]</f>
        <v>CRELL_SIC 2013/03_2_BS3_BB_CRELL_San Juan SpA.</v>
      </c>
      <c r="M448" t="s">
        <v>1108</v>
      </c>
      <c r="N448" t="s">
        <v>1088</v>
      </c>
      <c r="O448" t="s">
        <v>15</v>
      </c>
      <c r="P448" t="s">
        <v>496</v>
      </c>
      <c r="Q448">
        <v>1817.8979999999999</v>
      </c>
      <c r="R448" t="str">
        <f>+VLOOKUP(Contrato[[#This Row],[Distribuidor_CNE]],Distribuidor[[#All],[Distribuidor_CNE]:[DISTRIBUIDOR_ACTUAL]],2,0)</f>
        <v>CRELL</v>
      </c>
      <c r="S448" t="str">
        <f>+VLOOKUP(Contrato[[#This Row],[Suministrador_CNE]],Suministrador[[#All],[Suministrador_CNE]:[SUMINISTRADOR_ACTUAL]],2,0)</f>
        <v>SAN_JUAN_LAP</v>
      </c>
      <c r="T448">
        <f>+COUNTIFS(Cesion_credito[Distribuidor_CNE],Contrato[[#This Row],[Distribuidor_CNE]],Cesion_credito[Bloque_Contrato_CNE],Contrato[[#This Row],[Contrato]])</f>
        <v>1</v>
      </c>
    </row>
    <row r="449" spans="11:20" x14ac:dyDescent="0.25">
      <c r="K449">
        <f t="shared" si="7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1108</v>
      </c>
      <c r="N449" t="s">
        <v>1088</v>
      </c>
      <c r="O449" t="s">
        <v>16</v>
      </c>
      <c r="P449" t="s">
        <v>497</v>
      </c>
      <c r="Q449">
        <v>513.32000000000005</v>
      </c>
      <c r="R449" t="str">
        <f>+VLOOKUP(Contrato[[#This Row],[Distribuidor_CNE]],Distribuidor[[#All],[Distribuidor_CNE]:[DISTRIBUIDOR_ACTUAL]],2,0)</f>
        <v>CRELL</v>
      </c>
      <c r="S449" t="str">
        <f>+VLOOKUP(Contrato[[#This Row],[Suministrador_CNE]],Suministrador[[#All],[Suministrador_CNE]:[SUMINISTRADOR_ACTUAL]],2,0)</f>
        <v>SANTIAGO_SOLAR</v>
      </c>
      <c r="T449">
        <f>+COUNTIFS(Cesion_credito[Distribuidor_CNE],Contrato[[#This Row],[Distribuidor_CNE]],Cesion_credito[Bloque_Contrato_CNE],Contrato[[#This Row],[Contrato]])</f>
        <v>1</v>
      </c>
    </row>
    <row r="450" spans="11:20" x14ac:dyDescent="0.25">
      <c r="K450">
        <f t="shared" si="7"/>
        <v>1</v>
      </c>
      <c r="L450" s="3" t="str">
        <f>+Contrato[[#This Row],[Distribuidor_CNE]]&amp;"_"&amp;Contrato[[#This Row],[Contrato]]</f>
        <v>CRELL_2015/02_BS4B_BB_Crell_SCB II SpA</v>
      </c>
      <c r="M450" t="s">
        <v>1108</v>
      </c>
      <c r="N450" t="s">
        <v>1088</v>
      </c>
      <c r="O450" t="s">
        <v>17</v>
      </c>
      <c r="P450" t="s">
        <v>498</v>
      </c>
      <c r="Q450">
        <v>0</v>
      </c>
      <c r="R450" t="str">
        <f>+VLOOKUP(Contrato[[#This Row],[Distribuidor_CNE]],Distribuidor[[#All],[Distribuidor_CNE]:[DISTRIBUIDOR_ACTUAL]],2,0)</f>
        <v>CRELL</v>
      </c>
      <c r="S450" t="str">
        <f>+VLOOKUP(Contrato[[#This Row],[Suministrador_CNE]],Suministrador[[#All],[Suministrador_CNE]:[SUMINISTRADOR_ACTUAL]],2,0)</f>
        <v>LUZ_DEL_NORTE</v>
      </c>
      <c r="T450">
        <f>+COUNTIFS(Cesion_credito[Distribuidor_CNE],Contrato[[#This Row],[Distribuidor_CNE]],Cesion_credito[Bloque_Contrato_CNE],Contrato[[#This Row],[Contrato]])</f>
        <v>1</v>
      </c>
    </row>
    <row r="451" spans="11:20" x14ac:dyDescent="0.25">
      <c r="K451">
        <f t="shared" ref="K451:K514" si="8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1108</v>
      </c>
      <c r="N451" t="s">
        <v>1088</v>
      </c>
      <c r="O451" t="s">
        <v>18</v>
      </c>
      <c r="P451" t="s">
        <v>499</v>
      </c>
      <c r="Q451">
        <v>103.821</v>
      </c>
      <c r="R451" t="str">
        <f>+VLOOKUP(Contrato[[#This Row],[Distribuidor_CNE]],Distribuidor[[#All],[Distribuidor_CNE]:[DISTRIBUIDOR_ACTUAL]],2,0)</f>
        <v>CRELL</v>
      </c>
      <c r="S451" t="str">
        <f>+VLOOKUP(Contrato[[#This Row],[Suministrador_CNE]],Suministrador[[#All],[Suministrador_CNE]:[SUMINISTRADOR_ACTUAL]],2,0)</f>
        <v>SPVP4</v>
      </c>
      <c r="T451">
        <f>+COUNTIFS(Cesion_credito[Distribuidor_CNE],Contrato[[#This Row],[Distribuidor_CNE]],Cesion_credito[Bloque_Contrato_CNE],Contrato[[#This Row],[Contrato]])</f>
        <v>1</v>
      </c>
    </row>
    <row r="452" spans="11:20" x14ac:dyDescent="0.25">
      <c r="K452">
        <f t="shared" si="8"/>
        <v>1</v>
      </c>
      <c r="L452" s="3" t="str">
        <f>+Contrato[[#This Row],[Distribuidor_CNE]]&amp;"_"&amp;Contrato[[#This Row],[Contrato]]</f>
        <v>EDECSA_SIC 2013/03_2_BS4_BB_EDECSA_Abengoa</v>
      </c>
      <c r="M452" t="s">
        <v>1108</v>
      </c>
      <c r="N452" t="s">
        <v>1089</v>
      </c>
      <c r="O452" t="s">
        <v>1</v>
      </c>
      <c r="P452" t="s">
        <v>500</v>
      </c>
      <c r="Q452">
        <v>868.82299999999998</v>
      </c>
      <c r="R452" t="str">
        <f>+VLOOKUP(Contrato[[#This Row],[Distribuidor_CNE]],Distribuidor[[#All],[Distribuidor_CNE]:[DISTRIBUIDOR_ACTUAL]],2,0)</f>
        <v>EDECSA</v>
      </c>
      <c r="S452" t="str">
        <f>+VLOOKUP(Contrato[[#This Row],[Suministrador_CNE]],Suministrador[[#All],[Suministrador_CNE]:[SUMINISTRADOR_ACTUAL]],2,0)</f>
        <v>CERRO_DOMINADOR_CSP</v>
      </c>
      <c r="T452">
        <f>+COUNTIFS(Cesion_credito[Distribuidor_CNE],Contrato[[#This Row],[Distribuidor_CNE]],Cesion_credito[Bloque_Contrato_CNE],Contrato[[#This Row],[Contrato]])</f>
        <v>1</v>
      </c>
    </row>
    <row r="453" spans="11:20" x14ac:dyDescent="0.25">
      <c r="K453">
        <f t="shared" si="8"/>
        <v>1</v>
      </c>
      <c r="L453" s="3" t="str">
        <f>+Contrato[[#This Row],[Distribuidor_CNE]]&amp;"_"&amp;Contrato[[#This Row],[Contrato]]</f>
        <v>EDECSA_SIC 2013/03_2_BS3_BB_EDECSA_ACCIONA</v>
      </c>
      <c r="M453" t="s">
        <v>1108</v>
      </c>
      <c r="N453" t="s">
        <v>1089</v>
      </c>
      <c r="O453" t="s">
        <v>2</v>
      </c>
      <c r="P453" t="s">
        <v>501</v>
      </c>
      <c r="Q453">
        <v>981.61400000000003</v>
      </c>
      <c r="R453" t="str">
        <f>+VLOOKUP(Contrato[[#This Row],[Distribuidor_CNE]],Distribuidor[[#All],[Distribuidor_CNE]:[DISTRIBUIDOR_ACTUAL]],2,0)</f>
        <v>EDECSA</v>
      </c>
      <c r="S453" t="str">
        <f>+VLOOKUP(Contrato[[#This Row],[Suministrador_CNE]],Suministrador[[#All],[Suministrador_CNE]:[SUMINISTRADOR_ACTUAL]],2,0)</f>
        <v>ACCIONA_ENERGIA</v>
      </c>
      <c r="T453">
        <f>+COUNTIFS(Cesion_credito[Distribuidor_CNE],Contrato[[#This Row],[Distribuidor_CNE]],Cesion_credito[Bloque_Contrato_CNE],Contrato[[#This Row],[Contrato]])</f>
        <v>1</v>
      </c>
    </row>
    <row r="454" spans="11:20" x14ac:dyDescent="0.25">
      <c r="K454">
        <f t="shared" si="8"/>
        <v>1</v>
      </c>
      <c r="L454" s="3" t="str">
        <f>+Contrato[[#This Row],[Distribuidor_CNE]]&amp;"_"&amp;Contrato[[#This Row],[Contrato]]</f>
        <v>EDECSA_CHQ 2006/01_BB1_BB_EDECSA_AES GENER</v>
      </c>
      <c r="M454" t="s">
        <v>1108</v>
      </c>
      <c r="N454" t="s">
        <v>1089</v>
      </c>
      <c r="O454" t="s">
        <v>1076</v>
      </c>
      <c r="P454" t="s">
        <v>502</v>
      </c>
      <c r="Q454">
        <v>3093.2150000000001</v>
      </c>
      <c r="R454" t="str">
        <f>+VLOOKUP(Contrato[[#This Row],[Distribuidor_CNE]],Distribuidor[[#All],[Distribuidor_CNE]:[DISTRIBUIDOR_ACTUAL]],2,0)</f>
        <v>EDECSA</v>
      </c>
      <c r="S454" t="str">
        <f>+VLOOKUP(Contrato[[#This Row],[Suministrador_CNE]],Suministrador[[#All],[Suministrador_CNE]:[SUMINISTRADOR_ACTUAL]],2,0)</f>
        <v>AES_GENER</v>
      </c>
      <c r="T454">
        <f>+COUNTIFS(Cesion_credito[Distribuidor_CNE],Contrato[[#This Row],[Distribuidor_CNE]],Cesion_credito[Bloque_Contrato_CNE],Contrato[[#This Row],[Contrato]])</f>
        <v>1</v>
      </c>
    </row>
    <row r="455" spans="11:20" x14ac:dyDescent="0.25">
      <c r="K455">
        <f t="shared" si="8"/>
        <v>1</v>
      </c>
      <c r="L455" s="3" t="str">
        <f>+Contrato[[#This Row],[Distribuidor_CNE]]&amp;"_"&amp;Contrato[[#This Row],[Contrato]]</f>
        <v>EDECSA_CHQ 2008/01_BS1_BB_EDECSA_AES GENER</v>
      </c>
      <c r="M455" t="s">
        <v>1108</v>
      </c>
      <c r="N455" t="s">
        <v>1089</v>
      </c>
      <c r="O455" t="s">
        <v>1076</v>
      </c>
      <c r="P455" t="s">
        <v>503</v>
      </c>
      <c r="Q455">
        <v>89767.788</v>
      </c>
      <c r="R455" t="str">
        <f>+VLOOKUP(Contrato[[#This Row],[Distribuidor_CNE]],Distribuidor[[#All],[Distribuidor_CNE]:[DISTRIBUIDOR_ACTUAL]],2,0)</f>
        <v>EDECSA</v>
      </c>
      <c r="S455" t="str">
        <f>+VLOOKUP(Contrato[[#This Row],[Suministrador_CNE]],Suministrador[[#All],[Suministrador_CNE]:[SUMINISTRADOR_ACTUAL]],2,0)</f>
        <v>AES_GENER</v>
      </c>
      <c r="T455">
        <f>+COUNTIFS(Cesion_credito[Distribuidor_CNE],Contrato[[#This Row],[Distribuidor_CNE]],Cesion_credito[Bloque_Contrato_CNE],Contrato[[#This Row],[Contrato]])</f>
        <v>1</v>
      </c>
    </row>
    <row r="456" spans="11:20" x14ac:dyDescent="0.25">
      <c r="K456">
        <f t="shared" si="8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1108</v>
      </c>
      <c r="N456" t="s">
        <v>1089</v>
      </c>
      <c r="O456" t="s">
        <v>5</v>
      </c>
      <c r="P456" t="s">
        <v>504</v>
      </c>
      <c r="Q456">
        <v>299.71800000000002</v>
      </c>
      <c r="R456" t="str">
        <f>+VLOOKUP(Contrato[[#This Row],[Distribuidor_CNE]],Distribuidor[[#All],[Distribuidor_CNE]:[DISTRIBUIDOR_ACTUAL]],2,0)</f>
        <v>EDECSA</v>
      </c>
      <c r="S456" t="str">
        <f>+VLOOKUP(Contrato[[#This Row],[Suministrador_CNE]],Suministrador[[#All],[Suministrador_CNE]:[SUMINISTRADOR_ACTUAL]],2,0)</f>
        <v>CHUNGUNGO</v>
      </c>
      <c r="T456">
        <f>+COUNTIFS(Cesion_credito[Distribuidor_CNE],Contrato[[#This Row],[Distribuidor_CNE]],Cesion_credito[Bloque_Contrato_CNE],Contrato[[#This Row],[Contrato]])</f>
        <v>1</v>
      </c>
    </row>
    <row r="457" spans="11:20" x14ac:dyDescent="0.25">
      <c r="K457">
        <f t="shared" si="8"/>
        <v>1</v>
      </c>
      <c r="L457" s="3" t="str">
        <f>+Contrato[[#This Row],[Distribuidor_CNE]]&amp;"_"&amp;Contrato[[#This Row],[Contrato]]</f>
        <v>EDECSA_SIC 2013/03_2_BS3_BB_EDECSA_E-CL</v>
      </c>
      <c r="M457" t="s">
        <v>1108</v>
      </c>
      <c r="N457" t="s">
        <v>1089</v>
      </c>
      <c r="O457" t="s">
        <v>7</v>
      </c>
      <c r="P457" t="s">
        <v>505</v>
      </c>
      <c r="Q457">
        <v>9912.1910000000007</v>
      </c>
      <c r="R457" t="str">
        <f>+VLOOKUP(Contrato[[#This Row],[Distribuidor_CNE]],Distribuidor[[#All],[Distribuidor_CNE]:[DISTRIBUIDOR_ACTUAL]],2,0)</f>
        <v>EDECSA</v>
      </c>
      <c r="S457" t="str">
        <f>+VLOOKUP(Contrato[[#This Row],[Suministrador_CNE]],Suministrador[[#All],[Suministrador_CNE]:[SUMINISTRADOR_ACTUAL]],2,0)</f>
        <v>ENGIE</v>
      </c>
      <c r="T457">
        <f>+COUNTIFS(Cesion_credito[Distribuidor_CNE],Contrato[[#This Row],[Distribuidor_CNE]],Cesion_credito[Bloque_Contrato_CNE],Contrato[[#This Row],[Contrato]])</f>
        <v>1</v>
      </c>
    </row>
    <row r="458" spans="11:20" x14ac:dyDescent="0.25">
      <c r="K458">
        <f t="shared" si="8"/>
        <v>1</v>
      </c>
      <c r="L458" s="3" t="str">
        <f>+Contrato[[#This Row],[Distribuidor_CNE]]&amp;"_"&amp;Contrato[[#This Row],[Contrato]]</f>
        <v>EDECSA_SIC 2013/03_2_BS4_BB_EDECSA_El Campesino</v>
      </c>
      <c r="M458" t="s">
        <v>1108</v>
      </c>
      <c r="N458" t="s">
        <v>1089</v>
      </c>
      <c r="O458" t="s">
        <v>8</v>
      </c>
      <c r="P458" t="s">
        <v>506</v>
      </c>
      <c r="Q458">
        <v>3831.1570000000002</v>
      </c>
      <c r="R458" t="str">
        <f>+VLOOKUP(Contrato[[#This Row],[Distribuidor_CNE]],Distribuidor[[#All],[Distribuidor_CNE]:[DISTRIBUIDOR_ACTUAL]],2,0)</f>
        <v>EDECSA</v>
      </c>
      <c r="S458" t="str">
        <f>+VLOOKUP(Contrato[[#This Row],[Suministrador_CNE]],Suministrador[[#All],[Suministrador_CNE]:[SUMINISTRADOR_ACTUAL]],2,0)</f>
        <v>GM_HOLDINGS</v>
      </c>
      <c r="T458">
        <f>+COUNTIFS(Cesion_credito[Distribuidor_CNE],Contrato[[#This Row],[Distribuidor_CNE]],Cesion_credito[Bloque_Contrato_CNE],Contrato[[#This Row],[Contrato]])</f>
        <v>1</v>
      </c>
    </row>
    <row r="459" spans="11:20" x14ac:dyDescent="0.25">
      <c r="K459">
        <f t="shared" si="8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1108</v>
      </c>
      <c r="N459" t="s">
        <v>1089</v>
      </c>
      <c r="O459" t="s">
        <v>9</v>
      </c>
      <c r="P459" t="s">
        <v>507</v>
      </c>
      <c r="Q459">
        <v>27.526</v>
      </c>
      <c r="R459" t="str">
        <f>+VLOOKUP(Contrato[[#This Row],[Distribuidor_CNE]],Distribuidor[[#All],[Distribuidor_CNE]:[DISTRIBUIDOR_ACTUAL]],2,0)</f>
        <v>EDECSA</v>
      </c>
      <c r="S459" t="str">
        <f>+VLOOKUP(Contrato[[#This Row],[Suministrador_CNE]],Suministrador[[#All],[Suministrador_CNE]:[SUMINISTRADOR_ACTUAL]],2,0)</f>
        <v>CAREN</v>
      </c>
      <c r="T459">
        <f>+COUNTIFS(Cesion_credito[Distribuidor_CNE],Contrato[[#This Row],[Distribuidor_CNE]],Cesion_credito[Bloque_Contrato_CNE],Contrato[[#This Row],[Contrato]])</f>
        <v>1</v>
      </c>
    </row>
    <row r="460" spans="11:20" x14ac:dyDescent="0.25">
      <c r="K460">
        <f t="shared" si="8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1108</v>
      </c>
      <c r="N460" t="s">
        <v>1089</v>
      </c>
      <c r="O460" t="s">
        <v>9</v>
      </c>
      <c r="P460" t="s">
        <v>508</v>
      </c>
      <c r="Q460">
        <v>21.667999999999999</v>
      </c>
      <c r="R460" t="str">
        <f>+VLOOKUP(Contrato[[#This Row],[Distribuidor_CNE]],Distribuidor[[#All],[Distribuidor_CNE]:[DISTRIBUIDOR_ACTUAL]],2,0)</f>
        <v>EDECSA</v>
      </c>
      <c r="S460" t="str">
        <f>+VLOOKUP(Contrato[[#This Row],[Suministrador_CNE]],Suministrador[[#All],[Suministrador_CNE]:[SUMINISTRADOR_ACTUAL]],2,0)</f>
        <v>CAREN</v>
      </c>
      <c r="T460">
        <f>+COUNTIFS(Cesion_credito[Distribuidor_CNE],Contrato[[#This Row],[Distribuidor_CNE]],Cesion_credito[Bloque_Contrato_CNE],Contrato[[#This Row],[Contrato]])</f>
        <v>1</v>
      </c>
    </row>
    <row r="461" spans="11:20" x14ac:dyDescent="0.25">
      <c r="K461">
        <f t="shared" si="8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1108</v>
      </c>
      <c r="N461" t="s">
        <v>1089</v>
      </c>
      <c r="O461" t="s">
        <v>9</v>
      </c>
      <c r="P461" t="s">
        <v>509</v>
      </c>
      <c r="Q461">
        <v>10.782</v>
      </c>
      <c r="R461" t="str">
        <f>+VLOOKUP(Contrato[[#This Row],[Distribuidor_CNE]],Distribuidor[[#All],[Distribuidor_CNE]:[DISTRIBUIDOR_ACTUAL]],2,0)</f>
        <v>EDECSA</v>
      </c>
      <c r="S461" t="str">
        <f>+VLOOKUP(Contrato[[#This Row],[Suministrador_CNE]],Suministrador[[#All],[Suministrador_CNE]:[SUMINISTRADOR_ACTUAL]],2,0)</f>
        <v>CAREN</v>
      </c>
      <c r="T461">
        <f>+COUNTIFS(Cesion_credito[Distribuidor_CNE],Contrato[[#This Row],[Distribuidor_CNE]],Cesion_credito[Bloque_Contrato_CNE],Contrato[[#This Row],[Contrato]])</f>
        <v>1</v>
      </c>
    </row>
    <row r="462" spans="11:20" x14ac:dyDescent="0.25">
      <c r="K462">
        <f t="shared" si="8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1108</v>
      </c>
      <c r="N462" t="s">
        <v>1089</v>
      </c>
      <c r="O462" t="s">
        <v>9</v>
      </c>
      <c r="P462" t="s">
        <v>510</v>
      </c>
      <c r="Q462">
        <v>122.56</v>
      </c>
      <c r="R462" t="str">
        <f>+VLOOKUP(Contrato[[#This Row],[Distribuidor_CNE]],Distribuidor[[#All],[Distribuidor_CNE]:[DISTRIBUIDOR_ACTUAL]],2,0)</f>
        <v>EDECSA</v>
      </c>
      <c r="S462" t="str">
        <f>+VLOOKUP(Contrato[[#This Row],[Suministrador_CNE]],Suministrador[[#All],[Suministrador_CNE]:[SUMINISTRADOR_ACTUAL]],2,0)</f>
        <v>CAREN</v>
      </c>
      <c r="T462">
        <f>+COUNTIFS(Cesion_credito[Distribuidor_CNE],Contrato[[#This Row],[Distribuidor_CNE]],Cesion_credito[Bloque_Contrato_CNE],Contrato[[#This Row],[Contrato]])</f>
        <v>1</v>
      </c>
    </row>
    <row r="463" spans="11:20" x14ac:dyDescent="0.25">
      <c r="K463">
        <f t="shared" si="8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1108</v>
      </c>
      <c r="N463" t="s">
        <v>1089</v>
      </c>
      <c r="O463" t="s">
        <v>10</v>
      </c>
      <c r="P463" t="s">
        <v>511</v>
      </c>
      <c r="Q463">
        <v>109.837</v>
      </c>
      <c r="R463" t="str">
        <f>+VLOOKUP(Contrato[[#This Row],[Distribuidor_CNE]],Distribuidor[[#All],[Distribuidor_CNE]:[DISTRIBUIDOR_ACTUAL]],2,0)</f>
        <v>EDECSA</v>
      </c>
      <c r="S463" t="str">
        <f>+VLOOKUP(Contrato[[#This Row],[Suministrador_CNE]],Suministrador[[#All],[Suministrador_CNE]:[SUMINISTRADOR_ACTUAL]],2,0)</f>
        <v>PV_SALVADOR</v>
      </c>
      <c r="T463">
        <f>+COUNTIFS(Cesion_credito[Distribuidor_CNE],Contrato[[#This Row],[Distribuidor_CNE]],Cesion_credito[Bloque_Contrato_CNE],Contrato[[#This Row],[Contrato]])</f>
        <v>1</v>
      </c>
    </row>
    <row r="464" spans="11:20" x14ac:dyDescent="0.25">
      <c r="K464">
        <f t="shared" si="8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1108</v>
      </c>
      <c r="N464" t="s">
        <v>1089</v>
      </c>
      <c r="O464" t="s">
        <v>10</v>
      </c>
      <c r="P464" t="s">
        <v>512</v>
      </c>
      <c r="Q464">
        <v>23.356000000000002</v>
      </c>
      <c r="R464" t="str">
        <f>+VLOOKUP(Contrato[[#This Row],[Distribuidor_CNE]],Distribuidor[[#All],[Distribuidor_CNE]:[DISTRIBUIDOR_ACTUAL]],2,0)</f>
        <v>EDECSA</v>
      </c>
      <c r="S464" t="str">
        <f>+VLOOKUP(Contrato[[#This Row],[Suministrador_CNE]],Suministrador[[#All],[Suministrador_CNE]:[SUMINISTRADOR_ACTUAL]],2,0)</f>
        <v>PV_SALVADOR</v>
      </c>
      <c r="T464">
        <f>+COUNTIFS(Cesion_credito[Distribuidor_CNE],Contrato[[#This Row],[Distribuidor_CNE]],Cesion_credito[Bloque_Contrato_CNE],Contrato[[#This Row],[Contrato]])</f>
        <v>1</v>
      </c>
    </row>
    <row r="465" spans="11:20" x14ac:dyDescent="0.25">
      <c r="K465">
        <f t="shared" si="8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1108</v>
      </c>
      <c r="N465" t="s">
        <v>1089</v>
      </c>
      <c r="O465" t="s">
        <v>10</v>
      </c>
      <c r="P465" t="s">
        <v>513</v>
      </c>
      <c r="Q465">
        <v>23.088000000000001</v>
      </c>
      <c r="R465" t="str">
        <f>+VLOOKUP(Contrato[[#This Row],[Distribuidor_CNE]],Distribuidor[[#All],[Distribuidor_CNE]:[DISTRIBUIDOR_ACTUAL]],2,0)</f>
        <v>EDECSA</v>
      </c>
      <c r="S465" t="str">
        <f>+VLOOKUP(Contrato[[#This Row],[Suministrador_CNE]],Suministrador[[#All],[Suministrador_CNE]:[SUMINISTRADOR_ACTUAL]],2,0)</f>
        <v>PV_SALVADOR</v>
      </c>
      <c r="T465">
        <f>+COUNTIFS(Cesion_credito[Distribuidor_CNE],Contrato[[#This Row],[Distribuidor_CNE]],Cesion_credito[Bloque_Contrato_CNE],Contrato[[#This Row],[Contrato]])</f>
        <v>1</v>
      </c>
    </row>
    <row r="466" spans="11:20" x14ac:dyDescent="0.25">
      <c r="K466">
        <f t="shared" si="8"/>
        <v>1</v>
      </c>
      <c r="L466" s="3" t="str">
        <f>+Contrato[[#This Row],[Distribuidor_CNE]]&amp;"_"&amp;Contrato[[#This Row],[Contrato]]</f>
        <v>EDECSA_CHQ 2006/01_BB1_BB_EDECSA_ENDESA</v>
      </c>
      <c r="M466" t="s">
        <v>1108</v>
      </c>
      <c r="N466" t="s">
        <v>1089</v>
      </c>
      <c r="O466" t="s">
        <v>1073</v>
      </c>
      <c r="P466" t="s">
        <v>514</v>
      </c>
      <c r="Q466">
        <v>2952.471</v>
      </c>
      <c r="R466" t="str">
        <f>+VLOOKUP(Contrato[[#This Row],[Distribuidor_CNE]],Distribuidor[[#All],[Distribuidor_CNE]:[DISTRIBUIDOR_ACTUAL]],2,0)</f>
        <v>EDECSA</v>
      </c>
      <c r="S466" t="str">
        <f>+VLOOKUP(Contrato[[#This Row],[Suministrador_CNE]],Suministrador[[#All],[Suministrador_CNE]:[SUMINISTRADOR_ACTUAL]],2,0)</f>
        <v>ENEL_GENERACION</v>
      </c>
      <c r="T466">
        <f>+COUNTIFS(Cesion_credito[Distribuidor_CNE],Contrato[[#This Row],[Distribuidor_CNE]],Cesion_credito[Bloque_Contrato_CNE],Contrato[[#This Row],[Contrato]])</f>
        <v>1</v>
      </c>
    </row>
    <row r="467" spans="11:20" x14ac:dyDescent="0.25">
      <c r="K467">
        <f t="shared" si="8"/>
        <v>1</v>
      </c>
      <c r="L467" s="3" t="str">
        <f>+Contrato[[#This Row],[Distribuidor_CNE]]&amp;"_"&amp;Contrato[[#This Row],[Contrato]]</f>
        <v>EDECSA_CHQ 2006/01_BB2_BB_EDECSA_ENDESA</v>
      </c>
      <c r="M467" t="s">
        <v>1108</v>
      </c>
      <c r="N467" t="s">
        <v>1089</v>
      </c>
      <c r="O467" t="s">
        <v>1073</v>
      </c>
      <c r="P467" t="s">
        <v>515</v>
      </c>
      <c r="Q467">
        <v>6634.7790000000005</v>
      </c>
      <c r="R467" t="str">
        <f>+VLOOKUP(Contrato[[#This Row],[Distribuidor_CNE]],Distribuidor[[#All],[Distribuidor_CNE]:[DISTRIBUIDOR_ACTUAL]],2,0)</f>
        <v>EDECSA</v>
      </c>
      <c r="S467" t="str">
        <f>+VLOOKUP(Contrato[[#This Row],[Suministrador_CNE]],Suministrador[[#All],[Suministrador_CNE]:[SUMINISTRADOR_ACTUAL]],2,0)</f>
        <v>ENEL_GENERACION</v>
      </c>
      <c r="T467">
        <f>+COUNTIFS(Cesion_credito[Distribuidor_CNE],Contrato[[#This Row],[Distribuidor_CNE]],Cesion_credito[Bloque_Contrato_CNE],Contrato[[#This Row],[Contrato]])</f>
        <v>1</v>
      </c>
    </row>
    <row r="468" spans="11:20" x14ac:dyDescent="0.25">
      <c r="K468">
        <f t="shared" si="8"/>
        <v>1</v>
      </c>
      <c r="L468" s="3" t="str">
        <f>+Contrato[[#This Row],[Distribuidor_CNE]]&amp;"_"&amp;Contrato[[#This Row],[Contrato]]</f>
        <v>EDECSA_CHQ 2008/01_BS1_BB_EDECSA_ENDESA</v>
      </c>
      <c r="M468" t="s">
        <v>1108</v>
      </c>
      <c r="N468" t="s">
        <v>1089</v>
      </c>
      <c r="O468" t="s">
        <v>1073</v>
      </c>
      <c r="P468" t="s">
        <v>516</v>
      </c>
      <c r="Q468">
        <v>57427.66</v>
      </c>
      <c r="R468" t="str">
        <f>+VLOOKUP(Contrato[[#This Row],[Distribuidor_CNE]],Distribuidor[[#All],[Distribuidor_CNE]:[DISTRIBUIDOR_ACTUAL]],2,0)</f>
        <v>EDECSA</v>
      </c>
      <c r="S468" t="str">
        <f>+VLOOKUP(Contrato[[#This Row],[Suministrador_CNE]],Suministrador[[#All],[Suministrador_CNE]:[SUMINISTRADOR_ACTUAL]],2,0)</f>
        <v>ENEL_GENERACION</v>
      </c>
      <c r="T468">
        <f>+COUNTIFS(Cesion_credito[Distribuidor_CNE],Contrato[[#This Row],[Distribuidor_CNE]],Cesion_credito[Bloque_Contrato_CNE],Contrato[[#This Row],[Contrato]])</f>
        <v>1</v>
      </c>
    </row>
    <row r="469" spans="11:20" x14ac:dyDescent="0.25">
      <c r="K469">
        <f t="shared" si="8"/>
        <v>1</v>
      </c>
      <c r="L469" s="3" t="str">
        <f>+Contrato[[#This Row],[Distribuidor_CNE]]&amp;"_"&amp;Contrato[[#This Row],[Contrato]]</f>
        <v>EDECSA_SIC 2013/01_BS1_BB_EDECSA_ENDESA</v>
      </c>
      <c r="M469" t="s">
        <v>1108</v>
      </c>
      <c r="N469" t="s">
        <v>1089</v>
      </c>
      <c r="O469" t="s">
        <v>1073</v>
      </c>
      <c r="P469" t="s">
        <v>517</v>
      </c>
      <c r="Q469">
        <v>9971.1299999999992</v>
      </c>
      <c r="R469" t="str">
        <f>+VLOOKUP(Contrato[[#This Row],[Distribuidor_CNE]],Distribuidor[[#All],[Distribuidor_CNE]:[DISTRIBUIDOR_ACTUAL]],2,0)</f>
        <v>EDECSA</v>
      </c>
      <c r="S469" t="str">
        <f>+VLOOKUP(Contrato[[#This Row],[Suministrador_CNE]],Suministrador[[#All],[Suministrador_CNE]:[SUMINISTRADOR_ACTUAL]],2,0)</f>
        <v>ENEL_GENERACION</v>
      </c>
      <c r="T469">
        <f>+COUNTIFS(Cesion_credito[Distribuidor_CNE],Contrato[[#This Row],[Distribuidor_CNE]],Cesion_credito[Bloque_Contrato_CNE],Contrato[[#This Row],[Contrato]])</f>
        <v>1</v>
      </c>
    </row>
    <row r="470" spans="11:20" x14ac:dyDescent="0.25">
      <c r="K470">
        <f t="shared" si="8"/>
        <v>1</v>
      </c>
      <c r="L470" s="3" t="str">
        <f>+Contrato[[#This Row],[Distribuidor_CNE]]&amp;"_"&amp;Contrato[[#This Row],[Contrato]]</f>
        <v>EDECSA_SIC 2013/03_BS1_BB_EDECSA_ENDESA</v>
      </c>
      <c r="M470" t="s">
        <v>1108</v>
      </c>
      <c r="N470" t="s">
        <v>1089</v>
      </c>
      <c r="O470" t="s">
        <v>1073</v>
      </c>
      <c r="P470" t="s">
        <v>518</v>
      </c>
      <c r="Q470">
        <v>1713.05</v>
      </c>
      <c r="R470" t="str">
        <f>+VLOOKUP(Contrato[[#This Row],[Distribuidor_CNE]],Distribuidor[[#All],[Distribuidor_CNE]:[DISTRIBUIDOR_ACTUAL]],2,0)</f>
        <v>EDECSA</v>
      </c>
      <c r="S470" t="str">
        <f>+VLOOKUP(Contrato[[#This Row],[Suministrador_CNE]],Suministrador[[#All],[Suministrador_CNE]:[SUMINISTRADOR_ACTUAL]],2,0)</f>
        <v>ENEL_GENERACION</v>
      </c>
      <c r="T470">
        <f>+COUNTIFS(Cesion_credito[Distribuidor_CNE],Contrato[[#This Row],[Distribuidor_CNE]],Cesion_credito[Bloque_Contrato_CNE],Contrato[[#This Row],[Contrato]])</f>
        <v>1</v>
      </c>
    </row>
    <row r="471" spans="11:20" x14ac:dyDescent="0.25">
      <c r="K471">
        <f t="shared" si="8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1108</v>
      </c>
      <c r="N471" t="s">
        <v>1089</v>
      </c>
      <c r="O471" t="s">
        <v>11</v>
      </c>
      <c r="P471" t="s">
        <v>519</v>
      </c>
      <c r="Q471">
        <v>90.86</v>
      </c>
      <c r="R471" t="str">
        <f>+VLOOKUP(Contrato[[#This Row],[Distribuidor_CNE]],Distribuidor[[#All],[Distribuidor_CNE]:[DISTRIBUIDOR_ACTUAL]],2,0)</f>
        <v>EDECSA</v>
      </c>
      <c r="S471" t="str">
        <f>+VLOOKUP(Contrato[[#This Row],[Suministrador_CNE]],Suministrador[[#All],[Suministrador_CNE]:[SUMINISTRADOR_ACTUAL]],2,0)</f>
        <v>EL_MORADO</v>
      </c>
      <c r="T471">
        <f>+COUNTIFS(Cesion_credito[Distribuidor_CNE],Contrato[[#This Row],[Distribuidor_CNE]],Cesion_credito[Bloque_Contrato_CNE],Contrato[[#This Row],[Contrato]])</f>
        <v>1</v>
      </c>
    </row>
    <row r="472" spans="11:20" x14ac:dyDescent="0.25">
      <c r="K472">
        <f t="shared" si="8"/>
        <v>1</v>
      </c>
      <c r="L472" s="3" t="str">
        <f>+Contrato[[#This Row],[Distribuidor_CNE]]&amp;"_"&amp;Contrato[[#This Row],[Contrato]]</f>
        <v>EDECSA_SIC 2013/03_2_BS4_BB_EDECSA_Norvind</v>
      </c>
      <c r="M472" t="s">
        <v>1108</v>
      </c>
      <c r="N472" t="s">
        <v>1089</v>
      </c>
      <c r="O472" t="s">
        <v>13</v>
      </c>
      <c r="P472" t="s">
        <v>520</v>
      </c>
      <c r="Q472">
        <v>47.454999999999998</v>
      </c>
      <c r="R472" t="str">
        <f>+VLOOKUP(Contrato[[#This Row],[Distribuidor_CNE]],Distribuidor[[#All],[Distribuidor_CNE]:[DISTRIBUIDOR_ACTUAL]],2,0)</f>
        <v>EDECSA</v>
      </c>
      <c r="S472" t="str">
        <f>+VLOOKUP(Contrato[[#This Row],[Suministrador_CNE]],Suministrador[[#All],[Suministrador_CNE]:[SUMINISTRADOR_ACTUAL]],2,0)</f>
        <v>NORVIND</v>
      </c>
      <c r="T472">
        <f>+COUNTIFS(Cesion_credito[Distribuidor_CNE],Contrato[[#This Row],[Distribuidor_CNE]],Cesion_credito[Bloque_Contrato_CNE],Contrato[[#This Row],[Contrato]])</f>
        <v>1</v>
      </c>
    </row>
    <row r="473" spans="11:20" x14ac:dyDescent="0.25">
      <c r="K473">
        <f t="shared" si="8"/>
        <v>1</v>
      </c>
      <c r="L473" s="3" t="str">
        <f>+Contrato[[#This Row],[Distribuidor_CNE]]&amp;"_"&amp;Contrato[[#This Row],[Contrato]]</f>
        <v>EDECSA_SIC 2013/01_BS1_BB_EDECSA_PANGUIPULLI</v>
      </c>
      <c r="M473" t="s">
        <v>1108</v>
      </c>
      <c r="N473" t="s">
        <v>1089</v>
      </c>
      <c r="O473" t="s">
        <v>1074</v>
      </c>
      <c r="P473" t="s">
        <v>521</v>
      </c>
      <c r="Q473">
        <v>1247.0930000000001</v>
      </c>
      <c r="R473" t="str">
        <f>+VLOOKUP(Contrato[[#This Row],[Distribuidor_CNE]],Distribuidor[[#All],[Distribuidor_CNE]:[DISTRIBUIDOR_ACTUAL]],2,0)</f>
        <v>EDECSA</v>
      </c>
      <c r="S473" t="str">
        <f>+VLOOKUP(Contrato[[#This Row],[Suministrador_CNE]],Suministrador[[#All],[Suministrador_CNE]:[SUMINISTRADOR_ACTUAL]],2,0)</f>
        <v>EGP_CHILE</v>
      </c>
      <c r="T473">
        <f>+COUNTIFS(Cesion_credito[Distribuidor_CNE],Contrato[[#This Row],[Distribuidor_CNE]],Cesion_credito[Bloque_Contrato_CNE],Contrato[[#This Row],[Contrato]])</f>
        <v>1</v>
      </c>
    </row>
    <row r="474" spans="11:20" x14ac:dyDescent="0.25">
      <c r="K474">
        <f t="shared" si="8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1108</v>
      </c>
      <c r="N474" t="s">
        <v>1089</v>
      </c>
      <c r="O474" t="s">
        <v>14</v>
      </c>
      <c r="P474" t="s">
        <v>522</v>
      </c>
      <c r="Q474">
        <v>263.47699999999998</v>
      </c>
      <c r="R474" t="str">
        <f>+VLOOKUP(Contrato[[#This Row],[Distribuidor_CNE]],Distribuidor[[#All],[Distribuidor_CNE]:[DISTRIBUIDOR_ACTUAL]],2,0)</f>
        <v>EDECSA</v>
      </c>
      <c r="S474" t="str">
        <f>+VLOOKUP(Contrato[[#This Row],[Suministrador_CNE]],Suministrador[[#All],[Suministrador_CNE]:[SUMINISTRADOR_ACTUAL]],2,0)</f>
        <v>COLBUN</v>
      </c>
      <c r="T474">
        <f>+COUNTIFS(Cesion_credito[Distribuidor_CNE],Contrato[[#This Row],[Distribuidor_CNE]],Cesion_credito[Bloque_Contrato_CNE],Contrato[[#This Row],[Contrato]])</f>
        <v>1</v>
      </c>
    </row>
    <row r="475" spans="11:20" x14ac:dyDescent="0.25">
      <c r="K475">
        <f t="shared" si="8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1108</v>
      </c>
      <c r="N475" t="s">
        <v>1089</v>
      </c>
      <c r="O475" t="s">
        <v>19</v>
      </c>
      <c r="P475" t="s">
        <v>523</v>
      </c>
      <c r="Q475">
        <v>121.482</v>
      </c>
      <c r="R475" t="str">
        <f>+VLOOKUP(Contrato[[#This Row],[Distribuidor_CNE]],Distribuidor[[#All],[Distribuidor_CNE]:[DISTRIBUIDOR_ACTUAL]],2,0)</f>
        <v>EDECSA</v>
      </c>
      <c r="S475" t="str">
        <f>+VLOOKUP(Contrato[[#This Row],[Suministrador_CNE]],Suministrador[[#All],[Suministrador_CNE]:[SUMINISTRADOR_ACTUAL]],2,0)</f>
        <v>COLBUN</v>
      </c>
      <c r="T475">
        <f>+COUNTIFS(Cesion_credito[Distribuidor_CNE],Contrato[[#This Row],[Distribuidor_CNE]],Cesion_credito[Bloque_Contrato_CNE],Contrato[[#This Row],[Contrato]])</f>
        <v>1</v>
      </c>
    </row>
    <row r="476" spans="11:20" x14ac:dyDescent="0.25">
      <c r="K476">
        <f t="shared" si="8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1108</v>
      </c>
      <c r="N476" t="s">
        <v>1089</v>
      </c>
      <c r="O476" t="s">
        <v>20</v>
      </c>
      <c r="P476" t="s">
        <v>524</v>
      </c>
      <c r="Q476">
        <v>79.084999999999994</v>
      </c>
      <c r="R476" t="str">
        <f>+VLOOKUP(Contrato[[#This Row],[Distribuidor_CNE]],Distribuidor[[#All],[Distribuidor_CNE]:[DISTRIBUIDOR_ACTUAL]],2,0)</f>
        <v>EDECSA</v>
      </c>
      <c r="S476" t="str">
        <f>+VLOOKUP(Contrato[[#This Row],[Suministrador_CNE]],Suministrador[[#All],[Suministrador_CNE]:[SUMINISTRADOR_ACTUAL]],2,0)</f>
        <v>COLBUN</v>
      </c>
      <c r="T476">
        <f>+COUNTIFS(Cesion_credito[Distribuidor_CNE],Contrato[[#This Row],[Distribuidor_CNE]],Cesion_credito[Bloque_Contrato_CNE],Contrato[[#This Row],[Contrato]])</f>
        <v>1</v>
      </c>
    </row>
    <row r="477" spans="11:20" x14ac:dyDescent="0.25">
      <c r="K477">
        <f t="shared" si="8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1108</v>
      </c>
      <c r="N477" t="s">
        <v>1089</v>
      </c>
      <c r="O477" t="s">
        <v>15</v>
      </c>
      <c r="P477" t="s">
        <v>525</v>
      </c>
      <c r="Q477">
        <v>188.47399999999999</v>
      </c>
      <c r="R477" t="str">
        <f>+VLOOKUP(Contrato[[#This Row],[Distribuidor_CNE]],Distribuidor[[#All],[Distribuidor_CNE]:[DISTRIBUIDOR_ACTUAL]],2,0)</f>
        <v>EDECSA</v>
      </c>
      <c r="S477" t="str">
        <f>+VLOOKUP(Contrato[[#This Row],[Suministrador_CNE]],Suministrador[[#All],[Suministrador_CNE]:[SUMINISTRADOR_ACTUAL]],2,0)</f>
        <v>SAN_JUAN_LAP</v>
      </c>
      <c r="T477">
        <f>+COUNTIFS(Cesion_credito[Distribuidor_CNE],Contrato[[#This Row],[Distribuidor_CNE]],Cesion_credito[Bloque_Contrato_CNE],Contrato[[#This Row],[Contrato]])</f>
        <v>1</v>
      </c>
    </row>
    <row r="478" spans="11:20" x14ac:dyDescent="0.25">
      <c r="K478">
        <f t="shared" si="8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1108</v>
      </c>
      <c r="N478" t="s">
        <v>1089</v>
      </c>
      <c r="O478" t="s">
        <v>15</v>
      </c>
      <c r="P478" t="s">
        <v>526</v>
      </c>
      <c r="Q478">
        <v>90.174000000000007</v>
      </c>
      <c r="R478" t="str">
        <f>+VLOOKUP(Contrato[[#This Row],[Distribuidor_CNE]],Distribuidor[[#All],[Distribuidor_CNE]:[DISTRIBUIDOR_ACTUAL]],2,0)</f>
        <v>EDECSA</v>
      </c>
      <c r="S478" t="str">
        <f>+VLOOKUP(Contrato[[#This Row],[Suministrador_CNE]],Suministrador[[#All],[Suministrador_CNE]:[SUMINISTRADOR_ACTUAL]],2,0)</f>
        <v>SAN_JUAN_LAP</v>
      </c>
      <c r="T478">
        <f>+COUNTIFS(Cesion_credito[Distribuidor_CNE],Contrato[[#This Row],[Distribuidor_CNE]],Cesion_credito[Bloque_Contrato_CNE],Contrato[[#This Row],[Contrato]])</f>
        <v>1</v>
      </c>
    </row>
    <row r="479" spans="11:20" x14ac:dyDescent="0.25">
      <c r="K479">
        <f t="shared" si="8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1108</v>
      </c>
      <c r="N479" t="s">
        <v>1089</v>
      </c>
      <c r="O479" t="s">
        <v>15</v>
      </c>
      <c r="P479" t="s">
        <v>527</v>
      </c>
      <c r="Q479">
        <v>584.19299999999998</v>
      </c>
      <c r="R479" t="str">
        <f>+VLOOKUP(Contrato[[#This Row],[Distribuidor_CNE]],Distribuidor[[#All],[Distribuidor_CNE]:[DISTRIBUIDOR_ACTUAL]],2,0)</f>
        <v>EDECSA</v>
      </c>
      <c r="S479" t="str">
        <f>+VLOOKUP(Contrato[[#This Row],[Suministrador_CNE]],Suministrador[[#All],[Suministrador_CNE]:[SUMINISTRADOR_ACTUAL]],2,0)</f>
        <v>SAN_JUAN_LAP</v>
      </c>
      <c r="T479">
        <f>+COUNTIFS(Cesion_credito[Distribuidor_CNE],Contrato[[#This Row],[Distribuidor_CNE]],Cesion_credito[Bloque_Contrato_CNE],Contrato[[#This Row],[Contrato]])</f>
        <v>1</v>
      </c>
    </row>
    <row r="480" spans="11:20" x14ac:dyDescent="0.25">
      <c r="K480">
        <f t="shared" si="8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1108</v>
      </c>
      <c r="N480" t="s">
        <v>1089</v>
      </c>
      <c r="O480" t="s">
        <v>16</v>
      </c>
      <c r="P480" t="s">
        <v>528</v>
      </c>
      <c r="Q480">
        <v>188.02199999999999</v>
      </c>
      <c r="R480" t="str">
        <f>+VLOOKUP(Contrato[[#This Row],[Distribuidor_CNE]],Distribuidor[[#All],[Distribuidor_CNE]:[DISTRIBUIDOR_ACTUAL]],2,0)</f>
        <v>EDECSA</v>
      </c>
      <c r="S480" t="str">
        <f>+VLOOKUP(Contrato[[#This Row],[Suministrador_CNE]],Suministrador[[#All],[Suministrador_CNE]:[SUMINISTRADOR_ACTUAL]],2,0)</f>
        <v>SANTIAGO_SOLAR</v>
      </c>
      <c r="T480">
        <f>+COUNTIFS(Cesion_credito[Distribuidor_CNE],Contrato[[#This Row],[Distribuidor_CNE]],Cesion_credito[Bloque_Contrato_CNE],Contrato[[#This Row],[Contrato]])</f>
        <v>1</v>
      </c>
    </row>
    <row r="481" spans="11:20" x14ac:dyDescent="0.25">
      <c r="K481">
        <f t="shared" si="8"/>
        <v>1</v>
      </c>
      <c r="L481" s="3" t="str">
        <f>+Contrato[[#This Row],[Distribuidor_CNE]]&amp;"_"&amp;Contrato[[#This Row],[Contrato]]</f>
        <v>EDECSA_SIC 2013/03_2_BS1B_BB_EDECSA_SPV P4 S.A.</v>
      </c>
      <c r="M481" t="s">
        <v>1108</v>
      </c>
      <c r="N481" t="s">
        <v>1089</v>
      </c>
      <c r="O481" t="s">
        <v>18</v>
      </c>
      <c r="P481" t="s">
        <v>529</v>
      </c>
      <c r="Q481">
        <v>33.045999999999999</v>
      </c>
      <c r="R481" t="str">
        <f>+VLOOKUP(Contrato[[#This Row],[Distribuidor_CNE]],Distribuidor[[#All],[Distribuidor_CNE]:[DISTRIBUIDOR_ACTUAL]],2,0)</f>
        <v>EDECSA</v>
      </c>
      <c r="S481" t="str">
        <f>+VLOOKUP(Contrato[[#This Row],[Suministrador_CNE]],Suministrador[[#All],[Suministrador_CNE]:[SUMINISTRADOR_ACTUAL]],2,0)</f>
        <v>SPVP4</v>
      </c>
      <c r="T481">
        <f>+COUNTIFS(Cesion_credito[Distribuidor_CNE],Contrato[[#This Row],[Distribuidor_CNE]],Cesion_credito[Bloque_Contrato_CNE],Contrato[[#This Row],[Contrato]])</f>
        <v>1</v>
      </c>
    </row>
    <row r="482" spans="11:20" x14ac:dyDescent="0.25">
      <c r="K482">
        <f t="shared" si="8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1108</v>
      </c>
      <c r="N482" t="s">
        <v>1090</v>
      </c>
      <c r="O482" t="s">
        <v>1</v>
      </c>
      <c r="P482" t="s">
        <v>530</v>
      </c>
      <c r="Q482">
        <v>0</v>
      </c>
      <c r="R482" t="str">
        <f>+VLOOKUP(Contrato[[#This Row],[Distribuidor_CNE]],Distribuidor[[#All],[Distribuidor_CNE]:[DISTRIBUIDOR_ACTUAL]],2,0)</f>
        <v>EEC</v>
      </c>
      <c r="S482" t="str">
        <f>+VLOOKUP(Contrato[[#This Row],[Suministrador_CNE]],Suministrador[[#All],[Suministrador_CNE]:[SUMINISTRADOR_ACTUAL]],2,0)</f>
        <v>CERRO_DOMINADOR_CSP</v>
      </c>
      <c r="T482">
        <f>+COUNTIFS(Cesion_credito[Distribuidor_CNE],Contrato[[#This Row],[Distribuidor_CNE]],Cesion_credito[Bloque_Contrato_CNE],Contrato[[#This Row],[Contrato]])</f>
        <v>1</v>
      </c>
    </row>
    <row r="483" spans="11:20" x14ac:dyDescent="0.25">
      <c r="K483">
        <f t="shared" si="8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1108</v>
      </c>
      <c r="N483" t="s">
        <v>1090</v>
      </c>
      <c r="O483" t="s">
        <v>2</v>
      </c>
      <c r="P483" t="s">
        <v>531</v>
      </c>
      <c r="Q483">
        <v>0</v>
      </c>
      <c r="R483" t="str">
        <f>+VLOOKUP(Contrato[[#This Row],[Distribuidor_CNE]],Distribuidor[[#All],[Distribuidor_CNE]:[DISTRIBUIDOR_ACTUAL]],2,0)</f>
        <v>EEC</v>
      </c>
      <c r="S483" t="str">
        <f>+VLOOKUP(Contrato[[#This Row],[Suministrador_CNE]],Suministrador[[#All],[Suministrador_CNE]:[SUMINISTRADOR_ACTUAL]],2,0)</f>
        <v>ACCIONA_ENERGIA</v>
      </c>
      <c r="T483">
        <f>+COUNTIFS(Cesion_credito[Distribuidor_CNE],Contrato[[#This Row],[Distribuidor_CNE]],Cesion_credito[Bloque_Contrato_CNE],Contrato[[#This Row],[Contrato]])</f>
        <v>1</v>
      </c>
    </row>
    <row r="484" spans="11:20" x14ac:dyDescent="0.25">
      <c r="K484">
        <f t="shared" si="8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1108</v>
      </c>
      <c r="N484" t="s">
        <v>1090</v>
      </c>
      <c r="O484" t="s">
        <v>3</v>
      </c>
      <c r="P484" t="s">
        <v>532</v>
      </c>
      <c r="Q484">
        <v>0</v>
      </c>
      <c r="R484" t="str">
        <f>+VLOOKUP(Contrato[[#This Row],[Distribuidor_CNE]],Distribuidor[[#All],[Distribuidor_CNE]:[DISTRIBUIDOR_ACTUAL]],2,0)</f>
        <v>EEC</v>
      </c>
      <c r="S484" t="str">
        <f>+VLOOKUP(Contrato[[#This Row],[Suministrador_CNE]],Suministrador[[#All],[Suministrador_CNE]:[SUMINISTRADOR_ACTUAL]],2,0)</f>
        <v>AELA_GENERACION</v>
      </c>
      <c r="T484">
        <f>+COUNTIFS(Cesion_credito[Distribuidor_CNE],Contrato[[#This Row],[Distribuidor_CNE]],Cesion_credito[Bloque_Contrato_CNE],Contrato[[#This Row],[Contrato]])</f>
        <v>0</v>
      </c>
    </row>
    <row r="485" spans="11:20" x14ac:dyDescent="0.25">
      <c r="K485">
        <f t="shared" si="8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1108</v>
      </c>
      <c r="N485" t="s">
        <v>1090</v>
      </c>
      <c r="O485" t="s">
        <v>3</v>
      </c>
      <c r="P485" t="s">
        <v>533</v>
      </c>
      <c r="Q485">
        <v>0</v>
      </c>
      <c r="R485" t="str">
        <f>+VLOOKUP(Contrato[[#This Row],[Distribuidor_CNE]],Distribuidor[[#All],[Distribuidor_CNE]:[DISTRIBUIDOR_ACTUAL]],2,0)</f>
        <v>EEC</v>
      </c>
      <c r="S485" t="str">
        <f>+VLOOKUP(Contrato[[#This Row],[Suministrador_CNE]],Suministrador[[#All],[Suministrador_CNE]:[SUMINISTRADOR_ACTUAL]],2,0)</f>
        <v>AELA_GENERACION</v>
      </c>
      <c r="T485">
        <f>+COUNTIFS(Cesion_credito[Distribuidor_CNE],Contrato[[#This Row],[Distribuidor_CNE]],Cesion_credito[Bloque_Contrato_CNE],Contrato[[#This Row],[Contrato]])</f>
        <v>0</v>
      </c>
    </row>
    <row r="486" spans="11:20" x14ac:dyDescent="0.25">
      <c r="K486">
        <f t="shared" si="8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1108</v>
      </c>
      <c r="N486" t="s">
        <v>1090</v>
      </c>
      <c r="O486" t="s">
        <v>3</v>
      </c>
      <c r="P486" t="s">
        <v>534</v>
      </c>
      <c r="Q486">
        <v>0</v>
      </c>
      <c r="R486" t="str">
        <f>+VLOOKUP(Contrato[[#This Row],[Distribuidor_CNE]],Distribuidor[[#All],[Distribuidor_CNE]:[DISTRIBUIDOR_ACTUAL]],2,0)</f>
        <v>EEC</v>
      </c>
      <c r="S486" t="str">
        <f>+VLOOKUP(Contrato[[#This Row],[Suministrador_CNE]],Suministrador[[#All],[Suministrador_CNE]:[SUMINISTRADOR_ACTUAL]],2,0)</f>
        <v>AELA_GENERACION</v>
      </c>
      <c r="T486">
        <f>+COUNTIFS(Cesion_credito[Distribuidor_CNE],Contrato[[#This Row],[Distribuidor_CNE]],Cesion_credito[Bloque_Contrato_CNE],Contrato[[#This Row],[Contrato]])</f>
        <v>0</v>
      </c>
    </row>
    <row r="487" spans="11:20" x14ac:dyDescent="0.25">
      <c r="K487">
        <f t="shared" si="8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1108</v>
      </c>
      <c r="N487" t="s">
        <v>1090</v>
      </c>
      <c r="O487" t="s">
        <v>1076</v>
      </c>
      <c r="P487" t="s">
        <v>535</v>
      </c>
      <c r="Q487">
        <v>0</v>
      </c>
      <c r="R487" t="str">
        <f>+VLOOKUP(Contrato[[#This Row],[Distribuidor_CNE]],Distribuidor[[#All],[Distribuidor_CNE]:[DISTRIBUIDOR_ACTUAL]],2,0)</f>
        <v>EEC</v>
      </c>
      <c r="S487" t="str">
        <f>+VLOOKUP(Contrato[[#This Row],[Suministrador_CNE]],Suministrador[[#All],[Suministrador_CNE]:[SUMINISTRADOR_ACTUAL]],2,0)</f>
        <v>AES_GENER</v>
      </c>
      <c r="T487">
        <f>+COUNTIFS(Cesion_credito[Distribuidor_CNE],Contrato[[#This Row],[Distribuidor_CNE]],Cesion_credito[Bloque_Contrato_CNE],Contrato[[#This Row],[Contrato]])</f>
        <v>0</v>
      </c>
    </row>
    <row r="488" spans="11:20" x14ac:dyDescent="0.25">
      <c r="K488">
        <f t="shared" si="8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1108</v>
      </c>
      <c r="N488" t="s">
        <v>1090</v>
      </c>
      <c r="O488" t="s">
        <v>1076</v>
      </c>
      <c r="P488" t="s">
        <v>536</v>
      </c>
      <c r="Q488">
        <v>0</v>
      </c>
      <c r="R488" t="str">
        <f>+VLOOKUP(Contrato[[#This Row],[Distribuidor_CNE]],Distribuidor[[#All],[Distribuidor_CNE]:[DISTRIBUIDOR_ACTUAL]],2,0)</f>
        <v>EEC</v>
      </c>
      <c r="S488" t="str">
        <f>+VLOOKUP(Contrato[[#This Row],[Suministrador_CNE]],Suministrador[[#All],[Suministrador_CNE]:[SUMINISTRADOR_ACTUAL]],2,0)</f>
        <v>AES_GENER</v>
      </c>
      <c r="T488">
        <f>+COUNTIFS(Cesion_credito[Distribuidor_CNE],Contrato[[#This Row],[Distribuidor_CNE]],Cesion_credito[Bloque_Contrato_CNE],Contrato[[#This Row],[Contrato]])</f>
        <v>0</v>
      </c>
    </row>
    <row r="489" spans="11:20" x14ac:dyDescent="0.25">
      <c r="K489">
        <f t="shared" si="8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1108</v>
      </c>
      <c r="N489" t="s">
        <v>1090</v>
      </c>
      <c r="O489" t="s">
        <v>1076</v>
      </c>
      <c r="P489" t="s">
        <v>537</v>
      </c>
      <c r="Q489">
        <v>0</v>
      </c>
      <c r="R489" t="str">
        <f>+VLOOKUP(Contrato[[#This Row],[Distribuidor_CNE]],Distribuidor[[#All],[Distribuidor_CNE]:[DISTRIBUIDOR_ACTUAL]],2,0)</f>
        <v>EEC</v>
      </c>
      <c r="S489" t="str">
        <f>+VLOOKUP(Contrato[[#This Row],[Suministrador_CNE]],Suministrador[[#All],[Suministrador_CNE]:[SUMINISTRADOR_ACTUAL]],2,0)</f>
        <v>AES_GENER</v>
      </c>
      <c r="T489">
        <f>+COUNTIFS(Cesion_credito[Distribuidor_CNE],Contrato[[#This Row],[Distribuidor_CNE]],Cesion_credito[Bloque_Contrato_CNE],Contrato[[#This Row],[Contrato]])</f>
        <v>0</v>
      </c>
    </row>
    <row r="490" spans="11:20" x14ac:dyDescent="0.25">
      <c r="K490">
        <f t="shared" si="8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1108</v>
      </c>
      <c r="N490" t="s">
        <v>1090</v>
      </c>
      <c r="O490" t="s">
        <v>4</v>
      </c>
      <c r="P490" t="s">
        <v>538</v>
      </c>
      <c r="Q490">
        <v>0</v>
      </c>
      <c r="R490" t="str">
        <f>+VLOOKUP(Contrato[[#This Row],[Distribuidor_CNE]],Distribuidor[[#All],[Distribuidor_CNE]:[DISTRIBUIDOR_ACTUAL]],2,0)</f>
        <v>EEC</v>
      </c>
      <c r="S490" t="str">
        <f>+VLOOKUP(Contrato[[#This Row],[Suministrador_CNE]],Suministrador[[#All],[Suministrador_CNE]:[SUMINISTRADOR_ACTUAL]],2,0)</f>
        <v>LUZ_DEL_NORTE</v>
      </c>
      <c r="T490">
        <f>+COUNTIFS(Cesion_credito[Distribuidor_CNE],Contrato[[#This Row],[Distribuidor_CNE]],Cesion_credito[Bloque_Contrato_CNE],Contrato[[#This Row],[Contrato]])</f>
        <v>1</v>
      </c>
    </row>
    <row r="491" spans="11:20" x14ac:dyDescent="0.25">
      <c r="K491">
        <f t="shared" si="8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1108</v>
      </c>
      <c r="N491" t="s">
        <v>1090</v>
      </c>
      <c r="O491" t="s">
        <v>5</v>
      </c>
      <c r="P491" t="s">
        <v>539</v>
      </c>
      <c r="Q491">
        <v>0</v>
      </c>
      <c r="R491" t="str">
        <f>+VLOOKUP(Contrato[[#This Row],[Distribuidor_CNE]],Distribuidor[[#All],[Distribuidor_CNE]:[DISTRIBUIDOR_ACTUAL]],2,0)</f>
        <v>EEC</v>
      </c>
      <c r="S491" t="str">
        <f>+VLOOKUP(Contrato[[#This Row],[Suministrador_CNE]],Suministrador[[#All],[Suministrador_CNE]:[SUMINISTRADOR_ACTUAL]],2,0)</f>
        <v>CHUNGUNGO</v>
      </c>
      <c r="T491">
        <f>+COUNTIFS(Cesion_credito[Distribuidor_CNE],Contrato[[#This Row],[Distribuidor_CNE]],Cesion_credito[Bloque_Contrato_CNE],Contrato[[#This Row],[Contrato]])</f>
        <v>0</v>
      </c>
    </row>
    <row r="492" spans="11:20" x14ac:dyDescent="0.25">
      <c r="K492">
        <f t="shared" si="8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1108</v>
      </c>
      <c r="N492" t="s">
        <v>1090</v>
      </c>
      <c r="O492" t="s">
        <v>1072</v>
      </c>
      <c r="P492" t="s">
        <v>540</v>
      </c>
      <c r="Q492">
        <v>0</v>
      </c>
      <c r="R492" t="str">
        <f>+VLOOKUP(Contrato[[#This Row],[Distribuidor_CNE]],Distribuidor[[#All],[Distribuidor_CNE]:[DISTRIBUIDOR_ACTUAL]],2,0)</f>
        <v>EEC</v>
      </c>
      <c r="S492" t="str">
        <f>+VLOOKUP(Contrato[[#This Row],[Suministrador_CNE]],Suministrador[[#All],[Suministrador_CNE]:[SUMINISTRADOR_ACTUAL]],2,0)</f>
        <v>COLBUN</v>
      </c>
      <c r="T492">
        <f>+COUNTIFS(Cesion_credito[Distribuidor_CNE],Contrato[[#This Row],[Distribuidor_CNE]],Cesion_credito[Bloque_Contrato_CNE],Contrato[[#This Row],[Contrato]])</f>
        <v>1</v>
      </c>
    </row>
    <row r="493" spans="11:20" x14ac:dyDescent="0.25">
      <c r="K493">
        <f t="shared" si="8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1108</v>
      </c>
      <c r="N493" t="s">
        <v>1090</v>
      </c>
      <c r="O493" t="s">
        <v>1072</v>
      </c>
      <c r="P493" t="s">
        <v>541</v>
      </c>
      <c r="Q493">
        <v>0</v>
      </c>
      <c r="R493" t="str">
        <f>+VLOOKUP(Contrato[[#This Row],[Distribuidor_CNE]],Distribuidor[[#All],[Distribuidor_CNE]:[DISTRIBUIDOR_ACTUAL]],2,0)</f>
        <v>EEC</v>
      </c>
      <c r="S493" t="str">
        <f>+VLOOKUP(Contrato[[#This Row],[Suministrador_CNE]],Suministrador[[#All],[Suministrador_CNE]:[SUMINISTRADOR_ACTUAL]],2,0)</f>
        <v>COLBUN</v>
      </c>
      <c r="T493">
        <f>+COUNTIFS(Cesion_credito[Distribuidor_CNE],Contrato[[#This Row],[Distribuidor_CNE]],Cesion_credito[Bloque_Contrato_CNE],Contrato[[#This Row],[Contrato]])</f>
        <v>1</v>
      </c>
    </row>
    <row r="494" spans="11:20" x14ac:dyDescent="0.25">
      <c r="K494">
        <f t="shared" si="8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1108</v>
      </c>
      <c r="N494" t="s">
        <v>1090</v>
      </c>
      <c r="O494" t="s">
        <v>1072</v>
      </c>
      <c r="P494" t="s">
        <v>542</v>
      </c>
      <c r="Q494">
        <v>0</v>
      </c>
      <c r="R494" t="str">
        <f>+VLOOKUP(Contrato[[#This Row],[Distribuidor_CNE]],Distribuidor[[#All],[Distribuidor_CNE]:[DISTRIBUIDOR_ACTUAL]],2,0)</f>
        <v>EEC</v>
      </c>
      <c r="S494" t="str">
        <f>+VLOOKUP(Contrato[[#This Row],[Suministrador_CNE]],Suministrador[[#All],[Suministrador_CNE]:[SUMINISTRADOR_ACTUAL]],2,0)</f>
        <v>COLBUN</v>
      </c>
      <c r="T494">
        <f>+COUNTIFS(Cesion_credito[Distribuidor_CNE],Contrato[[#This Row],[Distribuidor_CNE]],Cesion_credito[Bloque_Contrato_CNE],Contrato[[#This Row],[Contrato]])</f>
        <v>1</v>
      </c>
    </row>
    <row r="495" spans="11:20" x14ac:dyDescent="0.25">
      <c r="K495">
        <f t="shared" si="8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1108</v>
      </c>
      <c r="N495" t="s">
        <v>1090</v>
      </c>
      <c r="O495" t="s">
        <v>6</v>
      </c>
      <c r="P495" t="s">
        <v>543</v>
      </c>
      <c r="Q495">
        <v>0</v>
      </c>
      <c r="R495" t="str">
        <f>+VLOOKUP(Contrato[[#This Row],[Distribuidor_CNE]],Distribuidor[[#All],[Distribuidor_CNE]:[DISTRIBUIDOR_ACTUAL]],2,0)</f>
        <v>EEC</v>
      </c>
      <c r="S495" t="str">
        <f>+VLOOKUP(Contrato[[#This Row],[Suministrador_CNE]],Suministrador[[#All],[Suministrador_CNE]:[SUMINISTRADOR_ACTUAL]],2,0)</f>
        <v>RUCATAYO</v>
      </c>
      <c r="T495">
        <f>+COUNTIFS(Cesion_credito[Distribuidor_CNE],Contrato[[#This Row],[Distribuidor_CNE]],Cesion_credito[Bloque_Contrato_CNE],Contrato[[#This Row],[Contrato]])</f>
        <v>0</v>
      </c>
    </row>
    <row r="496" spans="11:20" x14ac:dyDescent="0.25">
      <c r="K496">
        <f t="shared" si="8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1108</v>
      </c>
      <c r="N496" t="s">
        <v>1090</v>
      </c>
      <c r="O496" t="s">
        <v>6</v>
      </c>
      <c r="P496" t="s">
        <v>544</v>
      </c>
      <c r="Q496">
        <v>0</v>
      </c>
      <c r="R496" t="str">
        <f>+VLOOKUP(Contrato[[#This Row],[Distribuidor_CNE]],Distribuidor[[#All],[Distribuidor_CNE]:[DISTRIBUIDOR_ACTUAL]],2,0)</f>
        <v>EEC</v>
      </c>
      <c r="S496" t="str">
        <f>+VLOOKUP(Contrato[[#This Row],[Suministrador_CNE]],Suministrador[[#All],[Suministrador_CNE]:[SUMINISTRADOR_ACTUAL]],2,0)</f>
        <v>RUCATAYO</v>
      </c>
      <c r="T496">
        <f>+COUNTIFS(Cesion_credito[Distribuidor_CNE],Contrato[[#This Row],[Distribuidor_CNE]],Cesion_credito[Bloque_Contrato_CNE],Contrato[[#This Row],[Contrato]])</f>
        <v>0</v>
      </c>
    </row>
    <row r="497" spans="11:20" x14ac:dyDescent="0.25">
      <c r="K497">
        <f t="shared" si="8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1108</v>
      </c>
      <c r="N497" t="s">
        <v>1090</v>
      </c>
      <c r="O497" t="s">
        <v>7</v>
      </c>
      <c r="P497" t="s">
        <v>545</v>
      </c>
      <c r="Q497">
        <v>0</v>
      </c>
      <c r="R497" t="str">
        <f>+VLOOKUP(Contrato[[#This Row],[Distribuidor_CNE]],Distribuidor[[#All],[Distribuidor_CNE]:[DISTRIBUIDOR_ACTUAL]],2,0)</f>
        <v>EEC</v>
      </c>
      <c r="S497" t="str">
        <f>+VLOOKUP(Contrato[[#This Row],[Suministrador_CNE]],Suministrador[[#All],[Suministrador_CNE]:[SUMINISTRADOR_ACTUAL]],2,0)</f>
        <v>ENGIE</v>
      </c>
      <c r="T497">
        <f>+COUNTIFS(Cesion_credito[Distribuidor_CNE],Contrato[[#This Row],[Distribuidor_CNE]],Cesion_credito[Bloque_Contrato_CNE],Contrato[[#This Row],[Contrato]])</f>
        <v>0</v>
      </c>
    </row>
    <row r="498" spans="11:20" x14ac:dyDescent="0.25">
      <c r="K498">
        <f t="shared" si="8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1108</v>
      </c>
      <c r="N498" t="s">
        <v>1090</v>
      </c>
      <c r="O498" t="s">
        <v>8</v>
      </c>
      <c r="P498" t="s">
        <v>546</v>
      </c>
      <c r="Q498">
        <v>0</v>
      </c>
      <c r="R498" t="str">
        <f>+VLOOKUP(Contrato[[#This Row],[Distribuidor_CNE]],Distribuidor[[#All],[Distribuidor_CNE]:[DISTRIBUIDOR_ACTUAL]],2,0)</f>
        <v>EEC</v>
      </c>
      <c r="S498" t="str">
        <f>+VLOOKUP(Contrato[[#This Row],[Suministrador_CNE]],Suministrador[[#All],[Suministrador_CNE]:[SUMINISTRADOR_ACTUAL]],2,0)</f>
        <v>GM_HOLDINGS</v>
      </c>
      <c r="T498">
        <f>+COUNTIFS(Cesion_credito[Distribuidor_CNE],Contrato[[#This Row],[Distribuidor_CNE]],Cesion_credito[Bloque_Contrato_CNE],Contrato[[#This Row],[Contrato]])</f>
        <v>1</v>
      </c>
    </row>
    <row r="499" spans="11:20" x14ac:dyDescent="0.25">
      <c r="K499">
        <f t="shared" si="8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1108</v>
      </c>
      <c r="N499" t="s">
        <v>1090</v>
      </c>
      <c r="O499" t="s">
        <v>9</v>
      </c>
      <c r="P499" t="s">
        <v>547</v>
      </c>
      <c r="Q499">
        <v>0</v>
      </c>
      <c r="R499" t="str">
        <f>+VLOOKUP(Contrato[[#This Row],[Distribuidor_CNE]],Distribuidor[[#All],[Distribuidor_CNE]:[DISTRIBUIDOR_ACTUAL]],2,0)</f>
        <v>EEC</v>
      </c>
      <c r="S499" t="str">
        <f>+VLOOKUP(Contrato[[#This Row],[Suministrador_CNE]],Suministrador[[#All],[Suministrador_CNE]:[SUMINISTRADOR_ACTUAL]],2,0)</f>
        <v>CAREN</v>
      </c>
      <c r="T499">
        <f>+COUNTIFS(Cesion_credito[Distribuidor_CNE],Contrato[[#This Row],[Distribuidor_CNE]],Cesion_credito[Bloque_Contrato_CNE],Contrato[[#This Row],[Contrato]])</f>
        <v>1</v>
      </c>
    </row>
    <row r="500" spans="11:20" x14ac:dyDescent="0.25">
      <c r="K500">
        <f t="shared" si="8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1108</v>
      </c>
      <c r="N500" t="s">
        <v>1090</v>
      </c>
      <c r="O500" t="s">
        <v>9</v>
      </c>
      <c r="P500" t="s">
        <v>548</v>
      </c>
      <c r="Q500">
        <v>0</v>
      </c>
      <c r="R500" t="str">
        <f>+VLOOKUP(Contrato[[#This Row],[Distribuidor_CNE]],Distribuidor[[#All],[Distribuidor_CNE]:[DISTRIBUIDOR_ACTUAL]],2,0)</f>
        <v>EEC</v>
      </c>
      <c r="S500" t="str">
        <f>+VLOOKUP(Contrato[[#This Row],[Suministrador_CNE]],Suministrador[[#All],[Suministrador_CNE]:[SUMINISTRADOR_ACTUAL]],2,0)</f>
        <v>CAREN</v>
      </c>
      <c r="T500">
        <f>+COUNTIFS(Cesion_credito[Distribuidor_CNE],Contrato[[#This Row],[Distribuidor_CNE]],Cesion_credito[Bloque_Contrato_CNE],Contrato[[#This Row],[Contrato]])</f>
        <v>1</v>
      </c>
    </row>
    <row r="501" spans="11:20" x14ac:dyDescent="0.25">
      <c r="K501">
        <f t="shared" si="8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1108</v>
      </c>
      <c r="N501" t="s">
        <v>1090</v>
      </c>
      <c r="O501" t="s">
        <v>9</v>
      </c>
      <c r="P501" t="s">
        <v>549</v>
      </c>
      <c r="Q501">
        <v>0</v>
      </c>
      <c r="R501" t="str">
        <f>+VLOOKUP(Contrato[[#This Row],[Distribuidor_CNE]],Distribuidor[[#All],[Distribuidor_CNE]:[DISTRIBUIDOR_ACTUAL]],2,0)</f>
        <v>EEC</v>
      </c>
      <c r="S501" t="str">
        <f>+VLOOKUP(Contrato[[#This Row],[Suministrador_CNE]],Suministrador[[#All],[Suministrador_CNE]:[SUMINISTRADOR_ACTUAL]],2,0)</f>
        <v>CAREN</v>
      </c>
      <c r="T501">
        <f>+COUNTIFS(Cesion_credito[Distribuidor_CNE],Contrato[[#This Row],[Distribuidor_CNE]],Cesion_credito[Bloque_Contrato_CNE],Contrato[[#This Row],[Contrato]])</f>
        <v>1</v>
      </c>
    </row>
    <row r="502" spans="11:20" x14ac:dyDescent="0.25">
      <c r="K502">
        <f t="shared" si="8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1108</v>
      </c>
      <c r="N502" t="s">
        <v>1090</v>
      </c>
      <c r="O502" t="s">
        <v>9</v>
      </c>
      <c r="P502" t="s">
        <v>550</v>
      </c>
      <c r="Q502">
        <v>0</v>
      </c>
      <c r="R502" t="str">
        <f>+VLOOKUP(Contrato[[#This Row],[Distribuidor_CNE]],Distribuidor[[#All],[Distribuidor_CNE]:[DISTRIBUIDOR_ACTUAL]],2,0)</f>
        <v>EEC</v>
      </c>
      <c r="S502" t="str">
        <f>+VLOOKUP(Contrato[[#This Row],[Suministrador_CNE]],Suministrador[[#All],[Suministrador_CNE]:[SUMINISTRADOR_ACTUAL]],2,0)</f>
        <v>CAREN</v>
      </c>
      <c r="T502">
        <f>+COUNTIFS(Cesion_credito[Distribuidor_CNE],Contrato[[#This Row],[Distribuidor_CNE]],Cesion_credito[Bloque_Contrato_CNE],Contrato[[#This Row],[Contrato]])</f>
        <v>1</v>
      </c>
    </row>
    <row r="503" spans="11:20" x14ac:dyDescent="0.25">
      <c r="K503">
        <f t="shared" si="8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1108</v>
      </c>
      <c r="N503" t="s">
        <v>1090</v>
      </c>
      <c r="O503" t="s">
        <v>10</v>
      </c>
      <c r="P503" t="s">
        <v>551</v>
      </c>
      <c r="Q503">
        <v>0</v>
      </c>
      <c r="R503" t="str">
        <f>+VLOOKUP(Contrato[[#This Row],[Distribuidor_CNE]],Distribuidor[[#All],[Distribuidor_CNE]:[DISTRIBUIDOR_ACTUAL]],2,0)</f>
        <v>EEC</v>
      </c>
      <c r="S503" t="str">
        <f>+VLOOKUP(Contrato[[#This Row],[Suministrador_CNE]],Suministrador[[#All],[Suministrador_CNE]:[SUMINISTRADOR_ACTUAL]],2,0)</f>
        <v>PV_SALVADOR</v>
      </c>
      <c r="T503">
        <f>+COUNTIFS(Cesion_credito[Distribuidor_CNE],Contrato[[#This Row],[Distribuidor_CNE]],Cesion_credito[Bloque_Contrato_CNE],Contrato[[#This Row],[Contrato]])</f>
        <v>0</v>
      </c>
    </row>
    <row r="504" spans="11:20" x14ac:dyDescent="0.25">
      <c r="K504">
        <f t="shared" si="8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1108</v>
      </c>
      <c r="N504" t="s">
        <v>1090</v>
      </c>
      <c r="O504" t="s">
        <v>10</v>
      </c>
      <c r="P504" t="s">
        <v>552</v>
      </c>
      <c r="Q504">
        <v>0</v>
      </c>
      <c r="R504" t="str">
        <f>+VLOOKUP(Contrato[[#This Row],[Distribuidor_CNE]],Distribuidor[[#All],[Distribuidor_CNE]:[DISTRIBUIDOR_ACTUAL]],2,0)</f>
        <v>EEC</v>
      </c>
      <c r="S504" t="str">
        <f>+VLOOKUP(Contrato[[#This Row],[Suministrador_CNE]],Suministrador[[#All],[Suministrador_CNE]:[SUMINISTRADOR_ACTUAL]],2,0)</f>
        <v>PV_SALVADOR</v>
      </c>
      <c r="T504">
        <f>+COUNTIFS(Cesion_credito[Distribuidor_CNE],Contrato[[#This Row],[Distribuidor_CNE]],Cesion_credito[Bloque_Contrato_CNE],Contrato[[#This Row],[Contrato]])</f>
        <v>0</v>
      </c>
    </row>
    <row r="505" spans="11:20" x14ac:dyDescent="0.25">
      <c r="K505">
        <f t="shared" si="8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1108</v>
      </c>
      <c r="N505" t="s">
        <v>1090</v>
      </c>
      <c r="O505" t="s">
        <v>10</v>
      </c>
      <c r="P505" t="s">
        <v>553</v>
      </c>
      <c r="Q505">
        <v>0</v>
      </c>
      <c r="R505" t="str">
        <f>+VLOOKUP(Contrato[[#This Row],[Distribuidor_CNE]],Distribuidor[[#All],[Distribuidor_CNE]:[DISTRIBUIDOR_ACTUAL]],2,0)</f>
        <v>EEC</v>
      </c>
      <c r="S505" t="str">
        <f>+VLOOKUP(Contrato[[#This Row],[Suministrador_CNE]],Suministrador[[#All],[Suministrador_CNE]:[SUMINISTRADOR_ACTUAL]],2,0)</f>
        <v>PV_SALVADOR</v>
      </c>
      <c r="T505">
        <f>+COUNTIFS(Cesion_credito[Distribuidor_CNE],Contrato[[#This Row],[Distribuidor_CNE]],Cesion_credito[Bloque_Contrato_CNE],Contrato[[#This Row],[Contrato]])</f>
        <v>0</v>
      </c>
    </row>
    <row r="506" spans="11:20" x14ac:dyDescent="0.25">
      <c r="K506">
        <f t="shared" si="8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1108</v>
      </c>
      <c r="N506" t="s">
        <v>1090</v>
      </c>
      <c r="O506" t="s">
        <v>1073</v>
      </c>
      <c r="P506" t="s">
        <v>554</v>
      </c>
      <c r="Q506">
        <v>0</v>
      </c>
      <c r="R506" t="str">
        <f>+VLOOKUP(Contrato[[#This Row],[Distribuidor_CNE]],Distribuidor[[#All],[Distribuidor_CNE]:[DISTRIBUIDOR_ACTUAL]],2,0)</f>
        <v>EEC</v>
      </c>
      <c r="S506" t="str">
        <f>+VLOOKUP(Contrato[[#This Row],[Suministrador_CNE]],Suministrador[[#All],[Suministrador_CNE]:[SUMINISTRADOR_ACTUAL]],2,0)</f>
        <v>ENEL_GENERACION</v>
      </c>
      <c r="T506">
        <f>+COUNTIFS(Cesion_credito[Distribuidor_CNE],Contrato[[#This Row],[Distribuidor_CNE]],Cesion_credito[Bloque_Contrato_CNE],Contrato[[#This Row],[Contrato]])</f>
        <v>0</v>
      </c>
    </row>
    <row r="507" spans="11:20" x14ac:dyDescent="0.25">
      <c r="K507">
        <f t="shared" si="8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1108</v>
      </c>
      <c r="N507" t="s">
        <v>1090</v>
      </c>
      <c r="O507" t="s">
        <v>1073</v>
      </c>
      <c r="P507" t="s">
        <v>555</v>
      </c>
      <c r="Q507">
        <v>0</v>
      </c>
      <c r="R507" t="str">
        <f>+VLOOKUP(Contrato[[#This Row],[Distribuidor_CNE]],Distribuidor[[#All],[Distribuidor_CNE]:[DISTRIBUIDOR_ACTUAL]],2,0)</f>
        <v>EEC</v>
      </c>
      <c r="S507" t="str">
        <f>+VLOOKUP(Contrato[[#This Row],[Suministrador_CNE]],Suministrador[[#All],[Suministrador_CNE]:[SUMINISTRADOR_ACTUAL]],2,0)</f>
        <v>ENEL_GENERACION</v>
      </c>
      <c r="T507">
        <f>+COUNTIFS(Cesion_credito[Distribuidor_CNE],Contrato[[#This Row],[Distribuidor_CNE]],Cesion_credito[Bloque_Contrato_CNE],Contrato[[#This Row],[Contrato]])</f>
        <v>0</v>
      </c>
    </row>
    <row r="508" spans="11:20" x14ac:dyDescent="0.25">
      <c r="K508">
        <f t="shared" si="8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1108</v>
      </c>
      <c r="N508" t="s">
        <v>1090</v>
      </c>
      <c r="O508" t="s">
        <v>1073</v>
      </c>
      <c r="P508" t="s">
        <v>556</v>
      </c>
      <c r="Q508">
        <v>0</v>
      </c>
      <c r="R508" t="str">
        <f>+VLOOKUP(Contrato[[#This Row],[Distribuidor_CNE]],Distribuidor[[#All],[Distribuidor_CNE]:[DISTRIBUIDOR_ACTUAL]],2,0)</f>
        <v>EEC</v>
      </c>
      <c r="S508" t="str">
        <f>+VLOOKUP(Contrato[[#This Row],[Suministrador_CNE]],Suministrador[[#All],[Suministrador_CNE]:[SUMINISTRADOR_ACTUAL]],2,0)</f>
        <v>ENEL_GENERACION</v>
      </c>
      <c r="T508">
        <f>+COUNTIFS(Cesion_credito[Distribuidor_CNE],Contrato[[#This Row],[Distribuidor_CNE]],Cesion_credito[Bloque_Contrato_CNE],Contrato[[#This Row],[Contrato]])</f>
        <v>0</v>
      </c>
    </row>
    <row r="509" spans="11:20" x14ac:dyDescent="0.25">
      <c r="K509">
        <f t="shared" si="8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1108</v>
      </c>
      <c r="N509" t="s">
        <v>1090</v>
      </c>
      <c r="O509" t="s">
        <v>1073</v>
      </c>
      <c r="P509" t="s">
        <v>557</v>
      </c>
      <c r="Q509">
        <v>0</v>
      </c>
      <c r="R509" t="str">
        <f>+VLOOKUP(Contrato[[#This Row],[Distribuidor_CNE]],Distribuidor[[#All],[Distribuidor_CNE]:[DISTRIBUIDOR_ACTUAL]],2,0)</f>
        <v>EEC</v>
      </c>
      <c r="S509" t="str">
        <f>+VLOOKUP(Contrato[[#This Row],[Suministrador_CNE]],Suministrador[[#All],[Suministrador_CNE]:[SUMINISTRADOR_ACTUAL]],2,0)</f>
        <v>ENEL_GENERACION</v>
      </c>
      <c r="T509">
        <f>+COUNTIFS(Cesion_credito[Distribuidor_CNE],Contrato[[#This Row],[Distribuidor_CNE]],Cesion_credito[Bloque_Contrato_CNE],Contrato[[#This Row],[Contrato]])</f>
        <v>0</v>
      </c>
    </row>
    <row r="510" spans="11:20" x14ac:dyDescent="0.25">
      <c r="K510">
        <f t="shared" si="8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1108</v>
      </c>
      <c r="N510" t="s">
        <v>1090</v>
      </c>
      <c r="O510" t="s">
        <v>1073</v>
      </c>
      <c r="P510" t="s">
        <v>558</v>
      </c>
      <c r="Q510">
        <v>0</v>
      </c>
      <c r="R510" t="str">
        <f>+VLOOKUP(Contrato[[#This Row],[Distribuidor_CNE]],Distribuidor[[#All],[Distribuidor_CNE]:[DISTRIBUIDOR_ACTUAL]],2,0)</f>
        <v>EEC</v>
      </c>
      <c r="S510" t="str">
        <f>+VLOOKUP(Contrato[[#This Row],[Suministrador_CNE]],Suministrador[[#All],[Suministrador_CNE]:[SUMINISTRADOR_ACTUAL]],2,0)</f>
        <v>ENEL_GENERACION</v>
      </c>
      <c r="T510">
        <f>+COUNTIFS(Cesion_credito[Distribuidor_CNE],Contrato[[#This Row],[Distribuidor_CNE]],Cesion_credito[Bloque_Contrato_CNE],Contrato[[#This Row],[Contrato]])</f>
        <v>0</v>
      </c>
    </row>
    <row r="511" spans="11:20" x14ac:dyDescent="0.25">
      <c r="K511">
        <f t="shared" si="8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1108</v>
      </c>
      <c r="N511" t="s">
        <v>1090</v>
      </c>
      <c r="O511" t="s">
        <v>1073</v>
      </c>
      <c r="P511" t="s">
        <v>559</v>
      </c>
      <c r="Q511">
        <v>0</v>
      </c>
      <c r="R511" t="str">
        <f>+VLOOKUP(Contrato[[#This Row],[Distribuidor_CNE]],Distribuidor[[#All],[Distribuidor_CNE]:[DISTRIBUIDOR_ACTUAL]],2,0)</f>
        <v>EEC</v>
      </c>
      <c r="S511" t="str">
        <f>+VLOOKUP(Contrato[[#This Row],[Suministrador_CNE]],Suministrador[[#All],[Suministrador_CNE]:[SUMINISTRADOR_ACTUAL]],2,0)</f>
        <v>ENEL_GENERACION</v>
      </c>
      <c r="T511">
        <f>+COUNTIFS(Cesion_credito[Distribuidor_CNE],Contrato[[#This Row],[Distribuidor_CNE]],Cesion_credito[Bloque_Contrato_CNE],Contrato[[#This Row],[Contrato]])</f>
        <v>0</v>
      </c>
    </row>
    <row r="512" spans="11:20" x14ac:dyDescent="0.25">
      <c r="K512">
        <f t="shared" si="8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1108</v>
      </c>
      <c r="N512" t="s">
        <v>1090</v>
      </c>
      <c r="O512" t="s">
        <v>1073</v>
      </c>
      <c r="P512" t="s">
        <v>560</v>
      </c>
      <c r="Q512">
        <v>0</v>
      </c>
      <c r="R512" t="str">
        <f>+VLOOKUP(Contrato[[#This Row],[Distribuidor_CNE]],Distribuidor[[#All],[Distribuidor_CNE]:[DISTRIBUIDOR_ACTUAL]],2,0)</f>
        <v>EEC</v>
      </c>
      <c r="S512" t="str">
        <f>+VLOOKUP(Contrato[[#This Row],[Suministrador_CNE]],Suministrador[[#All],[Suministrador_CNE]:[SUMINISTRADOR_ACTUAL]],2,0)</f>
        <v>ENEL_GENERACION</v>
      </c>
      <c r="T512">
        <f>+COUNTIFS(Cesion_credito[Distribuidor_CNE],Contrato[[#This Row],[Distribuidor_CNE]],Cesion_credito[Bloque_Contrato_CNE],Contrato[[#This Row],[Contrato]])</f>
        <v>0</v>
      </c>
    </row>
    <row r="513" spans="11:20" x14ac:dyDescent="0.25">
      <c r="K513">
        <f t="shared" si="8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1108</v>
      </c>
      <c r="N513" t="s">
        <v>1090</v>
      </c>
      <c r="O513" t="s">
        <v>11</v>
      </c>
      <c r="P513" t="s">
        <v>561</v>
      </c>
      <c r="Q513">
        <v>0</v>
      </c>
      <c r="R513" t="str">
        <f>+VLOOKUP(Contrato[[#This Row],[Distribuidor_CNE]],Distribuidor[[#All],[Distribuidor_CNE]:[DISTRIBUIDOR_ACTUAL]],2,0)</f>
        <v>EEC</v>
      </c>
      <c r="S513" t="str">
        <f>+VLOOKUP(Contrato[[#This Row],[Suministrador_CNE]],Suministrador[[#All],[Suministrador_CNE]:[SUMINISTRADOR_ACTUAL]],2,0)</f>
        <v>EL_MORADO</v>
      </c>
      <c r="T513">
        <f>+COUNTIFS(Cesion_credito[Distribuidor_CNE],Contrato[[#This Row],[Distribuidor_CNE]],Cesion_credito[Bloque_Contrato_CNE],Contrato[[#This Row],[Contrato]])</f>
        <v>0</v>
      </c>
    </row>
    <row r="514" spans="11:20" x14ac:dyDescent="0.25">
      <c r="K514">
        <f t="shared" si="8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1108</v>
      </c>
      <c r="N514" t="s">
        <v>1090</v>
      </c>
      <c r="O514" t="s">
        <v>1091</v>
      </c>
      <c r="P514" t="s">
        <v>562</v>
      </c>
      <c r="Q514">
        <v>0</v>
      </c>
      <c r="R514" t="str">
        <f>+VLOOKUP(Contrato[[#This Row],[Distribuidor_CNE]],Distribuidor[[#All],[Distribuidor_CNE]:[DISTRIBUIDOR_ACTUAL]],2,0)</f>
        <v>EEC</v>
      </c>
      <c r="S514" t="str">
        <f>+VLOOKUP(Contrato[[#This Row],[Suministrador_CNE]],Suministrador[[#All],[Suministrador_CNE]:[SUMINISTRADOR_ACTUAL]],2,0)</f>
        <v>GUACOLDA</v>
      </c>
      <c r="T514">
        <f>+COUNTIFS(Cesion_credito[Distribuidor_CNE],Contrato[[#This Row],[Distribuidor_CNE]],Cesion_credito[Bloque_Contrato_CNE],Contrato[[#This Row],[Contrato]])</f>
        <v>0</v>
      </c>
    </row>
    <row r="515" spans="11:20" x14ac:dyDescent="0.25">
      <c r="K515">
        <f t="shared" ref="K515:K578" si="9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1108</v>
      </c>
      <c r="N515" t="s">
        <v>1090</v>
      </c>
      <c r="O515" t="s">
        <v>12</v>
      </c>
      <c r="P515" t="s">
        <v>563</v>
      </c>
      <c r="Q515">
        <v>0</v>
      </c>
      <c r="R515" t="str">
        <f>+VLOOKUP(Contrato[[#This Row],[Distribuidor_CNE]],Distribuidor[[#All],[Distribuidor_CNE]:[DISTRIBUIDOR_ACTUAL]],2,0)</f>
        <v>EEC</v>
      </c>
      <c r="S515" t="str">
        <f>+VLOOKUP(Contrato[[#This Row],[Suministrador_CNE]],Suministrador[[#All],[Suministrador_CNE]:[SUMINISTRADOR_ACTUAL]],2,0)</f>
        <v>CABO_LEONES</v>
      </c>
      <c r="T515">
        <f>+COUNTIFS(Cesion_credito[Distribuidor_CNE],Contrato[[#This Row],[Distribuidor_CNE]],Cesion_credito[Bloque_Contrato_CNE],Contrato[[#This Row],[Contrato]])</f>
        <v>0</v>
      </c>
    </row>
    <row r="516" spans="11:20" x14ac:dyDescent="0.25">
      <c r="K516">
        <f t="shared" si="9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1108</v>
      </c>
      <c r="N516" t="s">
        <v>1090</v>
      </c>
      <c r="O516" t="s">
        <v>12</v>
      </c>
      <c r="P516" t="s">
        <v>564</v>
      </c>
      <c r="Q516">
        <v>0</v>
      </c>
      <c r="R516" t="str">
        <f>+VLOOKUP(Contrato[[#This Row],[Distribuidor_CNE]],Distribuidor[[#All],[Distribuidor_CNE]:[DISTRIBUIDOR_ACTUAL]],2,0)</f>
        <v>EEC</v>
      </c>
      <c r="S516" t="str">
        <f>+VLOOKUP(Contrato[[#This Row],[Suministrador_CNE]],Suministrador[[#All],[Suministrador_CNE]:[SUMINISTRADOR_ACTUAL]],2,0)</f>
        <v>CABO_LEONES</v>
      </c>
      <c r="T516">
        <f>+COUNTIFS(Cesion_credito[Distribuidor_CNE],Contrato[[#This Row],[Distribuidor_CNE]],Cesion_credito[Bloque_Contrato_CNE],Contrato[[#This Row],[Contrato]])</f>
        <v>0</v>
      </c>
    </row>
    <row r="517" spans="11:20" x14ac:dyDescent="0.25">
      <c r="K517">
        <f t="shared" si="9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1108</v>
      </c>
      <c r="N517" t="s">
        <v>1090</v>
      </c>
      <c r="O517" t="s">
        <v>13</v>
      </c>
      <c r="P517" t="s">
        <v>565</v>
      </c>
      <c r="Q517">
        <v>0</v>
      </c>
      <c r="R517" t="str">
        <f>+VLOOKUP(Contrato[[#This Row],[Distribuidor_CNE]],Distribuidor[[#All],[Distribuidor_CNE]:[DISTRIBUIDOR_ACTUAL]],2,0)</f>
        <v>EEC</v>
      </c>
      <c r="S517" t="str">
        <f>+VLOOKUP(Contrato[[#This Row],[Suministrador_CNE]],Suministrador[[#All],[Suministrador_CNE]:[SUMINISTRADOR_ACTUAL]],2,0)</f>
        <v>NORVIND</v>
      </c>
      <c r="T517">
        <f>+COUNTIFS(Cesion_credito[Distribuidor_CNE],Contrato[[#This Row],[Distribuidor_CNE]],Cesion_credito[Bloque_Contrato_CNE],Contrato[[#This Row],[Contrato]])</f>
        <v>0</v>
      </c>
    </row>
    <row r="518" spans="11:20" x14ac:dyDescent="0.25">
      <c r="K518">
        <f t="shared" si="9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1108</v>
      </c>
      <c r="N518" t="s">
        <v>1090</v>
      </c>
      <c r="O518" t="s">
        <v>1074</v>
      </c>
      <c r="P518" t="s">
        <v>566</v>
      </c>
      <c r="Q518">
        <v>0</v>
      </c>
      <c r="R518" t="str">
        <f>+VLOOKUP(Contrato[[#This Row],[Distribuidor_CNE]],Distribuidor[[#All],[Distribuidor_CNE]:[DISTRIBUIDOR_ACTUAL]],2,0)</f>
        <v>EEC</v>
      </c>
      <c r="S518" t="str">
        <f>+VLOOKUP(Contrato[[#This Row],[Suministrador_CNE]],Suministrador[[#All],[Suministrador_CNE]:[SUMINISTRADOR_ACTUAL]],2,0)</f>
        <v>EGP_CHILE</v>
      </c>
      <c r="T518">
        <f>+COUNTIFS(Cesion_credito[Distribuidor_CNE],Contrato[[#This Row],[Distribuidor_CNE]],Cesion_credito[Bloque_Contrato_CNE],Contrato[[#This Row],[Contrato]])</f>
        <v>0</v>
      </c>
    </row>
    <row r="519" spans="11:20" x14ac:dyDescent="0.25">
      <c r="K519">
        <f t="shared" si="9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1108</v>
      </c>
      <c r="N519" t="s">
        <v>1090</v>
      </c>
      <c r="O519" t="s">
        <v>14</v>
      </c>
      <c r="P519" t="s">
        <v>567</v>
      </c>
      <c r="Q519">
        <v>0</v>
      </c>
      <c r="R519" t="str">
        <f>+VLOOKUP(Contrato[[#This Row],[Distribuidor_CNE]],Distribuidor[[#All],[Distribuidor_CNE]:[DISTRIBUIDOR_ACTUAL]],2,0)</f>
        <v>EEC</v>
      </c>
      <c r="S519" t="str">
        <f>+VLOOKUP(Contrato[[#This Row],[Suministrador_CNE]],Suministrador[[#All],[Suministrador_CNE]:[SUMINISTRADOR_ACTUAL]],2,0)</f>
        <v>COLBUN</v>
      </c>
      <c r="T519">
        <f>+COUNTIFS(Cesion_credito[Distribuidor_CNE],Contrato[[#This Row],[Distribuidor_CNE]],Cesion_credito[Bloque_Contrato_CNE],Contrato[[#This Row],[Contrato]])</f>
        <v>1</v>
      </c>
    </row>
    <row r="520" spans="11:20" x14ac:dyDescent="0.25">
      <c r="K520">
        <f t="shared" si="9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1108</v>
      </c>
      <c r="N520" t="s">
        <v>1090</v>
      </c>
      <c r="O520" t="s">
        <v>15</v>
      </c>
      <c r="P520" t="s">
        <v>568</v>
      </c>
      <c r="Q520">
        <v>0</v>
      </c>
      <c r="R520" t="str">
        <f>+VLOOKUP(Contrato[[#This Row],[Distribuidor_CNE]],Distribuidor[[#All],[Distribuidor_CNE]:[DISTRIBUIDOR_ACTUAL]],2,0)</f>
        <v>EEC</v>
      </c>
      <c r="S520" t="str">
        <f>+VLOOKUP(Contrato[[#This Row],[Suministrador_CNE]],Suministrador[[#All],[Suministrador_CNE]:[SUMINISTRADOR_ACTUAL]],2,0)</f>
        <v>SAN_JUAN_LAP</v>
      </c>
      <c r="T520">
        <f>+COUNTIFS(Cesion_credito[Distribuidor_CNE],Contrato[[#This Row],[Distribuidor_CNE]],Cesion_credito[Bloque_Contrato_CNE],Contrato[[#This Row],[Contrato]])</f>
        <v>0</v>
      </c>
    </row>
    <row r="521" spans="11:20" x14ac:dyDescent="0.25">
      <c r="K521">
        <f t="shared" si="9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1108</v>
      </c>
      <c r="N521" t="s">
        <v>1090</v>
      </c>
      <c r="O521" t="s">
        <v>15</v>
      </c>
      <c r="P521" t="s">
        <v>569</v>
      </c>
      <c r="Q521">
        <v>0</v>
      </c>
      <c r="R521" t="str">
        <f>+VLOOKUP(Contrato[[#This Row],[Distribuidor_CNE]],Distribuidor[[#All],[Distribuidor_CNE]:[DISTRIBUIDOR_ACTUAL]],2,0)</f>
        <v>EEC</v>
      </c>
      <c r="S521" t="str">
        <f>+VLOOKUP(Contrato[[#This Row],[Suministrador_CNE]],Suministrador[[#All],[Suministrador_CNE]:[SUMINISTRADOR_ACTUAL]],2,0)</f>
        <v>SAN_JUAN_LAP</v>
      </c>
      <c r="T521">
        <f>+COUNTIFS(Cesion_credito[Distribuidor_CNE],Contrato[[#This Row],[Distribuidor_CNE]],Cesion_credito[Bloque_Contrato_CNE],Contrato[[#This Row],[Contrato]])</f>
        <v>0</v>
      </c>
    </row>
    <row r="522" spans="11:20" x14ac:dyDescent="0.25">
      <c r="K522">
        <f t="shared" si="9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1108</v>
      </c>
      <c r="N522" t="s">
        <v>1090</v>
      </c>
      <c r="O522" t="s">
        <v>15</v>
      </c>
      <c r="P522" t="s">
        <v>570</v>
      </c>
      <c r="Q522">
        <v>0</v>
      </c>
      <c r="R522" t="str">
        <f>+VLOOKUP(Contrato[[#This Row],[Distribuidor_CNE]],Distribuidor[[#All],[Distribuidor_CNE]:[DISTRIBUIDOR_ACTUAL]],2,0)</f>
        <v>EEC</v>
      </c>
      <c r="S522" t="str">
        <f>+VLOOKUP(Contrato[[#This Row],[Suministrador_CNE]],Suministrador[[#All],[Suministrador_CNE]:[SUMINISTRADOR_ACTUAL]],2,0)</f>
        <v>SAN_JUAN_LAP</v>
      </c>
      <c r="T522">
        <f>+COUNTIFS(Cesion_credito[Distribuidor_CNE],Contrato[[#This Row],[Distribuidor_CNE]],Cesion_credito[Bloque_Contrato_CNE],Contrato[[#This Row],[Contrato]])</f>
        <v>0</v>
      </c>
    </row>
    <row r="523" spans="11:20" x14ac:dyDescent="0.25">
      <c r="K523">
        <f t="shared" si="9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1108</v>
      </c>
      <c r="N523" t="s">
        <v>1090</v>
      </c>
      <c r="O523" t="s">
        <v>16</v>
      </c>
      <c r="P523" t="s">
        <v>571</v>
      </c>
      <c r="Q523">
        <v>0</v>
      </c>
      <c r="R523" t="str">
        <f>+VLOOKUP(Contrato[[#This Row],[Distribuidor_CNE]],Distribuidor[[#All],[Distribuidor_CNE]:[DISTRIBUIDOR_ACTUAL]],2,0)</f>
        <v>EEC</v>
      </c>
      <c r="S523" t="str">
        <f>+VLOOKUP(Contrato[[#This Row],[Suministrador_CNE]],Suministrador[[#All],[Suministrador_CNE]:[SUMINISTRADOR_ACTUAL]],2,0)</f>
        <v>SANTIAGO_SOLAR</v>
      </c>
      <c r="T523">
        <f>+COUNTIFS(Cesion_credito[Distribuidor_CNE],Contrato[[#This Row],[Distribuidor_CNE]],Cesion_credito[Bloque_Contrato_CNE],Contrato[[#This Row],[Contrato]])</f>
        <v>1</v>
      </c>
    </row>
    <row r="524" spans="11:20" x14ac:dyDescent="0.25">
      <c r="K524">
        <f t="shared" si="9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1108</v>
      </c>
      <c r="N524" t="s">
        <v>1090</v>
      </c>
      <c r="O524" t="s">
        <v>17</v>
      </c>
      <c r="P524" t="s">
        <v>572</v>
      </c>
      <c r="Q524">
        <v>0</v>
      </c>
      <c r="R524" t="str">
        <f>+VLOOKUP(Contrato[[#This Row],[Distribuidor_CNE]],Distribuidor[[#All],[Distribuidor_CNE]:[DISTRIBUIDOR_ACTUAL]],2,0)</f>
        <v>EEC</v>
      </c>
      <c r="S524" t="str">
        <f>+VLOOKUP(Contrato[[#This Row],[Suministrador_CNE]],Suministrador[[#All],[Suministrador_CNE]:[SUMINISTRADOR_ACTUAL]],2,0)</f>
        <v>LUZ_DEL_NORTE</v>
      </c>
      <c r="T524">
        <f>+COUNTIFS(Cesion_credito[Distribuidor_CNE],Contrato[[#This Row],[Distribuidor_CNE]],Cesion_credito[Bloque_Contrato_CNE],Contrato[[#This Row],[Contrato]])</f>
        <v>1</v>
      </c>
    </row>
    <row r="525" spans="11:20" x14ac:dyDescent="0.25">
      <c r="K525">
        <f t="shared" si="9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1108</v>
      </c>
      <c r="N525" t="s">
        <v>1090</v>
      </c>
      <c r="O525" t="s">
        <v>18</v>
      </c>
      <c r="P525" t="s">
        <v>573</v>
      </c>
      <c r="Q525">
        <v>0</v>
      </c>
      <c r="R525" t="str">
        <f>+VLOOKUP(Contrato[[#This Row],[Distribuidor_CNE]],Distribuidor[[#All],[Distribuidor_CNE]:[DISTRIBUIDOR_ACTUAL]],2,0)</f>
        <v>EEC</v>
      </c>
      <c r="S525" t="str">
        <f>+VLOOKUP(Contrato[[#This Row],[Suministrador_CNE]],Suministrador[[#All],[Suministrador_CNE]:[SUMINISTRADOR_ACTUAL]],2,0)</f>
        <v>SPVP4</v>
      </c>
      <c r="T525">
        <f>+COUNTIFS(Cesion_credito[Distribuidor_CNE],Contrato[[#This Row],[Distribuidor_CNE]],Cesion_credito[Bloque_Contrato_CNE],Contrato[[#This Row],[Contrato]])</f>
        <v>0</v>
      </c>
    </row>
    <row r="526" spans="11:20" x14ac:dyDescent="0.25">
      <c r="K526">
        <f t="shared" si="9"/>
        <v>1</v>
      </c>
      <c r="L526" s="3" t="str">
        <f>+Contrato[[#This Row],[Distribuidor_CNE]]&amp;"_"&amp;Contrato[[#This Row],[Contrato]]</f>
        <v>EEPA_SIC 2013/03_2_BS4_BB_EEPA_Abengoa</v>
      </c>
      <c r="M526" t="s">
        <v>1108</v>
      </c>
      <c r="N526" t="s">
        <v>32</v>
      </c>
      <c r="O526" t="s">
        <v>1</v>
      </c>
      <c r="P526" t="s">
        <v>574</v>
      </c>
      <c r="Q526">
        <v>0</v>
      </c>
      <c r="R526" t="str">
        <f>+VLOOKUP(Contrato[[#This Row],[Distribuidor_CNE]],Distribuidor[[#All],[Distribuidor_CNE]:[DISTRIBUIDOR_ACTUAL]],2,0)</f>
        <v>EEPA</v>
      </c>
      <c r="S526" t="str">
        <f>+VLOOKUP(Contrato[[#This Row],[Suministrador_CNE]],Suministrador[[#All],[Suministrador_CNE]:[SUMINISTRADOR_ACTUAL]],2,0)</f>
        <v>CERRO_DOMINADOR_CSP</v>
      </c>
      <c r="T526">
        <f>+COUNTIFS(Cesion_credito[Distribuidor_CNE],Contrato[[#This Row],[Distribuidor_CNE]],Cesion_credito[Bloque_Contrato_CNE],Contrato[[#This Row],[Contrato]])</f>
        <v>1</v>
      </c>
    </row>
    <row r="527" spans="11:20" x14ac:dyDescent="0.25">
      <c r="K527">
        <f t="shared" si="9"/>
        <v>1</v>
      </c>
      <c r="L527" s="3" t="str">
        <f>+Contrato[[#This Row],[Distribuidor_CNE]]&amp;"_"&amp;Contrato[[#This Row],[Contrato]]</f>
        <v>EEPA_SIC 2013/03_2_BS3_BB_EEPA_ACCIONA</v>
      </c>
      <c r="M527" t="s">
        <v>1108</v>
      </c>
      <c r="N527" t="s">
        <v>32</v>
      </c>
      <c r="O527" t="s">
        <v>2</v>
      </c>
      <c r="P527" t="s">
        <v>575</v>
      </c>
      <c r="Q527">
        <v>0</v>
      </c>
      <c r="R527" t="str">
        <f>+VLOOKUP(Contrato[[#This Row],[Distribuidor_CNE]],Distribuidor[[#All],[Distribuidor_CNE]:[DISTRIBUIDOR_ACTUAL]],2,0)</f>
        <v>EEPA</v>
      </c>
      <c r="S527" t="str">
        <f>+VLOOKUP(Contrato[[#This Row],[Suministrador_CNE]],Suministrador[[#All],[Suministrador_CNE]:[SUMINISTRADOR_ACTUAL]],2,0)</f>
        <v>ACCIONA_ENERGIA</v>
      </c>
      <c r="T527">
        <f>+COUNTIFS(Cesion_credito[Distribuidor_CNE],Contrato[[#This Row],[Distribuidor_CNE]],Cesion_credito[Bloque_Contrato_CNE],Contrato[[#This Row],[Contrato]])</f>
        <v>1</v>
      </c>
    </row>
    <row r="528" spans="11:20" x14ac:dyDescent="0.25">
      <c r="K528">
        <f t="shared" si="9"/>
        <v>1</v>
      </c>
      <c r="L528" s="3" t="str">
        <f>+Contrato[[#This Row],[Distribuidor_CNE]]&amp;"_"&amp;Contrato[[#This Row],[Contrato]]</f>
        <v>EEPA_2015/02_BS4A_BB_EEPA_Aela Generación S.A.</v>
      </c>
      <c r="M528" t="s">
        <v>1108</v>
      </c>
      <c r="N528" t="s">
        <v>32</v>
      </c>
      <c r="O528" t="s">
        <v>3</v>
      </c>
      <c r="P528" t="s">
        <v>576</v>
      </c>
      <c r="Q528">
        <v>0</v>
      </c>
      <c r="R528" t="str">
        <f>+VLOOKUP(Contrato[[#This Row],[Distribuidor_CNE]],Distribuidor[[#All],[Distribuidor_CNE]:[DISTRIBUIDOR_ACTUAL]],2,0)</f>
        <v>EEPA</v>
      </c>
      <c r="S528" t="str">
        <f>+VLOOKUP(Contrato[[#This Row],[Suministrador_CNE]],Suministrador[[#All],[Suministrador_CNE]:[SUMINISTRADOR_ACTUAL]],2,0)</f>
        <v>AELA_GENERACION</v>
      </c>
      <c r="T528">
        <f>+COUNTIFS(Cesion_credito[Distribuidor_CNE],Contrato[[#This Row],[Distribuidor_CNE]],Cesion_credito[Bloque_Contrato_CNE],Contrato[[#This Row],[Contrato]])</f>
        <v>0</v>
      </c>
    </row>
    <row r="529" spans="11:20" x14ac:dyDescent="0.25">
      <c r="K529">
        <f t="shared" si="9"/>
        <v>1</v>
      </c>
      <c r="L529" s="3" t="str">
        <f>+Contrato[[#This Row],[Distribuidor_CNE]]&amp;"_"&amp;Contrato[[#This Row],[Contrato]]</f>
        <v>EEPA_2015/02_BS4B_BB_EEPA_Aela Generación S.A.</v>
      </c>
      <c r="M529" t="s">
        <v>1108</v>
      </c>
      <c r="N529" t="s">
        <v>32</v>
      </c>
      <c r="O529" t="s">
        <v>3</v>
      </c>
      <c r="P529" t="s">
        <v>577</v>
      </c>
      <c r="Q529">
        <v>0</v>
      </c>
      <c r="R529" t="str">
        <f>+VLOOKUP(Contrato[[#This Row],[Distribuidor_CNE]],Distribuidor[[#All],[Distribuidor_CNE]:[DISTRIBUIDOR_ACTUAL]],2,0)</f>
        <v>EEPA</v>
      </c>
      <c r="S529" t="str">
        <f>+VLOOKUP(Contrato[[#This Row],[Suministrador_CNE]],Suministrador[[#All],[Suministrador_CNE]:[SUMINISTRADOR_ACTUAL]],2,0)</f>
        <v>AELA_GENERACION</v>
      </c>
      <c r="T529">
        <f>+COUNTIFS(Cesion_credito[Distribuidor_CNE],Contrato[[#This Row],[Distribuidor_CNE]],Cesion_credito[Bloque_Contrato_CNE],Contrato[[#This Row],[Contrato]])</f>
        <v>0</v>
      </c>
    </row>
    <row r="530" spans="11:20" x14ac:dyDescent="0.25">
      <c r="K530">
        <f t="shared" si="9"/>
        <v>1</v>
      </c>
      <c r="L530" s="3" t="str">
        <f>+Contrato[[#This Row],[Distribuidor_CNE]]&amp;"_"&amp;Contrato[[#This Row],[Contrato]]</f>
        <v>EEPA_2015/02_BS4C_BB_EEPA_Aela Generación S.A.</v>
      </c>
      <c r="M530" t="s">
        <v>1108</v>
      </c>
      <c r="N530" t="s">
        <v>32</v>
      </c>
      <c r="O530" t="s">
        <v>3</v>
      </c>
      <c r="P530" t="s">
        <v>578</v>
      </c>
      <c r="Q530">
        <v>0</v>
      </c>
      <c r="R530" t="str">
        <f>+VLOOKUP(Contrato[[#This Row],[Distribuidor_CNE]],Distribuidor[[#All],[Distribuidor_CNE]:[DISTRIBUIDOR_ACTUAL]],2,0)</f>
        <v>EEPA</v>
      </c>
      <c r="S530" t="str">
        <f>+VLOOKUP(Contrato[[#This Row],[Suministrador_CNE]],Suministrador[[#All],[Suministrador_CNE]:[SUMINISTRADOR_ACTUAL]],2,0)</f>
        <v>AELA_GENERACION</v>
      </c>
      <c r="T530">
        <f>+COUNTIFS(Cesion_credito[Distribuidor_CNE],Contrato[[#This Row],[Distribuidor_CNE]],Cesion_credito[Bloque_Contrato_CNE],Contrato[[#This Row],[Contrato]])</f>
        <v>0</v>
      </c>
    </row>
    <row r="531" spans="11:20" x14ac:dyDescent="0.25">
      <c r="K531">
        <f t="shared" si="9"/>
        <v>1</v>
      </c>
      <c r="L531" s="3" t="str">
        <f>+Contrato[[#This Row],[Distribuidor_CNE]]&amp;"_"&amp;Contrato[[#This Row],[Contrato]]</f>
        <v>EEPA_CHL 2006/01_BB1_BB_EEPA_AES GENER</v>
      </c>
      <c r="M531" t="s">
        <v>1108</v>
      </c>
      <c r="N531" t="s">
        <v>32</v>
      </c>
      <c r="O531" t="s">
        <v>1076</v>
      </c>
      <c r="P531" t="s">
        <v>579</v>
      </c>
      <c r="Q531">
        <v>17274.166000000001</v>
      </c>
      <c r="R531" t="str">
        <f>+VLOOKUP(Contrato[[#This Row],[Distribuidor_CNE]],Distribuidor[[#All],[Distribuidor_CNE]:[DISTRIBUIDOR_ACTUAL]],2,0)</f>
        <v>EEPA</v>
      </c>
      <c r="S531" t="str">
        <f>+VLOOKUP(Contrato[[#This Row],[Suministrador_CNE]],Suministrador[[#All],[Suministrador_CNE]:[SUMINISTRADOR_ACTUAL]],2,0)</f>
        <v>AES_GENER</v>
      </c>
      <c r="T531">
        <f>+COUNTIFS(Cesion_credito[Distribuidor_CNE],Contrato[[#This Row],[Distribuidor_CNE]],Cesion_credito[Bloque_Contrato_CNE],Contrato[[#This Row],[Contrato]])</f>
        <v>1</v>
      </c>
    </row>
    <row r="532" spans="11:20" x14ac:dyDescent="0.25">
      <c r="K532">
        <f t="shared" si="9"/>
        <v>1</v>
      </c>
      <c r="L532" s="3" t="str">
        <f>+Contrato[[#This Row],[Distribuidor_CNE]]&amp;"_"&amp;Contrato[[#This Row],[Contrato]]</f>
        <v>EEPA_CHL 2006/01_BB2_BB_EEPA_AES GENER</v>
      </c>
      <c r="M532" t="s">
        <v>1108</v>
      </c>
      <c r="N532" t="s">
        <v>32</v>
      </c>
      <c r="O532" t="s">
        <v>1076</v>
      </c>
      <c r="P532" t="s">
        <v>580</v>
      </c>
      <c r="Q532">
        <v>51618.999000000003</v>
      </c>
      <c r="R532" t="str">
        <f>+VLOOKUP(Contrato[[#This Row],[Distribuidor_CNE]],Distribuidor[[#All],[Distribuidor_CNE]:[DISTRIBUIDOR_ACTUAL]],2,0)</f>
        <v>EEPA</v>
      </c>
      <c r="S532" t="str">
        <f>+VLOOKUP(Contrato[[#This Row],[Suministrador_CNE]],Suministrador[[#All],[Suministrador_CNE]:[SUMINISTRADOR_ACTUAL]],2,0)</f>
        <v>AES_GENER</v>
      </c>
      <c r="T532">
        <f>+COUNTIFS(Cesion_credito[Distribuidor_CNE],Contrato[[#This Row],[Distribuidor_CNE]],Cesion_credito[Bloque_Contrato_CNE],Contrato[[#This Row],[Contrato]])</f>
        <v>1</v>
      </c>
    </row>
    <row r="533" spans="11:20" x14ac:dyDescent="0.25">
      <c r="K533">
        <f t="shared" si="9"/>
        <v>1</v>
      </c>
      <c r="L533" s="3" t="str">
        <f>+Contrato[[#This Row],[Distribuidor_CNE]]&amp;"_"&amp;Contrato[[#This Row],[Contrato]]</f>
        <v>EEPA_CHL 2006/02-2_BB1_BB_EEPA_AES GENER</v>
      </c>
      <c r="M533" t="s">
        <v>1108</v>
      </c>
      <c r="N533" t="s">
        <v>32</v>
      </c>
      <c r="O533" t="s">
        <v>1076</v>
      </c>
      <c r="P533" t="s">
        <v>581</v>
      </c>
      <c r="Q533">
        <v>43386.499000000003</v>
      </c>
      <c r="R533" t="str">
        <f>+VLOOKUP(Contrato[[#This Row],[Distribuidor_CNE]],Distribuidor[[#All],[Distribuidor_CNE]:[DISTRIBUIDOR_ACTUAL]],2,0)</f>
        <v>EEPA</v>
      </c>
      <c r="S533" t="str">
        <f>+VLOOKUP(Contrato[[#This Row],[Suministrador_CNE]],Suministrador[[#All],[Suministrador_CNE]:[SUMINISTRADOR_ACTUAL]],2,0)</f>
        <v>AES_GENER</v>
      </c>
      <c r="T533">
        <f>+COUNTIFS(Cesion_credito[Distribuidor_CNE],Contrato[[#This Row],[Distribuidor_CNE]],Cesion_credito[Bloque_Contrato_CNE],Contrato[[#This Row],[Contrato]])</f>
        <v>1</v>
      </c>
    </row>
    <row r="534" spans="11:20" x14ac:dyDescent="0.25">
      <c r="K534">
        <f t="shared" si="9"/>
        <v>1</v>
      </c>
      <c r="L534" s="3" t="str">
        <f>+Contrato[[#This Row],[Distribuidor_CNE]]&amp;"_"&amp;Contrato[[#This Row],[Contrato]]</f>
        <v>EEPA_2015/02_BS4B_BB_EEPA_Amunche Solar SpA</v>
      </c>
      <c r="M534" t="s">
        <v>1108</v>
      </c>
      <c r="N534" t="s">
        <v>32</v>
      </c>
      <c r="O534" t="s">
        <v>4</v>
      </c>
      <c r="P534" t="s">
        <v>582</v>
      </c>
      <c r="Q534">
        <v>0</v>
      </c>
      <c r="R534" t="str">
        <f>+VLOOKUP(Contrato[[#This Row],[Distribuidor_CNE]],Distribuidor[[#All],[Distribuidor_CNE]:[DISTRIBUIDOR_ACTUAL]],2,0)</f>
        <v>EEPA</v>
      </c>
      <c r="S534" t="str">
        <f>+VLOOKUP(Contrato[[#This Row],[Suministrador_CNE]],Suministrador[[#All],[Suministrador_CNE]:[SUMINISTRADOR_ACTUAL]],2,0)</f>
        <v>LUZ_DEL_NORTE</v>
      </c>
      <c r="T534">
        <f>+COUNTIFS(Cesion_credito[Distribuidor_CNE],Contrato[[#This Row],[Distribuidor_CNE]],Cesion_credito[Bloque_Contrato_CNE],Contrato[[#This Row],[Contrato]])</f>
        <v>1</v>
      </c>
    </row>
    <row r="535" spans="11:20" x14ac:dyDescent="0.25">
      <c r="K535">
        <f t="shared" si="9"/>
        <v>1</v>
      </c>
      <c r="L535" s="3" t="str">
        <f>+Contrato[[#This Row],[Distribuidor_CNE]]&amp;"_"&amp;Contrato[[#This Row],[Contrato]]</f>
        <v>EEPA_SIC 2013/03_2_BS1B_BB_EEPA_Chungungo S.A.</v>
      </c>
      <c r="M535" t="s">
        <v>1108</v>
      </c>
      <c r="N535" t="s">
        <v>32</v>
      </c>
      <c r="O535" t="s">
        <v>5</v>
      </c>
      <c r="P535" t="s">
        <v>583</v>
      </c>
      <c r="Q535">
        <v>0</v>
      </c>
      <c r="R535" t="str">
        <f>+VLOOKUP(Contrato[[#This Row],[Distribuidor_CNE]],Distribuidor[[#All],[Distribuidor_CNE]:[DISTRIBUIDOR_ACTUAL]],2,0)</f>
        <v>EEPA</v>
      </c>
      <c r="S535" t="str">
        <f>+VLOOKUP(Contrato[[#This Row],[Suministrador_CNE]],Suministrador[[#All],[Suministrador_CNE]:[SUMINISTRADOR_ACTUAL]],2,0)</f>
        <v>CHUNGUNGO</v>
      </c>
      <c r="T535">
        <f>+COUNTIFS(Cesion_credito[Distribuidor_CNE],Contrato[[#This Row],[Distribuidor_CNE]],Cesion_credito[Bloque_Contrato_CNE],Contrato[[#This Row],[Contrato]])</f>
        <v>0</v>
      </c>
    </row>
    <row r="536" spans="11:20" x14ac:dyDescent="0.25">
      <c r="K536">
        <f t="shared" si="9"/>
        <v>1</v>
      </c>
      <c r="L536" s="3" t="str">
        <f>+Contrato[[#This Row],[Distribuidor_CNE]]&amp;"_"&amp;Contrato[[#This Row],[Contrato]]</f>
        <v>EEPA_CHL 2006/02_BB1_BB_EEPA_COLBÚN</v>
      </c>
      <c r="M536" t="s">
        <v>1108</v>
      </c>
      <c r="N536" t="s">
        <v>32</v>
      </c>
      <c r="O536" t="s">
        <v>1072</v>
      </c>
      <c r="P536" t="s">
        <v>584</v>
      </c>
      <c r="Q536">
        <v>8218.3189999999995</v>
      </c>
      <c r="R536" t="str">
        <f>+VLOOKUP(Contrato[[#This Row],[Distribuidor_CNE]],Distribuidor[[#All],[Distribuidor_CNE]:[DISTRIBUIDOR_ACTUAL]],2,0)</f>
        <v>EEPA</v>
      </c>
      <c r="S536" t="str">
        <f>+VLOOKUP(Contrato[[#This Row],[Suministrador_CNE]],Suministrador[[#All],[Suministrador_CNE]:[SUMINISTRADOR_ACTUAL]],2,0)</f>
        <v>COLBUN</v>
      </c>
      <c r="T536">
        <f>+COUNTIFS(Cesion_credito[Distribuidor_CNE],Contrato[[#This Row],[Distribuidor_CNE]],Cesion_credito[Bloque_Contrato_CNE],Contrato[[#This Row],[Contrato]])</f>
        <v>1</v>
      </c>
    </row>
    <row r="537" spans="11:20" x14ac:dyDescent="0.25">
      <c r="K537">
        <f t="shared" si="9"/>
        <v>1</v>
      </c>
      <c r="L537" s="3" t="str">
        <f>+Contrato[[#This Row],[Distribuidor_CNE]]&amp;"_"&amp;Contrato[[#This Row],[Contrato]]</f>
        <v>EEPA_CHL 2006/02_BB2_BB_EEPA_COLBÚN</v>
      </c>
      <c r="M537" t="s">
        <v>1108</v>
      </c>
      <c r="N537" t="s">
        <v>32</v>
      </c>
      <c r="O537" t="s">
        <v>1072</v>
      </c>
      <c r="P537" t="s">
        <v>585</v>
      </c>
      <c r="Q537">
        <v>16328.819</v>
      </c>
      <c r="R537" t="str">
        <f>+VLOOKUP(Contrato[[#This Row],[Distribuidor_CNE]],Distribuidor[[#All],[Distribuidor_CNE]:[DISTRIBUIDOR_ACTUAL]],2,0)</f>
        <v>EEPA</v>
      </c>
      <c r="S537" t="str">
        <f>+VLOOKUP(Contrato[[#This Row],[Suministrador_CNE]],Suministrador[[#All],[Suministrador_CNE]:[SUMINISTRADOR_ACTUAL]],2,0)</f>
        <v>COLBUN</v>
      </c>
      <c r="T537">
        <f>+COUNTIFS(Cesion_credito[Distribuidor_CNE],Contrato[[#This Row],[Distribuidor_CNE]],Cesion_credito[Bloque_Contrato_CNE],Contrato[[#This Row],[Contrato]])</f>
        <v>1</v>
      </c>
    </row>
    <row r="538" spans="11:20" x14ac:dyDescent="0.25">
      <c r="K538">
        <f t="shared" si="9"/>
        <v>1</v>
      </c>
      <c r="L538" s="3" t="str">
        <f>+Contrato[[#This Row],[Distribuidor_CNE]]&amp;"_"&amp;Contrato[[#This Row],[Contrato]]</f>
        <v>EEPA_CHL 2006/02_BB3_BB_EEPA_COLBÚN</v>
      </c>
      <c r="M538" t="s">
        <v>1108</v>
      </c>
      <c r="N538" t="s">
        <v>32</v>
      </c>
      <c r="O538" t="s">
        <v>1072</v>
      </c>
      <c r="P538" t="s">
        <v>586</v>
      </c>
      <c r="Q538">
        <v>16230.513000000001</v>
      </c>
      <c r="R538" t="str">
        <f>+VLOOKUP(Contrato[[#This Row],[Distribuidor_CNE]],Distribuidor[[#All],[Distribuidor_CNE]:[DISTRIBUIDOR_ACTUAL]],2,0)</f>
        <v>EEPA</v>
      </c>
      <c r="S538" t="str">
        <f>+VLOOKUP(Contrato[[#This Row],[Suministrador_CNE]],Suministrador[[#All],[Suministrador_CNE]:[SUMINISTRADOR_ACTUAL]],2,0)</f>
        <v>COLBUN</v>
      </c>
      <c r="T538">
        <f>+COUNTIFS(Cesion_credito[Distribuidor_CNE],Contrato[[#This Row],[Distribuidor_CNE]],Cesion_credito[Bloque_Contrato_CNE],Contrato[[#This Row],[Contrato]])</f>
        <v>1</v>
      </c>
    </row>
    <row r="539" spans="11:20" x14ac:dyDescent="0.25">
      <c r="K539">
        <f t="shared" si="9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1108</v>
      </c>
      <c r="N539" t="s">
        <v>32</v>
      </c>
      <c r="O539" t="s">
        <v>6</v>
      </c>
      <c r="P539" t="s">
        <v>587</v>
      </c>
      <c r="Q539">
        <v>0</v>
      </c>
      <c r="R539" t="str">
        <f>+VLOOKUP(Contrato[[#This Row],[Distribuidor_CNE]],Distribuidor[[#All],[Distribuidor_CNE]:[DISTRIBUIDOR_ACTUAL]],2,0)</f>
        <v>EEPA</v>
      </c>
      <c r="S539" t="str">
        <f>+VLOOKUP(Contrato[[#This Row],[Suministrador_CNE]],Suministrador[[#All],[Suministrador_CNE]:[SUMINISTRADOR_ACTUAL]],2,0)</f>
        <v>RUCATAYO</v>
      </c>
      <c r="T539">
        <f>+COUNTIFS(Cesion_credito[Distribuidor_CNE],Contrato[[#This Row],[Distribuidor_CNE]],Cesion_credito[Bloque_Contrato_CNE],Contrato[[#This Row],[Contrato]])</f>
        <v>1</v>
      </c>
    </row>
    <row r="540" spans="11:20" x14ac:dyDescent="0.25">
      <c r="K540">
        <f t="shared" si="9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1108</v>
      </c>
      <c r="N540" t="s">
        <v>32</v>
      </c>
      <c r="O540" t="s">
        <v>6</v>
      </c>
      <c r="P540" t="s">
        <v>588</v>
      </c>
      <c r="Q540">
        <v>0</v>
      </c>
      <c r="R540" t="str">
        <f>+VLOOKUP(Contrato[[#This Row],[Distribuidor_CNE]],Distribuidor[[#All],[Distribuidor_CNE]:[DISTRIBUIDOR_ACTUAL]],2,0)</f>
        <v>EEPA</v>
      </c>
      <c r="S540" t="str">
        <f>+VLOOKUP(Contrato[[#This Row],[Suministrador_CNE]],Suministrador[[#All],[Suministrador_CNE]:[SUMINISTRADOR_ACTUAL]],2,0)</f>
        <v>RUCATAYO</v>
      </c>
      <c r="T540">
        <f>+COUNTIFS(Cesion_credito[Distribuidor_CNE],Contrato[[#This Row],[Distribuidor_CNE]],Cesion_credito[Bloque_Contrato_CNE],Contrato[[#This Row],[Contrato]])</f>
        <v>1</v>
      </c>
    </row>
    <row r="541" spans="11:20" x14ac:dyDescent="0.25">
      <c r="K541">
        <f t="shared" si="9"/>
        <v>1</v>
      </c>
      <c r="L541" s="3" t="str">
        <f>+Contrato[[#This Row],[Distribuidor_CNE]]&amp;"_"&amp;Contrato[[#This Row],[Contrato]]</f>
        <v>EEPA_SIC 2013/03_2_BS3_BB_EEPA_E-CL</v>
      </c>
      <c r="M541" t="s">
        <v>1108</v>
      </c>
      <c r="N541" t="s">
        <v>32</v>
      </c>
      <c r="O541" t="s">
        <v>7</v>
      </c>
      <c r="P541" t="s">
        <v>589</v>
      </c>
      <c r="Q541">
        <v>0</v>
      </c>
      <c r="R541" t="str">
        <f>+VLOOKUP(Contrato[[#This Row],[Distribuidor_CNE]],Distribuidor[[#All],[Distribuidor_CNE]:[DISTRIBUIDOR_ACTUAL]],2,0)</f>
        <v>EEPA</v>
      </c>
      <c r="S541" t="str">
        <f>+VLOOKUP(Contrato[[#This Row],[Suministrador_CNE]],Suministrador[[#All],[Suministrador_CNE]:[SUMINISTRADOR_ACTUAL]],2,0)</f>
        <v>ENGIE</v>
      </c>
      <c r="T541">
        <f>+COUNTIFS(Cesion_credito[Distribuidor_CNE],Contrato[[#This Row],[Distribuidor_CNE]],Cesion_credito[Bloque_Contrato_CNE],Contrato[[#This Row],[Contrato]])</f>
        <v>0</v>
      </c>
    </row>
    <row r="542" spans="11:20" x14ac:dyDescent="0.25">
      <c r="K542">
        <f t="shared" si="9"/>
        <v>1</v>
      </c>
      <c r="L542" s="3" t="str">
        <f>+Contrato[[#This Row],[Distribuidor_CNE]]&amp;"_"&amp;Contrato[[#This Row],[Contrato]]</f>
        <v>EEPA_SIC 2013/03_2_BS4_BB_EEPA_El Campesino</v>
      </c>
      <c r="M542" t="s">
        <v>1108</v>
      </c>
      <c r="N542" t="s">
        <v>32</v>
      </c>
      <c r="O542" t="s">
        <v>8</v>
      </c>
      <c r="P542" t="s">
        <v>590</v>
      </c>
      <c r="Q542">
        <v>0</v>
      </c>
      <c r="R542" t="str">
        <f>+VLOOKUP(Contrato[[#This Row],[Distribuidor_CNE]],Distribuidor[[#All],[Distribuidor_CNE]:[DISTRIBUIDOR_ACTUAL]],2,0)</f>
        <v>EEPA</v>
      </c>
      <c r="S542" t="str">
        <f>+VLOOKUP(Contrato[[#This Row],[Suministrador_CNE]],Suministrador[[#All],[Suministrador_CNE]:[SUMINISTRADOR_ACTUAL]],2,0)</f>
        <v>GM_HOLDINGS</v>
      </c>
      <c r="T542">
        <f>+COUNTIFS(Cesion_credito[Distribuidor_CNE],Contrato[[#This Row],[Distribuidor_CNE]],Cesion_credito[Bloque_Contrato_CNE],Contrato[[#This Row],[Contrato]])</f>
        <v>1</v>
      </c>
    </row>
    <row r="543" spans="11:20" x14ac:dyDescent="0.25">
      <c r="K543">
        <f t="shared" si="9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1108</v>
      </c>
      <c r="N543" t="s">
        <v>32</v>
      </c>
      <c r="O543" t="s">
        <v>9</v>
      </c>
      <c r="P543" t="s">
        <v>591</v>
      </c>
      <c r="Q543">
        <v>0</v>
      </c>
      <c r="R543" t="str">
        <f>+VLOOKUP(Contrato[[#This Row],[Distribuidor_CNE]],Distribuidor[[#All],[Distribuidor_CNE]:[DISTRIBUIDOR_ACTUAL]],2,0)</f>
        <v>EEPA</v>
      </c>
      <c r="S543" t="str">
        <f>+VLOOKUP(Contrato[[#This Row],[Suministrador_CNE]],Suministrador[[#All],[Suministrador_CNE]:[SUMINISTRADOR_ACTUAL]],2,0)</f>
        <v>CAREN</v>
      </c>
      <c r="T543">
        <f>+COUNTIFS(Cesion_credito[Distribuidor_CNE],Contrato[[#This Row],[Distribuidor_CNE]],Cesion_credito[Bloque_Contrato_CNE],Contrato[[#This Row],[Contrato]])</f>
        <v>1</v>
      </c>
    </row>
    <row r="544" spans="11:20" x14ac:dyDescent="0.25">
      <c r="K544">
        <f t="shared" si="9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1108</v>
      </c>
      <c r="N544" t="s">
        <v>32</v>
      </c>
      <c r="O544" t="s">
        <v>9</v>
      </c>
      <c r="P544" t="s">
        <v>592</v>
      </c>
      <c r="Q544">
        <v>0</v>
      </c>
      <c r="R544" t="str">
        <f>+VLOOKUP(Contrato[[#This Row],[Distribuidor_CNE]],Distribuidor[[#All],[Distribuidor_CNE]:[DISTRIBUIDOR_ACTUAL]],2,0)</f>
        <v>EEPA</v>
      </c>
      <c r="S544" t="str">
        <f>+VLOOKUP(Contrato[[#This Row],[Suministrador_CNE]],Suministrador[[#All],[Suministrador_CNE]:[SUMINISTRADOR_ACTUAL]],2,0)</f>
        <v>CAREN</v>
      </c>
      <c r="T544">
        <f>+COUNTIFS(Cesion_credito[Distribuidor_CNE],Contrato[[#This Row],[Distribuidor_CNE]],Cesion_credito[Bloque_Contrato_CNE],Contrato[[#This Row],[Contrato]])</f>
        <v>1</v>
      </c>
    </row>
    <row r="545" spans="11:20" x14ac:dyDescent="0.25">
      <c r="K545">
        <f t="shared" si="9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1108</v>
      </c>
      <c r="N545" t="s">
        <v>32</v>
      </c>
      <c r="O545" t="s">
        <v>9</v>
      </c>
      <c r="P545" t="s">
        <v>593</v>
      </c>
      <c r="Q545">
        <v>0</v>
      </c>
      <c r="R545" t="str">
        <f>+VLOOKUP(Contrato[[#This Row],[Distribuidor_CNE]],Distribuidor[[#All],[Distribuidor_CNE]:[DISTRIBUIDOR_ACTUAL]],2,0)</f>
        <v>EEPA</v>
      </c>
      <c r="S545" t="str">
        <f>+VLOOKUP(Contrato[[#This Row],[Suministrador_CNE]],Suministrador[[#All],[Suministrador_CNE]:[SUMINISTRADOR_ACTUAL]],2,0)</f>
        <v>CAREN</v>
      </c>
      <c r="T545">
        <f>+COUNTIFS(Cesion_credito[Distribuidor_CNE],Contrato[[#This Row],[Distribuidor_CNE]],Cesion_credito[Bloque_Contrato_CNE],Contrato[[#This Row],[Contrato]])</f>
        <v>1</v>
      </c>
    </row>
    <row r="546" spans="11:20" x14ac:dyDescent="0.25">
      <c r="K546">
        <f t="shared" si="9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1108</v>
      </c>
      <c r="N546" t="s">
        <v>32</v>
      </c>
      <c r="O546" t="s">
        <v>9</v>
      </c>
      <c r="P546" t="s">
        <v>594</v>
      </c>
      <c r="Q546">
        <v>0</v>
      </c>
      <c r="R546" t="str">
        <f>+VLOOKUP(Contrato[[#This Row],[Distribuidor_CNE]],Distribuidor[[#All],[Distribuidor_CNE]:[DISTRIBUIDOR_ACTUAL]],2,0)</f>
        <v>EEPA</v>
      </c>
      <c r="S546" t="str">
        <f>+VLOOKUP(Contrato[[#This Row],[Suministrador_CNE]],Suministrador[[#All],[Suministrador_CNE]:[SUMINISTRADOR_ACTUAL]],2,0)</f>
        <v>CAREN</v>
      </c>
      <c r="T546">
        <f>+COUNTIFS(Cesion_credito[Distribuidor_CNE],Contrato[[#This Row],[Distribuidor_CNE]],Cesion_credito[Bloque_Contrato_CNE],Contrato[[#This Row],[Contrato]])</f>
        <v>1</v>
      </c>
    </row>
    <row r="547" spans="11:20" x14ac:dyDescent="0.25">
      <c r="K547">
        <f t="shared" si="9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1108</v>
      </c>
      <c r="N547" t="s">
        <v>32</v>
      </c>
      <c r="O547" t="s">
        <v>10</v>
      </c>
      <c r="P547" t="s">
        <v>595</v>
      </c>
      <c r="Q547">
        <v>0</v>
      </c>
      <c r="R547" t="str">
        <f>+VLOOKUP(Contrato[[#This Row],[Distribuidor_CNE]],Distribuidor[[#All],[Distribuidor_CNE]:[DISTRIBUIDOR_ACTUAL]],2,0)</f>
        <v>EEPA</v>
      </c>
      <c r="S547" t="str">
        <f>+VLOOKUP(Contrato[[#This Row],[Suministrador_CNE]],Suministrador[[#All],[Suministrador_CNE]:[SUMINISTRADOR_ACTUAL]],2,0)</f>
        <v>PV_SALVADOR</v>
      </c>
      <c r="T547">
        <f>+COUNTIFS(Cesion_credito[Distribuidor_CNE],Contrato[[#This Row],[Distribuidor_CNE]],Cesion_credito[Bloque_Contrato_CNE],Contrato[[#This Row],[Contrato]])</f>
        <v>0</v>
      </c>
    </row>
    <row r="548" spans="11:20" x14ac:dyDescent="0.25">
      <c r="K548">
        <f t="shared" si="9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1108</v>
      </c>
      <c r="N548" t="s">
        <v>32</v>
      </c>
      <c r="O548" t="s">
        <v>10</v>
      </c>
      <c r="P548" t="s">
        <v>596</v>
      </c>
      <c r="Q548">
        <v>0</v>
      </c>
      <c r="R548" t="str">
        <f>+VLOOKUP(Contrato[[#This Row],[Distribuidor_CNE]],Distribuidor[[#All],[Distribuidor_CNE]:[DISTRIBUIDOR_ACTUAL]],2,0)</f>
        <v>EEPA</v>
      </c>
      <c r="S548" t="str">
        <f>+VLOOKUP(Contrato[[#This Row],[Suministrador_CNE]],Suministrador[[#All],[Suministrador_CNE]:[SUMINISTRADOR_ACTUAL]],2,0)</f>
        <v>PV_SALVADOR</v>
      </c>
      <c r="T548">
        <f>+COUNTIFS(Cesion_credito[Distribuidor_CNE],Contrato[[#This Row],[Distribuidor_CNE]],Cesion_credito[Bloque_Contrato_CNE],Contrato[[#This Row],[Contrato]])</f>
        <v>0</v>
      </c>
    </row>
    <row r="549" spans="11:20" x14ac:dyDescent="0.25">
      <c r="K549">
        <f t="shared" si="9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1108</v>
      </c>
      <c r="N549" t="s">
        <v>32</v>
      </c>
      <c r="O549" t="s">
        <v>10</v>
      </c>
      <c r="P549" t="s">
        <v>597</v>
      </c>
      <c r="Q549">
        <v>0</v>
      </c>
      <c r="R549" t="str">
        <f>+VLOOKUP(Contrato[[#This Row],[Distribuidor_CNE]],Distribuidor[[#All],[Distribuidor_CNE]:[DISTRIBUIDOR_ACTUAL]],2,0)</f>
        <v>EEPA</v>
      </c>
      <c r="S549" t="str">
        <f>+VLOOKUP(Contrato[[#This Row],[Suministrador_CNE]],Suministrador[[#All],[Suministrador_CNE]:[SUMINISTRADOR_ACTUAL]],2,0)</f>
        <v>PV_SALVADOR</v>
      </c>
      <c r="T549">
        <f>+COUNTIFS(Cesion_credito[Distribuidor_CNE],Contrato[[#This Row],[Distribuidor_CNE]],Cesion_credito[Bloque_Contrato_CNE],Contrato[[#This Row],[Contrato]])</f>
        <v>0</v>
      </c>
    </row>
    <row r="550" spans="11:20" x14ac:dyDescent="0.25">
      <c r="K550">
        <f t="shared" si="9"/>
        <v>1</v>
      </c>
      <c r="L550" s="3" t="str">
        <f>+Contrato[[#This Row],[Distribuidor_CNE]]&amp;"_"&amp;Contrato[[#This Row],[Contrato]]</f>
        <v>EEPA_CHL 2006/01_BB1_BB_EEPA_ENDESA</v>
      </c>
      <c r="M550" t="s">
        <v>1108</v>
      </c>
      <c r="N550" t="s">
        <v>32</v>
      </c>
      <c r="O550" t="s">
        <v>1073</v>
      </c>
      <c r="P550" t="s">
        <v>598</v>
      </c>
      <c r="Q550">
        <v>60594.999000000003</v>
      </c>
      <c r="R550" t="str">
        <f>+VLOOKUP(Contrato[[#This Row],[Distribuidor_CNE]],Distribuidor[[#All],[Distribuidor_CNE]:[DISTRIBUIDOR_ACTUAL]],2,0)</f>
        <v>EEPA</v>
      </c>
      <c r="S550" t="str">
        <f>+VLOOKUP(Contrato[[#This Row],[Suministrador_CNE]],Suministrador[[#All],[Suministrador_CNE]:[SUMINISTRADOR_ACTUAL]],2,0)</f>
        <v>ENEL_GENERACION</v>
      </c>
      <c r="T550">
        <f>+COUNTIFS(Cesion_credito[Distribuidor_CNE],Contrato[[#This Row],[Distribuidor_CNE]],Cesion_credito[Bloque_Contrato_CNE],Contrato[[#This Row],[Contrato]])</f>
        <v>1</v>
      </c>
    </row>
    <row r="551" spans="11:20" x14ac:dyDescent="0.25">
      <c r="K551">
        <f t="shared" si="9"/>
        <v>1</v>
      </c>
      <c r="L551" s="3" t="str">
        <f>+Contrato[[#This Row],[Distribuidor_CNE]]&amp;"_"&amp;Contrato[[#This Row],[Contrato]]</f>
        <v>EEPA_CHL 2006/01_BB2_BB_EEPA_ENDESA</v>
      </c>
      <c r="M551" t="s">
        <v>1108</v>
      </c>
      <c r="N551" t="s">
        <v>32</v>
      </c>
      <c r="O551" t="s">
        <v>1073</v>
      </c>
      <c r="P551" t="s">
        <v>599</v>
      </c>
      <c r="Q551">
        <v>78301.849000000002</v>
      </c>
      <c r="R551" t="str">
        <f>+VLOOKUP(Contrato[[#This Row],[Distribuidor_CNE]],Distribuidor[[#All],[Distribuidor_CNE]:[DISTRIBUIDOR_ACTUAL]],2,0)</f>
        <v>EEPA</v>
      </c>
      <c r="S551" t="str">
        <f>+VLOOKUP(Contrato[[#This Row],[Suministrador_CNE]],Suministrador[[#All],[Suministrador_CNE]:[SUMINISTRADOR_ACTUAL]],2,0)</f>
        <v>ENEL_GENERACION</v>
      </c>
      <c r="T551">
        <f>+COUNTIFS(Cesion_credito[Distribuidor_CNE],Contrato[[#This Row],[Distribuidor_CNE]],Cesion_credito[Bloque_Contrato_CNE],Contrato[[#This Row],[Contrato]])</f>
        <v>1</v>
      </c>
    </row>
    <row r="552" spans="11:20" x14ac:dyDescent="0.25">
      <c r="K552">
        <f t="shared" si="9"/>
        <v>1</v>
      </c>
      <c r="L552" s="3" t="str">
        <f>+Contrato[[#This Row],[Distribuidor_CNE]]&amp;"_"&amp;Contrato[[#This Row],[Contrato]]</f>
        <v>EEPA_CHL 2006/02_BB1_BB_EEPA_ENDESA</v>
      </c>
      <c r="M552" t="s">
        <v>1108</v>
      </c>
      <c r="N552" t="s">
        <v>32</v>
      </c>
      <c r="O552" t="s">
        <v>1073</v>
      </c>
      <c r="P552" t="s">
        <v>600</v>
      </c>
      <c r="Q552">
        <v>27740.058000000001</v>
      </c>
      <c r="R552" t="str">
        <f>+VLOOKUP(Contrato[[#This Row],[Distribuidor_CNE]],Distribuidor[[#All],[Distribuidor_CNE]:[DISTRIBUIDOR_ACTUAL]],2,0)</f>
        <v>EEPA</v>
      </c>
      <c r="S552" t="str">
        <f>+VLOOKUP(Contrato[[#This Row],[Suministrador_CNE]],Suministrador[[#All],[Suministrador_CNE]:[SUMINISTRADOR_ACTUAL]],2,0)</f>
        <v>ENEL_GENERACION</v>
      </c>
      <c r="T552">
        <f>+COUNTIFS(Cesion_credito[Distribuidor_CNE],Contrato[[#This Row],[Distribuidor_CNE]],Cesion_credito[Bloque_Contrato_CNE],Contrato[[#This Row],[Contrato]])</f>
        <v>1</v>
      </c>
    </row>
    <row r="553" spans="11:20" x14ac:dyDescent="0.25">
      <c r="K553">
        <f t="shared" si="9"/>
        <v>1</v>
      </c>
      <c r="L553" s="3" t="str">
        <f>+Contrato[[#This Row],[Distribuidor_CNE]]&amp;"_"&amp;Contrato[[#This Row],[Contrato]]</f>
        <v>EEPA_CHL 2006/02_BB3_BB_EEPA_ENDESA</v>
      </c>
      <c r="M553" t="s">
        <v>1108</v>
      </c>
      <c r="N553" t="s">
        <v>32</v>
      </c>
      <c r="O553" t="s">
        <v>1073</v>
      </c>
      <c r="P553" t="s">
        <v>601</v>
      </c>
      <c r="Q553">
        <v>24475.956999999999</v>
      </c>
      <c r="R553" t="str">
        <f>+VLOOKUP(Contrato[[#This Row],[Distribuidor_CNE]],Distribuidor[[#All],[Distribuidor_CNE]:[DISTRIBUIDOR_ACTUAL]],2,0)</f>
        <v>EEPA</v>
      </c>
      <c r="S553" t="str">
        <f>+VLOOKUP(Contrato[[#This Row],[Suministrador_CNE]],Suministrador[[#All],[Suministrador_CNE]:[SUMINISTRADOR_ACTUAL]],2,0)</f>
        <v>ENEL_GENERACION</v>
      </c>
      <c r="T553">
        <f>+COUNTIFS(Cesion_credito[Distribuidor_CNE],Contrato[[#This Row],[Distribuidor_CNE]],Cesion_credito[Bloque_Contrato_CNE],Contrato[[#This Row],[Contrato]])</f>
        <v>1</v>
      </c>
    </row>
    <row r="554" spans="11:20" x14ac:dyDescent="0.25">
      <c r="K554">
        <f t="shared" si="9"/>
        <v>1</v>
      </c>
      <c r="L554" s="3" t="str">
        <f>+Contrato[[#This Row],[Distribuidor_CNE]]&amp;"_"&amp;Contrato[[#This Row],[Contrato]]</f>
        <v>EEPA_SIC 2013/01_BS1_BB_EEPA_ENDESA</v>
      </c>
      <c r="M554" t="s">
        <v>1108</v>
      </c>
      <c r="N554" t="s">
        <v>32</v>
      </c>
      <c r="O554" t="s">
        <v>1073</v>
      </c>
      <c r="P554" t="s">
        <v>602</v>
      </c>
      <c r="Q554">
        <v>9765.3389999999999</v>
      </c>
      <c r="R554" t="str">
        <f>+VLOOKUP(Contrato[[#This Row],[Distribuidor_CNE]],Distribuidor[[#All],[Distribuidor_CNE]:[DISTRIBUIDOR_ACTUAL]],2,0)</f>
        <v>EEPA</v>
      </c>
      <c r="S554" t="str">
        <f>+VLOOKUP(Contrato[[#This Row],[Suministrador_CNE]],Suministrador[[#All],[Suministrador_CNE]:[SUMINISTRADOR_ACTUAL]],2,0)</f>
        <v>ENEL_GENERACION</v>
      </c>
      <c r="T554">
        <f>+COUNTIFS(Cesion_credito[Distribuidor_CNE],Contrato[[#This Row],[Distribuidor_CNE]],Cesion_credito[Bloque_Contrato_CNE],Contrato[[#This Row],[Contrato]])</f>
        <v>1</v>
      </c>
    </row>
    <row r="555" spans="11:20" x14ac:dyDescent="0.25">
      <c r="K555">
        <f t="shared" si="9"/>
        <v>1</v>
      </c>
      <c r="L555" s="3" t="str">
        <f>+Contrato[[#This Row],[Distribuidor_CNE]]&amp;"_"&amp;Contrato[[#This Row],[Contrato]]</f>
        <v>EEPA_SIC 2013/03_BS1_BB_EEPA_ENDESA</v>
      </c>
      <c r="M555" t="s">
        <v>1108</v>
      </c>
      <c r="N555" t="s">
        <v>32</v>
      </c>
      <c r="O555" t="s">
        <v>1073</v>
      </c>
      <c r="P555" t="s">
        <v>603</v>
      </c>
      <c r="Q555">
        <v>748.14599999999996</v>
      </c>
      <c r="R555" t="str">
        <f>+VLOOKUP(Contrato[[#This Row],[Distribuidor_CNE]],Distribuidor[[#All],[Distribuidor_CNE]:[DISTRIBUIDOR_ACTUAL]],2,0)</f>
        <v>EEPA</v>
      </c>
      <c r="S555" t="str">
        <f>+VLOOKUP(Contrato[[#This Row],[Suministrador_CNE]],Suministrador[[#All],[Suministrador_CNE]:[SUMINISTRADOR_ACTUAL]],2,0)</f>
        <v>ENEL_GENERACION</v>
      </c>
      <c r="T555">
        <f>+COUNTIFS(Cesion_credito[Distribuidor_CNE],Contrato[[#This Row],[Distribuidor_CNE]],Cesion_credito[Bloque_Contrato_CNE],Contrato[[#This Row],[Contrato]])</f>
        <v>1</v>
      </c>
    </row>
    <row r="556" spans="11:20" x14ac:dyDescent="0.25">
      <c r="K556">
        <f t="shared" si="9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1108</v>
      </c>
      <c r="N556" t="s">
        <v>32</v>
      </c>
      <c r="O556" t="s">
        <v>11</v>
      </c>
      <c r="P556" t="s">
        <v>604</v>
      </c>
      <c r="Q556">
        <v>0</v>
      </c>
      <c r="R556" t="str">
        <f>+VLOOKUP(Contrato[[#This Row],[Distribuidor_CNE]],Distribuidor[[#All],[Distribuidor_CNE]:[DISTRIBUIDOR_ACTUAL]],2,0)</f>
        <v>EEPA</v>
      </c>
      <c r="S556" t="str">
        <f>+VLOOKUP(Contrato[[#This Row],[Suministrador_CNE]],Suministrador[[#All],[Suministrador_CNE]:[SUMINISTRADOR_ACTUAL]],2,0)</f>
        <v>EL_MORADO</v>
      </c>
      <c r="T556">
        <f>+COUNTIFS(Cesion_credito[Distribuidor_CNE],Contrato[[#This Row],[Distribuidor_CNE]],Cesion_credito[Bloque_Contrato_CNE],Contrato[[#This Row],[Contrato]])</f>
        <v>0</v>
      </c>
    </row>
    <row r="557" spans="11:20" x14ac:dyDescent="0.25">
      <c r="K557">
        <f t="shared" si="9"/>
        <v>1</v>
      </c>
      <c r="L557" s="3" t="str">
        <f>+Contrato[[#This Row],[Distribuidor_CNE]]&amp;"_"&amp;Contrato[[#This Row],[Contrato]]</f>
        <v>EEPA_CHL 2006/01_BB1_BB_EEPA_GUACOLDA</v>
      </c>
      <c r="M557" t="s">
        <v>1108</v>
      </c>
      <c r="N557" t="s">
        <v>32</v>
      </c>
      <c r="O557" t="s">
        <v>1091</v>
      </c>
      <c r="P557" t="s">
        <v>605</v>
      </c>
      <c r="Q557">
        <v>40371.080999999998</v>
      </c>
      <c r="R557" t="str">
        <f>+VLOOKUP(Contrato[[#This Row],[Distribuidor_CNE]],Distribuidor[[#All],[Distribuidor_CNE]:[DISTRIBUIDOR_ACTUAL]],2,0)</f>
        <v>EEPA</v>
      </c>
      <c r="S557" t="str">
        <f>+VLOOKUP(Contrato[[#This Row],[Suministrador_CNE]],Suministrador[[#All],[Suministrador_CNE]:[SUMINISTRADOR_ACTUAL]],2,0)</f>
        <v>GUACOLDA</v>
      </c>
      <c r="T557">
        <f>+COUNTIFS(Cesion_credito[Distribuidor_CNE],Contrato[[#This Row],[Distribuidor_CNE]],Cesion_credito[Bloque_Contrato_CNE],Contrato[[#This Row],[Contrato]])</f>
        <v>1</v>
      </c>
    </row>
    <row r="558" spans="11:20" x14ac:dyDescent="0.25">
      <c r="K558">
        <f t="shared" si="9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1108</v>
      </c>
      <c r="N558" t="s">
        <v>32</v>
      </c>
      <c r="O558" t="s">
        <v>12</v>
      </c>
      <c r="P558" t="s">
        <v>606</v>
      </c>
      <c r="Q558">
        <v>0</v>
      </c>
      <c r="R558" t="str">
        <f>+VLOOKUP(Contrato[[#This Row],[Distribuidor_CNE]],Distribuidor[[#All],[Distribuidor_CNE]:[DISTRIBUIDOR_ACTUAL]],2,0)</f>
        <v>EEPA</v>
      </c>
      <c r="S558" t="str">
        <f>+VLOOKUP(Contrato[[#This Row],[Suministrador_CNE]],Suministrador[[#All],[Suministrador_CNE]:[SUMINISTRADOR_ACTUAL]],2,0)</f>
        <v>CABO_LEONES</v>
      </c>
      <c r="T558">
        <f>+COUNTIFS(Cesion_credito[Distribuidor_CNE],Contrato[[#This Row],[Distribuidor_CNE]],Cesion_credito[Bloque_Contrato_CNE],Contrato[[#This Row],[Contrato]])</f>
        <v>0</v>
      </c>
    </row>
    <row r="559" spans="11:20" x14ac:dyDescent="0.25">
      <c r="K559">
        <f t="shared" si="9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1108</v>
      </c>
      <c r="N559" t="s">
        <v>32</v>
      </c>
      <c r="O559" t="s">
        <v>12</v>
      </c>
      <c r="P559" t="s">
        <v>607</v>
      </c>
      <c r="Q559">
        <v>0</v>
      </c>
      <c r="R559" t="str">
        <f>+VLOOKUP(Contrato[[#This Row],[Distribuidor_CNE]],Distribuidor[[#All],[Distribuidor_CNE]:[DISTRIBUIDOR_ACTUAL]],2,0)</f>
        <v>EEPA</v>
      </c>
      <c r="S559" t="str">
        <f>+VLOOKUP(Contrato[[#This Row],[Suministrador_CNE]],Suministrador[[#All],[Suministrador_CNE]:[SUMINISTRADOR_ACTUAL]],2,0)</f>
        <v>CABO_LEONES</v>
      </c>
      <c r="T559">
        <f>+COUNTIFS(Cesion_credito[Distribuidor_CNE],Contrato[[#This Row],[Distribuidor_CNE]],Cesion_credito[Bloque_Contrato_CNE],Contrato[[#This Row],[Contrato]])</f>
        <v>0</v>
      </c>
    </row>
    <row r="560" spans="11:20" x14ac:dyDescent="0.25">
      <c r="K560">
        <f t="shared" si="9"/>
        <v>1</v>
      </c>
      <c r="L560" s="3" t="str">
        <f>+Contrato[[#This Row],[Distribuidor_CNE]]&amp;"_"&amp;Contrato[[#This Row],[Contrato]]</f>
        <v>EEPA_SIC 2013/03_2_BS4_BB_EEPA_Norvind</v>
      </c>
      <c r="M560" t="s">
        <v>1108</v>
      </c>
      <c r="N560" t="s">
        <v>32</v>
      </c>
      <c r="O560" t="s">
        <v>13</v>
      </c>
      <c r="P560" t="s">
        <v>608</v>
      </c>
      <c r="Q560">
        <v>0</v>
      </c>
      <c r="R560" t="str">
        <f>+VLOOKUP(Contrato[[#This Row],[Distribuidor_CNE]],Distribuidor[[#All],[Distribuidor_CNE]:[DISTRIBUIDOR_ACTUAL]],2,0)</f>
        <v>EEPA</v>
      </c>
      <c r="S560" t="str">
        <f>+VLOOKUP(Contrato[[#This Row],[Suministrador_CNE]],Suministrador[[#All],[Suministrador_CNE]:[SUMINISTRADOR_ACTUAL]],2,0)</f>
        <v>NORVIND</v>
      </c>
      <c r="T560">
        <f>+COUNTIFS(Cesion_credito[Distribuidor_CNE],Contrato[[#This Row],[Distribuidor_CNE]],Cesion_credito[Bloque_Contrato_CNE],Contrato[[#This Row],[Contrato]])</f>
        <v>0</v>
      </c>
    </row>
    <row r="561" spans="11:20" x14ac:dyDescent="0.25">
      <c r="K561">
        <f t="shared" si="9"/>
        <v>1</v>
      </c>
      <c r="L561" s="3" t="str">
        <f>+Contrato[[#This Row],[Distribuidor_CNE]]&amp;"_"&amp;Contrato[[#This Row],[Contrato]]</f>
        <v>EEPA_SIC 2013/01_BS1_BB_EEPA_PANGUIPULLI</v>
      </c>
      <c r="M561" t="s">
        <v>1108</v>
      </c>
      <c r="N561" t="s">
        <v>32</v>
      </c>
      <c r="O561" t="s">
        <v>1074</v>
      </c>
      <c r="P561" t="s">
        <v>609</v>
      </c>
      <c r="Q561">
        <v>1023.854</v>
      </c>
      <c r="R561" t="str">
        <f>+VLOOKUP(Contrato[[#This Row],[Distribuidor_CNE]],Distribuidor[[#All],[Distribuidor_CNE]:[DISTRIBUIDOR_ACTUAL]],2,0)</f>
        <v>EEPA</v>
      </c>
      <c r="S561" t="str">
        <f>+VLOOKUP(Contrato[[#This Row],[Suministrador_CNE]],Suministrador[[#All],[Suministrador_CNE]:[SUMINISTRADOR_ACTUAL]],2,0)</f>
        <v>EGP_CHILE</v>
      </c>
      <c r="T561">
        <f>+COUNTIFS(Cesion_credito[Distribuidor_CNE],Contrato[[#This Row],[Distribuidor_CNE]],Cesion_credito[Bloque_Contrato_CNE],Contrato[[#This Row],[Contrato]])</f>
        <v>1</v>
      </c>
    </row>
    <row r="562" spans="11:20" x14ac:dyDescent="0.25">
      <c r="K562">
        <f t="shared" si="9"/>
        <v>1</v>
      </c>
      <c r="L562" s="3" t="str">
        <f>+Contrato[[#This Row],[Distribuidor_CNE]]&amp;"_"&amp;Contrato[[#This Row],[Contrato]]</f>
        <v>EEPA_SIC 2013/03_2_BS2B_BB_EEPA_Pelumpén S.A.</v>
      </c>
      <c r="M562" t="s">
        <v>1108</v>
      </c>
      <c r="N562" t="s">
        <v>32</v>
      </c>
      <c r="O562" t="s">
        <v>14</v>
      </c>
      <c r="P562" t="s">
        <v>610</v>
      </c>
      <c r="Q562">
        <v>0</v>
      </c>
      <c r="R562" t="str">
        <f>+VLOOKUP(Contrato[[#This Row],[Distribuidor_CNE]],Distribuidor[[#All],[Distribuidor_CNE]:[DISTRIBUIDOR_ACTUAL]],2,0)</f>
        <v>EEPA</v>
      </c>
      <c r="S562" t="str">
        <f>+VLOOKUP(Contrato[[#This Row],[Suministrador_CNE]],Suministrador[[#All],[Suministrador_CNE]:[SUMINISTRADOR_ACTUAL]],2,0)</f>
        <v>COLBUN</v>
      </c>
      <c r="T562">
        <f>+COUNTIFS(Cesion_credito[Distribuidor_CNE],Contrato[[#This Row],[Distribuidor_CNE]],Cesion_credito[Bloque_Contrato_CNE],Contrato[[#This Row],[Contrato]])</f>
        <v>1</v>
      </c>
    </row>
    <row r="563" spans="11:20" x14ac:dyDescent="0.25">
      <c r="K563">
        <f t="shared" si="9"/>
        <v>1</v>
      </c>
      <c r="L563" s="3" t="str">
        <f>+Contrato[[#This Row],[Distribuidor_CNE]]&amp;"_"&amp;Contrato[[#This Row],[Contrato]]</f>
        <v>EEPA_SIC 2013/03_2_BS2A_BB_EEPA_San Juan SpA.</v>
      </c>
      <c r="M563" t="s">
        <v>1108</v>
      </c>
      <c r="N563" t="s">
        <v>32</v>
      </c>
      <c r="O563" t="s">
        <v>15</v>
      </c>
      <c r="P563" t="s">
        <v>611</v>
      </c>
      <c r="Q563">
        <v>0</v>
      </c>
      <c r="R563" t="str">
        <f>+VLOOKUP(Contrato[[#This Row],[Distribuidor_CNE]],Distribuidor[[#All],[Distribuidor_CNE]:[DISTRIBUIDOR_ACTUAL]],2,0)</f>
        <v>EEPA</v>
      </c>
      <c r="S563" t="str">
        <f>+VLOOKUP(Contrato[[#This Row],[Suministrador_CNE]],Suministrador[[#All],[Suministrador_CNE]:[SUMINISTRADOR_ACTUAL]],2,0)</f>
        <v>SAN_JUAN_LAP</v>
      </c>
      <c r="T563">
        <f>+COUNTIFS(Cesion_credito[Distribuidor_CNE],Contrato[[#This Row],[Distribuidor_CNE]],Cesion_credito[Bloque_Contrato_CNE],Contrato[[#This Row],[Contrato]])</f>
        <v>0</v>
      </c>
    </row>
    <row r="564" spans="11:20" x14ac:dyDescent="0.25">
      <c r="K564">
        <f t="shared" si="9"/>
        <v>1</v>
      </c>
      <c r="L564" s="3" t="str">
        <f>+Contrato[[#This Row],[Distribuidor_CNE]]&amp;"_"&amp;Contrato[[#This Row],[Contrato]]</f>
        <v>EEPA_SIC 2013/03_2_BS2C_BB_EEPA_San Juan SpA.</v>
      </c>
      <c r="M564" t="s">
        <v>1108</v>
      </c>
      <c r="N564" t="s">
        <v>32</v>
      </c>
      <c r="O564" t="s">
        <v>15</v>
      </c>
      <c r="P564" t="s">
        <v>612</v>
      </c>
      <c r="Q564">
        <v>0</v>
      </c>
      <c r="R564" t="str">
        <f>+VLOOKUP(Contrato[[#This Row],[Distribuidor_CNE]],Distribuidor[[#All],[Distribuidor_CNE]:[DISTRIBUIDOR_ACTUAL]],2,0)</f>
        <v>EEPA</v>
      </c>
      <c r="S564" t="str">
        <f>+VLOOKUP(Contrato[[#This Row],[Suministrador_CNE]],Suministrador[[#All],[Suministrador_CNE]:[SUMINISTRADOR_ACTUAL]],2,0)</f>
        <v>SAN_JUAN_LAP</v>
      </c>
      <c r="T564">
        <f>+COUNTIFS(Cesion_credito[Distribuidor_CNE],Contrato[[#This Row],[Distribuidor_CNE]],Cesion_credito[Bloque_Contrato_CNE],Contrato[[#This Row],[Contrato]])</f>
        <v>0</v>
      </c>
    </row>
    <row r="565" spans="11:20" x14ac:dyDescent="0.25">
      <c r="K565">
        <f t="shared" si="9"/>
        <v>1</v>
      </c>
      <c r="L565" s="3" t="str">
        <f>+Contrato[[#This Row],[Distribuidor_CNE]]&amp;"_"&amp;Contrato[[#This Row],[Contrato]]</f>
        <v>EEPA_SIC 2013/03_2_BS3_BB_EEPA_San Juan SpA.</v>
      </c>
      <c r="M565" t="s">
        <v>1108</v>
      </c>
      <c r="N565" t="s">
        <v>32</v>
      </c>
      <c r="O565" t="s">
        <v>15</v>
      </c>
      <c r="P565" t="s">
        <v>613</v>
      </c>
      <c r="Q565">
        <v>0</v>
      </c>
      <c r="R565" t="str">
        <f>+VLOOKUP(Contrato[[#This Row],[Distribuidor_CNE]],Distribuidor[[#All],[Distribuidor_CNE]:[DISTRIBUIDOR_ACTUAL]],2,0)</f>
        <v>EEPA</v>
      </c>
      <c r="S565" t="str">
        <f>+VLOOKUP(Contrato[[#This Row],[Suministrador_CNE]],Suministrador[[#All],[Suministrador_CNE]:[SUMINISTRADOR_ACTUAL]],2,0)</f>
        <v>SAN_JUAN_LAP</v>
      </c>
      <c r="T565">
        <f>+COUNTIFS(Cesion_credito[Distribuidor_CNE],Contrato[[#This Row],[Distribuidor_CNE]],Cesion_credito[Bloque_Contrato_CNE],Contrato[[#This Row],[Contrato]])</f>
        <v>0</v>
      </c>
    </row>
    <row r="566" spans="11:20" x14ac:dyDescent="0.25">
      <c r="K566">
        <f t="shared" si="9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1108</v>
      </c>
      <c r="N566" t="s">
        <v>32</v>
      </c>
      <c r="O566" t="s">
        <v>16</v>
      </c>
      <c r="P566" t="s">
        <v>614</v>
      </c>
      <c r="Q566">
        <v>0</v>
      </c>
      <c r="R566" t="str">
        <f>+VLOOKUP(Contrato[[#This Row],[Distribuidor_CNE]],Distribuidor[[#All],[Distribuidor_CNE]:[DISTRIBUIDOR_ACTUAL]],2,0)</f>
        <v>EEPA</v>
      </c>
      <c r="S566" t="str">
        <f>+VLOOKUP(Contrato[[#This Row],[Suministrador_CNE]],Suministrador[[#All],[Suministrador_CNE]:[SUMINISTRADOR_ACTUAL]],2,0)</f>
        <v>SANTIAGO_SOLAR</v>
      </c>
      <c r="T566">
        <f>+COUNTIFS(Cesion_credito[Distribuidor_CNE],Contrato[[#This Row],[Distribuidor_CNE]],Cesion_credito[Bloque_Contrato_CNE],Contrato[[#This Row],[Contrato]])</f>
        <v>1</v>
      </c>
    </row>
    <row r="567" spans="11:20" x14ac:dyDescent="0.25">
      <c r="K567">
        <f t="shared" si="9"/>
        <v>1</v>
      </c>
      <c r="L567" s="3" t="str">
        <f>+Contrato[[#This Row],[Distribuidor_CNE]]&amp;"_"&amp;Contrato[[#This Row],[Contrato]]</f>
        <v>EEPA_2015/02_BS4B_BB_EEPA_SCB II SpA</v>
      </c>
      <c r="M567" t="s">
        <v>1108</v>
      </c>
      <c r="N567" t="s">
        <v>32</v>
      </c>
      <c r="O567" t="s">
        <v>17</v>
      </c>
      <c r="P567" t="s">
        <v>615</v>
      </c>
      <c r="Q567">
        <v>0</v>
      </c>
      <c r="R567" t="str">
        <f>+VLOOKUP(Contrato[[#This Row],[Distribuidor_CNE]],Distribuidor[[#All],[Distribuidor_CNE]:[DISTRIBUIDOR_ACTUAL]],2,0)</f>
        <v>EEPA</v>
      </c>
      <c r="S567" t="str">
        <f>+VLOOKUP(Contrato[[#This Row],[Suministrador_CNE]],Suministrador[[#All],[Suministrador_CNE]:[SUMINISTRADOR_ACTUAL]],2,0)</f>
        <v>LUZ_DEL_NORTE</v>
      </c>
      <c r="T567">
        <f>+COUNTIFS(Cesion_credito[Distribuidor_CNE],Contrato[[#This Row],[Distribuidor_CNE]],Cesion_credito[Bloque_Contrato_CNE],Contrato[[#This Row],[Contrato]])</f>
        <v>1</v>
      </c>
    </row>
    <row r="568" spans="11:20" x14ac:dyDescent="0.25">
      <c r="K568">
        <f t="shared" si="9"/>
        <v>1</v>
      </c>
      <c r="L568" s="3" t="str">
        <f>+Contrato[[#This Row],[Distribuidor_CNE]]&amp;"_"&amp;Contrato[[#This Row],[Contrato]]</f>
        <v>EEPA_SIC 2013/03_2_BS1B_BB_EEPA_SPV P4 S.A.</v>
      </c>
      <c r="M568" t="s">
        <v>1108</v>
      </c>
      <c r="N568" t="s">
        <v>32</v>
      </c>
      <c r="O568" t="s">
        <v>18</v>
      </c>
      <c r="P568" t="s">
        <v>616</v>
      </c>
      <c r="Q568">
        <v>0</v>
      </c>
      <c r="R568" t="str">
        <f>+VLOOKUP(Contrato[[#This Row],[Distribuidor_CNE]],Distribuidor[[#All],[Distribuidor_CNE]:[DISTRIBUIDOR_ACTUAL]],2,0)</f>
        <v>EEPA</v>
      </c>
      <c r="S568" t="str">
        <f>+VLOOKUP(Contrato[[#This Row],[Suministrador_CNE]],Suministrador[[#All],[Suministrador_CNE]:[SUMINISTRADOR_ACTUAL]],2,0)</f>
        <v>SPVP4</v>
      </c>
      <c r="T568">
        <f>+COUNTIFS(Cesion_credito[Distribuidor_CNE],Contrato[[#This Row],[Distribuidor_CNE]],Cesion_credito[Bloque_Contrato_CNE],Contrato[[#This Row],[Contrato]])</f>
        <v>0</v>
      </c>
    </row>
    <row r="569" spans="11:20" x14ac:dyDescent="0.25">
      <c r="K569">
        <f t="shared" si="9"/>
        <v>1</v>
      </c>
      <c r="L569" s="3" t="str">
        <f>+Contrato[[#This Row],[Distribuidor_CNE]]&amp;"_"&amp;Contrato[[#This Row],[Contrato]]</f>
        <v>ELECDA_SIC 2013/03_2_BS4_BB_ELECDA_Abengoa</v>
      </c>
      <c r="M569" t="s">
        <v>1108</v>
      </c>
      <c r="N569" t="s">
        <v>1092</v>
      </c>
      <c r="O569" t="s">
        <v>1</v>
      </c>
      <c r="P569" t="s">
        <v>617</v>
      </c>
      <c r="Q569">
        <v>550.81500000000005</v>
      </c>
      <c r="R569" t="str">
        <f>+VLOOKUP(Contrato[[#This Row],[Distribuidor_CNE]],Distribuidor[[#All],[Distribuidor_CNE]:[DISTRIBUIDOR_ACTUAL]],2,0)</f>
        <v>CGE</v>
      </c>
      <c r="S569" t="str">
        <f>+VLOOKUP(Contrato[[#This Row],[Suministrador_CNE]],Suministrador[[#All],[Suministrador_CNE]:[SUMINISTRADOR_ACTUAL]],2,0)</f>
        <v>CERRO_DOMINADOR_CSP</v>
      </c>
      <c r="T569">
        <f>+COUNTIFS(Cesion_credito[Distribuidor_CNE],Contrato[[#This Row],[Distribuidor_CNE]],Cesion_credito[Bloque_Contrato_CNE],Contrato[[#This Row],[Contrato]])</f>
        <v>1</v>
      </c>
    </row>
    <row r="570" spans="11:20" x14ac:dyDescent="0.25">
      <c r="K570">
        <f t="shared" si="9"/>
        <v>1</v>
      </c>
      <c r="L570" s="3" t="str">
        <f>+Contrato[[#This Row],[Distribuidor_CNE]]&amp;"_"&amp;Contrato[[#This Row],[Contrato]]</f>
        <v>ELECDA_SIC 2013/03_2_BS3_BB_Elecda_ACCIONA</v>
      </c>
      <c r="M570" t="s">
        <v>1108</v>
      </c>
      <c r="N570" t="s">
        <v>1092</v>
      </c>
      <c r="O570" t="s">
        <v>2</v>
      </c>
      <c r="P570" t="s">
        <v>618</v>
      </c>
      <c r="Q570">
        <v>709.15499999999997</v>
      </c>
      <c r="R570" t="str">
        <f>+VLOOKUP(Contrato[[#This Row],[Distribuidor_CNE]],Distribuidor[[#All],[Distribuidor_CNE]:[DISTRIBUIDOR_ACTUAL]],2,0)</f>
        <v>CGE</v>
      </c>
      <c r="S570" t="str">
        <f>+VLOOKUP(Contrato[[#This Row],[Suministrador_CNE]],Suministrador[[#All],[Suministrador_CNE]:[SUMINISTRADOR_ACTUAL]],2,0)</f>
        <v>ACCIONA_ENERGIA</v>
      </c>
      <c r="T570">
        <f>+COUNTIFS(Cesion_credito[Distribuidor_CNE],Contrato[[#This Row],[Distribuidor_CNE]],Cesion_credito[Bloque_Contrato_CNE],Contrato[[#This Row],[Contrato]])</f>
        <v>1</v>
      </c>
    </row>
    <row r="571" spans="11:20" x14ac:dyDescent="0.25">
      <c r="K571">
        <f t="shared" si="9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1108</v>
      </c>
      <c r="N571" t="s">
        <v>1092</v>
      </c>
      <c r="O571" t="s">
        <v>3</v>
      </c>
      <c r="P571" t="s">
        <v>619</v>
      </c>
      <c r="Q571">
        <v>0</v>
      </c>
      <c r="R571" t="str">
        <f>+VLOOKUP(Contrato[[#This Row],[Distribuidor_CNE]],Distribuidor[[#All],[Distribuidor_CNE]:[DISTRIBUIDOR_ACTUAL]],2,0)</f>
        <v>CGE</v>
      </c>
      <c r="S571" t="str">
        <f>+VLOOKUP(Contrato[[#This Row],[Suministrador_CNE]],Suministrador[[#All],[Suministrador_CNE]:[SUMINISTRADOR_ACTUAL]],2,0)</f>
        <v>AELA_GENERACION</v>
      </c>
      <c r="T571">
        <f>+COUNTIFS(Cesion_credito[Distribuidor_CNE],Contrato[[#This Row],[Distribuidor_CNE]],Cesion_credito[Bloque_Contrato_CNE],Contrato[[#This Row],[Contrato]])</f>
        <v>0</v>
      </c>
    </row>
    <row r="572" spans="11:20" x14ac:dyDescent="0.25">
      <c r="K572">
        <f t="shared" si="9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1108</v>
      </c>
      <c r="N572" t="s">
        <v>1092</v>
      </c>
      <c r="O572" t="s">
        <v>3</v>
      </c>
      <c r="P572" t="s">
        <v>620</v>
      </c>
      <c r="Q572">
        <v>0</v>
      </c>
      <c r="R572" t="str">
        <f>+VLOOKUP(Contrato[[#This Row],[Distribuidor_CNE]],Distribuidor[[#All],[Distribuidor_CNE]:[DISTRIBUIDOR_ACTUAL]],2,0)</f>
        <v>CGE</v>
      </c>
      <c r="S572" t="str">
        <f>+VLOOKUP(Contrato[[#This Row],[Suministrador_CNE]],Suministrador[[#All],[Suministrador_CNE]:[SUMINISTRADOR_ACTUAL]],2,0)</f>
        <v>AELA_GENERACION</v>
      </c>
      <c r="T572">
        <f>+COUNTIFS(Cesion_credito[Distribuidor_CNE],Contrato[[#This Row],[Distribuidor_CNE]],Cesion_credito[Bloque_Contrato_CNE],Contrato[[#This Row],[Contrato]])</f>
        <v>0</v>
      </c>
    </row>
    <row r="573" spans="11:20" x14ac:dyDescent="0.25">
      <c r="K573">
        <f t="shared" si="9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1108</v>
      </c>
      <c r="N573" t="s">
        <v>1092</v>
      </c>
      <c r="O573" t="s">
        <v>3</v>
      </c>
      <c r="P573" t="s">
        <v>621</v>
      </c>
      <c r="Q573">
        <v>0</v>
      </c>
      <c r="R573" t="str">
        <f>+VLOOKUP(Contrato[[#This Row],[Distribuidor_CNE]],Distribuidor[[#All],[Distribuidor_CNE]:[DISTRIBUIDOR_ACTUAL]],2,0)</f>
        <v>CGE</v>
      </c>
      <c r="S573" t="str">
        <f>+VLOOKUP(Contrato[[#This Row],[Suministrador_CNE]],Suministrador[[#All],[Suministrador_CNE]:[SUMINISTRADOR_ACTUAL]],2,0)</f>
        <v>AELA_GENERACION</v>
      </c>
      <c r="T573">
        <f>+COUNTIFS(Cesion_credito[Distribuidor_CNE],Contrato[[#This Row],[Distribuidor_CNE]],Cesion_credito[Bloque_Contrato_CNE],Contrato[[#This Row],[Contrato]])</f>
        <v>0</v>
      </c>
    </row>
    <row r="574" spans="11:20" x14ac:dyDescent="0.25">
      <c r="K574">
        <f t="shared" si="9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1108</v>
      </c>
      <c r="N574" t="s">
        <v>1092</v>
      </c>
      <c r="O574" t="s">
        <v>3</v>
      </c>
      <c r="P574" t="s">
        <v>622</v>
      </c>
      <c r="Q574">
        <v>924.899</v>
      </c>
      <c r="R574" t="str">
        <f>+VLOOKUP(Contrato[[#This Row],[Distribuidor_CNE]],Distribuidor[[#All],[Distribuidor_CNE]:[DISTRIBUIDOR_ACTUAL]],2,0)</f>
        <v>CGE</v>
      </c>
      <c r="S574" t="str">
        <f>+VLOOKUP(Contrato[[#This Row],[Suministrador_CNE]],Suministrador[[#All],[Suministrador_CNE]:[SUMINISTRADOR_ACTUAL]],2,0)</f>
        <v>AELA_GENERACION</v>
      </c>
      <c r="T574">
        <f>+COUNTIFS(Cesion_credito[Distribuidor_CNE],Contrato[[#This Row],[Distribuidor_CNE]],Cesion_credito[Bloque_Contrato_CNE],Contrato[[#This Row],[Contrato]])</f>
        <v>1</v>
      </c>
    </row>
    <row r="575" spans="11:20" x14ac:dyDescent="0.25">
      <c r="K575">
        <f t="shared" si="9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1108</v>
      </c>
      <c r="N575" t="s">
        <v>1092</v>
      </c>
      <c r="O575" t="s">
        <v>3</v>
      </c>
      <c r="P575" t="s">
        <v>623</v>
      </c>
      <c r="Q575">
        <v>2334.0340000000001</v>
      </c>
      <c r="R575" t="str">
        <f>+VLOOKUP(Contrato[[#This Row],[Distribuidor_CNE]],Distribuidor[[#All],[Distribuidor_CNE]:[DISTRIBUIDOR_ACTUAL]],2,0)</f>
        <v>CGE</v>
      </c>
      <c r="S575" t="str">
        <f>+VLOOKUP(Contrato[[#This Row],[Suministrador_CNE]],Suministrador[[#All],[Suministrador_CNE]:[SUMINISTRADOR_ACTUAL]],2,0)</f>
        <v>AELA_GENERACION</v>
      </c>
      <c r="T575">
        <f>+COUNTIFS(Cesion_credito[Distribuidor_CNE],Contrato[[#This Row],[Distribuidor_CNE]],Cesion_credito[Bloque_Contrato_CNE],Contrato[[#This Row],[Contrato]])</f>
        <v>1</v>
      </c>
    </row>
    <row r="576" spans="11:20" x14ac:dyDescent="0.25">
      <c r="K576">
        <f t="shared" si="9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1108</v>
      </c>
      <c r="N576" t="s">
        <v>1092</v>
      </c>
      <c r="O576" t="s">
        <v>3</v>
      </c>
      <c r="P576" t="s">
        <v>624</v>
      </c>
      <c r="Q576">
        <v>2612.201</v>
      </c>
      <c r="R576" t="str">
        <f>+VLOOKUP(Contrato[[#This Row],[Distribuidor_CNE]],Distribuidor[[#All],[Distribuidor_CNE]:[DISTRIBUIDOR_ACTUAL]],2,0)</f>
        <v>CGE</v>
      </c>
      <c r="S576" t="str">
        <f>+VLOOKUP(Contrato[[#This Row],[Suministrador_CNE]],Suministrador[[#All],[Suministrador_CNE]:[SUMINISTRADOR_ACTUAL]],2,0)</f>
        <v>AELA_GENERACION</v>
      </c>
      <c r="T576">
        <f>+COUNTIFS(Cesion_credito[Distribuidor_CNE],Contrato[[#This Row],[Distribuidor_CNE]],Cesion_credito[Bloque_Contrato_CNE],Contrato[[#This Row],[Contrato]])</f>
        <v>1</v>
      </c>
    </row>
    <row r="577" spans="11:20" x14ac:dyDescent="0.25">
      <c r="K577">
        <f t="shared" si="9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1108</v>
      </c>
      <c r="N577" t="s">
        <v>1092</v>
      </c>
      <c r="O577" t="s">
        <v>1076</v>
      </c>
      <c r="P577" t="s">
        <v>625</v>
      </c>
      <c r="Q577">
        <v>0</v>
      </c>
      <c r="R577" t="str">
        <f>+VLOOKUP(Contrato[[#This Row],[Distribuidor_CNE]],Distribuidor[[#All],[Distribuidor_CNE]:[DISTRIBUIDOR_ACTUAL]],2,0)</f>
        <v>CGE</v>
      </c>
      <c r="S577" t="str">
        <f>+VLOOKUP(Contrato[[#This Row],[Suministrador_CNE]],Suministrador[[#All],[Suministrador_CNE]:[SUMINISTRADOR_ACTUAL]],2,0)</f>
        <v>AES_GENER</v>
      </c>
      <c r="T577">
        <f>+COUNTIFS(Cesion_credito[Distribuidor_CNE],Contrato[[#This Row],[Distribuidor_CNE]],Cesion_credito[Bloque_Contrato_CNE],Contrato[[#This Row],[Contrato]])</f>
        <v>0</v>
      </c>
    </row>
    <row r="578" spans="11:20" x14ac:dyDescent="0.25">
      <c r="K578">
        <f t="shared" si="9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1108</v>
      </c>
      <c r="N578" t="s">
        <v>1092</v>
      </c>
      <c r="O578" t="s">
        <v>4</v>
      </c>
      <c r="P578" t="s">
        <v>626</v>
      </c>
      <c r="Q578">
        <v>0</v>
      </c>
      <c r="R578" t="str">
        <f>+VLOOKUP(Contrato[[#This Row],[Distribuidor_CNE]],Distribuidor[[#All],[Distribuidor_CNE]:[DISTRIBUIDOR_ACTUAL]],2,0)</f>
        <v>CGE</v>
      </c>
      <c r="S578" t="str">
        <f>+VLOOKUP(Contrato[[#This Row],[Suministrador_CNE]],Suministrador[[#All],[Suministrador_CNE]:[SUMINISTRADOR_ACTUAL]],2,0)</f>
        <v>LUZ_DEL_NORTE</v>
      </c>
      <c r="T578">
        <f>+COUNTIFS(Cesion_credito[Distribuidor_CNE],Contrato[[#This Row],[Distribuidor_CNE]],Cesion_credito[Bloque_Contrato_CNE],Contrato[[#This Row],[Contrato]])</f>
        <v>1</v>
      </c>
    </row>
    <row r="579" spans="11:20" x14ac:dyDescent="0.25">
      <c r="K579">
        <f t="shared" ref="K579:K642" si="10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1108</v>
      </c>
      <c r="N579" t="s">
        <v>1092</v>
      </c>
      <c r="O579" t="s">
        <v>4</v>
      </c>
      <c r="P579" t="s">
        <v>627</v>
      </c>
      <c r="Q579">
        <v>1012.023</v>
      </c>
      <c r="R579" t="str">
        <f>+VLOOKUP(Contrato[[#This Row],[Distribuidor_CNE]],Distribuidor[[#All],[Distribuidor_CNE]:[DISTRIBUIDOR_ACTUAL]],2,0)</f>
        <v>CGE</v>
      </c>
      <c r="S579" t="str">
        <f>+VLOOKUP(Contrato[[#This Row],[Suministrador_CNE]],Suministrador[[#All],[Suministrador_CNE]:[SUMINISTRADOR_ACTUAL]],2,0)</f>
        <v>LUZ_DEL_NORTE</v>
      </c>
      <c r="T579">
        <f>+COUNTIFS(Cesion_credito[Distribuidor_CNE],Contrato[[#This Row],[Distribuidor_CNE]],Cesion_credito[Bloque_Contrato_CNE],Contrato[[#This Row],[Contrato]])</f>
        <v>1</v>
      </c>
    </row>
    <row r="580" spans="11:20" x14ac:dyDescent="0.25">
      <c r="K580">
        <f t="shared" si="10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1108</v>
      </c>
      <c r="N580" t="s">
        <v>1092</v>
      </c>
      <c r="O580" t="s">
        <v>5</v>
      </c>
      <c r="P580" t="s">
        <v>628</v>
      </c>
      <c r="Q580">
        <v>59.493000000000002</v>
      </c>
      <c r="R580" t="str">
        <f>+VLOOKUP(Contrato[[#This Row],[Distribuidor_CNE]],Distribuidor[[#All],[Distribuidor_CNE]:[DISTRIBUIDOR_ACTUAL]],2,0)</f>
        <v>CGE</v>
      </c>
      <c r="S580" t="str">
        <f>+VLOOKUP(Contrato[[#This Row],[Suministrador_CNE]],Suministrador[[#All],[Suministrador_CNE]:[SUMINISTRADOR_ACTUAL]],2,0)</f>
        <v>CHUNGUNGO</v>
      </c>
      <c r="T580">
        <f>+COUNTIFS(Cesion_credito[Distribuidor_CNE],Contrato[[#This Row],[Distribuidor_CNE]],Cesion_credito[Bloque_Contrato_CNE],Contrato[[#This Row],[Contrato]])</f>
        <v>1</v>
      </c>
    </row>
    <row r="581" spans="11:20" x14ac:dyDescent="0.25">
      <c r="K581">
        <f t="shared" si="10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1108</v>
      </c>
      <c r="N581" t="s">
        <v>1092</v>
      </c>
      <c r="O581" t="s">
        <v>6</v>
      </c>
      <c r="P581" t="s">
        <v>629</v>
      </c>
      <c r="Q581">
        <v>0</v>
      </c>
      <c r="R581" t="str">
        <f>+VLOOKUP(Contrato[[#This Row],[Distribuidor_CNE]],Distribuidor[[#All],[Distribuidor_CNE]:[DISTRIBUIDOR_ACTUAL]],2,0)</f>
        <v>CGE</v>
      </c>
      <c r="S581" t="str">
        <f>+VLOOKUP(Contrato[[#This Row],[Suministrador_CNE]],Suministrador[[#All],[Suministrador_CNE]:[SUMINISTRADOR_ACTUAL]],2,0)</f>
        <v>RUCATAYO</v>
      </c>
      <c r="T581">
        <f>+COUNTIFS(Cesion_credito[Distribuidor_CNE],Contrato[[#This Row],[Distribuidor_CNE]],Cesion_credito[Bloque_Contrato_CNE],Contrato[[#This Row],[Contrato]])</f>
        <v>0</v>
      </c>
    </row>
    <row r="582" spans="11:20" x14ac:dyDescent="0.25">
      <c r="K582">
        <f t="shared" si="10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1108</v>
      </c>
      <c r="N582" t="s">
        <v>1092</v>
      </c>
      <c r="O582" t="s">
        <v>6</v>
      </c>
      <c r="P582" t="s">
        <v>630</v>
      </c>
      <c r="Q582">
        <v>0</v>
      </c>
      <c r="R582" t="str">
        <f>+VLOOKUP(Contrato[[#This Row],[Distribuidor_CNE]],Distribuidor[[#All],[Distribuidor_CNE]:[DISTRIBUIDOR_ACTUAL]],2,0)</f>
        <v>CGE</v>
      </c>
      <c r="S582" t="str">
        <f>+VLOOKUP(Contrato[[#This Row],[Suministrador_CNE]],Suministrador[[#All],[Suministrador_CNE]:[SUMINISTRADOR_ACTUAL]],2,0)</f>
        <v>RUCATAYO</v>
      </c>
      <c r="T582">
        <f>+COUNTIFS(Cesion_credito[Distribuidor_CNE],Contrato[[#This Row],[Distribuidor_CNE]],Cesion_credito[Bloque_Contrato_CNE],Contrato[[#This Row],[Contrato]])</f>
        <v>0</v>
      </c>
    </row>
    <row r="583" spans="11:20" x14ac:dyDescent="0.25">
      <c r="K583">
        <f t="shared" si="10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1108</v>
      </c>
      <c r="N583" t="s">
        <v>1092</v>
      </c>
      <c r="O583" t="s">
        <v>6</v>
      </c>
      <c r="P583" t="s">
        <v>631</v>
      </c>
      <c r="Q583">
        <v>251.68</v>
      </c>
      <c r="R583" t="str">
        <f>+VLOOKUP(Contrato[[#This Row],[Distribuidor_CNE]],Distribuidor[[#All],[Distribuidor_CNE]:[DISTRIBUIDOR_ACTUAL]],2,0)</f>
        <v>CGE</v>
      </c>
      <c r="S583" t="str">
        <f>+VLOOKUP(Contrato[[#This Row],[Suministrador_CNE]],Suministrador[[#All],[Suministrador_CNE]:[SUMINISTRADOR_ACTUAL]],2,0)</f>
        <v>RUCATAYO</v>
      </c>
      <c r="T583">
        <f>+COUNTIFS(Cesion_credito[Distribuidor_CNE],Contrato[[#This Row],[Distribuidor_CNE]],Cesion_credito[Bloque_Contrato_CNE],Contrato[[#This Row],[Contrato]])</f>
        <v>1</v>
      </c>
    </row>
    <row r="584" spans="11:20" x14ac:dyDescent="0.25">
      <c r="K584">
        <f t="shared" si="10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1108</v>
      </c>
      <c r="N584" t="s">
        <v>1092</v>
      </c>
      <c r="O584" t="s">
        <v>6</v>
      </c>
      <c r="P584" t="s">
        <v>632</v>
      </c>
      <c r="Q584">
        <v>376.47300000000001</v>
      </c>
      <c r="R584" t="str">
        <f>+VLOOKUP(Contrato[[#This Row],[Distribuidor_CNE]],Distribuidor[[#All],[Distribuidor_CNE]:[DISTRIBUIDOR_ACTUAL]],2,0)</f>
        <v>CGE</v>
      </c>
      <c r="S584" t="str">
        <f>+VLOOKUP(Contrato[[#This Row],[Suministrador_CNE]],Suministrador[[#All],[Suministrador_CNE]:[SUMINISTRADOR_ACTUAL]],2,0)</f>
        <v>RUCATAYO</v>
      </c>
      <c r="T584">
        <f>+COUNTIFS(Cesion_credito[Distribuidor_CNE],Contrato[[#This Row],[Distribuidor_CNE]],Cesion_credito[Bloque_Contrato_CNE],Contrato[[#This Row],[Contrato]])</f>
        <v>1</v>
      </c>
    </row>
    <row r="585" spans="11:20" x14ac:dyDescent="0.25">
      <c r="K585">
        <f t="shared" si="10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1108</v>
      </c>
      <c r="N585" t="s">
        <v>1092</v>
      </c>
      <c r="O585" t="s">
        <v>7</v>
      </c>
      <c r="P585" t="s">
        <v>633</v>
      </c>
      <c r="Q585">
        <v>3884837.139</v>
      </c>
      <c r="R585" t="str">
        <f>+VLOOKUP(Contrato[[#This Row],[Distribuidor_CNE]],Distribuidor[[#All],[Distribuidor_CNE]:[DISTRIBUIDOR_ACTUAL]],2,0)</f>
        <v>CGE</v>
      </c>
      <c r="S585" t="str">
        <f>+VLOOKUP(Contrato[[#This Row],[Suministrador_CNE]],Suministrador[[#All],[Suministrador_CNE]:[SUMINISTRADOR_ACTUAL]],2,0)</f>
        <v>ENGIE</v>
      </c>
      <c r="T585">
        <f>+COUNTIFS(Cesion_credito[Distribuidor_CNE],Contrato[[#This Row],[Distribuidor_CNE]],Cesion_credito[Bloque_Contrato_CNE],Contrato[[#This Row],[Contrato]])</f>
        <v>1</v>
      </c>
    </row>
    <row r="586" spans="11:20" x14ac:dyDescent="0.25">
      <c r="K586">
        <f t="shared" si="10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1108</v>
      </c>
      <c r="N586" t="s">
        <v>1092</v>
      </c>
      <c r="O586" t="s">
        <v>7</v>
      </c>
      <c r="P586" t="s">
        <v>634</v>
      </c>
      <c r="Q586">
        <v>3878.355</v>
      </c>
      <c r="R586" t="str">
        <f>+VLOOKUP(Contrato[[#This Row],[Distribuidor_CNE]],Distribuidor[[#All],[Distribuidor_CNE]:[DISTRIBUIDOR_ACTUAL]],2,0)</f>
        <v>CGE</v>
      </c>
      <c r="S586" t="str">
        <f>+VLOOKUP(Contrato[[#This Row],[Suministrador_CNE]],Suministrador[[#All],[Suministrador_CNE]:[SUMINISTRADOR_ACTUAL]],2,0)</f>
        <v>ENGIE</v>
      </c>
      <c r="T586">
        <f>+COUNTIFS(Cesion_credito[Distribuidor_CNE],Contrato[[#This Row],[Distribuidor_CNE]],Cesion_credito[Bloque_Contrato_CNE],Contrato[[#This Row],[Contrato]])</f>
        <v>1</v>
      </c>
    </row>
    <row r="587" spans="11:20" x14ac:dyDescent="0.25">
      <c r="K587">
        <f t="shared" si="10"/>
        <v>1</v>
      </c>
      <c r="L587" s="3" t="str">
        <f>+Contrato[[#This Row],[Distribuidor_CNE]]&amp;"_"&amp;Contrato[[#This Row],[Contrato]]</f>
        <v>ELECDA_SIC 2013/03_2_BS3_BB_Elecda_E-CL</v>
      </c>
      <c r="M587" t="s">
        <v>1108</v>
      </c>
      <c r="N587" t="s">
        <v>1092</v>
      </c>
      <c r="O587" t="s">
        <v>7</v>
      </c>
      <c r="P587" t="s">
        <v>635</v>
      </c>
      <c r="Q587">
        <v>7361.2730000000001</v>
      </c>
      <c r="R587" t="str">
        <f>+VLOOKUP(Contrato[[#This Row],[Distribuidor_CNE]],Distribuidor[[#All],[Distribuidor_CNE]:[DISTRIBUIDOR_ACTUAL]],2,0)</f>
        <v>CGE</v>
      </c>
      <c r="S587" t="str">
        <f>+VLOOKUP(Contrato[[#This Row],[Suministrador_CNE]],Suministrador[[#All],[Suministrador_CNE]:[SUMINISTRADOR_ACTUAL]],2,0)</f>
        <v>ENGIE</v>
      </c>
      <c r="T587">
        <f>+COUNTIFS(Cesion_credito[Distribuidor_CNE],Contrato[[#This Row],[Distribuidor_CNE]],Cesion_credito[Bloque_Contrato_CNE],Contrato[[#This Row],[Contrato]])</f>
        <v>1</v>
      </c>
    </row>
    <row r="588" spans="11:20" x14ac:dyDescent="0.25">
      <c r="K588">
        <f t="shared" si="10"/>
        <v>1</v>
      </c>
      <c r="L588" s="3" t="str">
        <f>+Contrato[[#This Row],[Distribuidor_CNE]]&amp;"_"&amp;Contrato[[#This Row],[Contrato]]</f>
        <v>ELECDA_SIC 2013/03_2_BS4_BB_ELECDA_El Campesino</v>
      </c>
      <c r="M588" t="s">
        <v>1108</v>
      </c>
      <c r="N588" t="s">
        <v>1092</v>
      </c>
      <c r="O588" t="s">
        <v>8</v>
      </c>
      <c r="P588" t="s">
        <v>636</v>
      </c>
      <c r="Q588">
        <v>2459.6039999999998</v>
      </c>
      <c r="R588" t="str">
        <f>+VLOOKUP(Contrato[[#This Row],[Distribuidor_CNE]],Distribuidor[[#All],[Distribuidor_CNE]:[DISTRIBUIDOR_ACTUAL]],2,0)</f>
        <v>CGE</v>
      </c>
      <c r="S588" t="str">
        <f>+VLOOKUP(Contrato[[#This Row],[Suministrador_CNE]],Suministrador[[#All],[Suministrador_CNE]:[SUMINISTRADOR_ACTUAL]],2,0)</f>
        <v>GM_HOLDINGS</v>
      </c>
      <c r="T588">
        <f>+COUNTIFS(Cesion_credito[Distribuidor_CNE],Contrato[[#This Row],[Distribuidor_CNE]],Cesion_credito[Bloque_Contrato_CNE],Contrato[[#This Row],[Contrato]])</f>
        <v>1</v>
      </c>
    </row>
    <row r="589" spans="11:20" x14ac:dyDescent="0.25">
      <c r="K589">
        <f t="shared" si="10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1108</v>
      </c>
      <c r="N589" t="s">
        <v>1092</v>
      </c>
      <c r="O589" t="s">
        <v>9</v>
      </c>
      <c r="P589" t="s">
        <v>637</v>
      </c>
      <c r="Q589">
        <v>30.866</v>
      </c>
      <c r="R589" t="str">
        <f>+VLOOKUP(Contrato[[#This Row],[Distribuidor_CNE]],Distribuidor[[#All],[Distribuidor_CNE]:[DISTRIBUIDOR_ACTUAL]],2,0)</f>
        <v>CGE</v>
      </c>
      <c r="S589" t="str">
        <f>+VLOOKUP(Contrato[[#This Row],[Suministrador_CNE]],Suministrador[[#All],[Suministrador_CNE]:[SUMINISTRADOR_ACTUAL]],2,0)</f>
        <v>CAREN</v>
      </c>
      <c r="T589">
        <f>+COUNTIFS(Cesion_credito[Distribuidor_CNE],Contrato[[#This Row],[Distribuidor_CNE]],Cesion_credito[Bloque_Contrato_CNE],Contrato[[#This Row],[Contrato]])</f>
        <v>1</v>
      </c>
    </row>
    <row r="590" spans="11:20" x14ac:dyDescent="0.25">
      <c r="K590">
        <f t="shared" si="10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1108</v>
      </c>
      <c r="N590" t="s">
        <v>1092</v>
      </c>
      <c r="O590" t="s">
        <v>9</v>
      </c>
      <c r="P590" t="s">
        <v>638</v>
      </c>
      <c r="Q590">
        <v>7.1680000000000001</v>
      </c>
      <c r="R590" t="str">
        <f>+VLOOKUP(Contrato[[#This Row],[Distribuidor_CNE]],Distribuidor[[#All],[Distribuidor_CNE]:[DISTRIBUIDOR_ACTUAL]],2,0)</f>
        <v>CGE</v>
      </c>
      <c r="S590" t="str">
        <f>+VLOOKUP(Contrato[[#This Row],[Suministrador_CNE]],Suministrador[[#All],[Suministrador_CNE]:[SUMINISTRADOR_ACTUAL]],2,0)</f>
        <v>CAREN</v>
      </c>
      <c r="T590">
        <f>+COUNTIFS(Cesion_credito[Distribuidor_CNE],Contrato[[#This Row],[Distribuidor_CNE]],Cesion_credito[Bloque_Contrato_CNE],Contrato[[#This Row],[Contrato]])</f>
        <v>1</v>
      </c>
    </row>
    <row r="591" spans="11:20" x14ac:dyDescent="0.25">
      <c r="K591">
        <f t="shared" si="10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1108</v>
      </c>
      <c r="N591" t="s">
        <v>1092</v>
      </c>
      <c r="O591" t="s">
        <v>9</v>
      </c>
      <c r="P591" t="s">
        <v>639</v>
      </c>
      <c r="Q591">
        <v>19.649000000000001</v>
      </c>
      <c r="R591" t="str">
        <f>+VLOOKUP(Contrato[[#This Row],[Distribuidor_CNE]],Distribuidor[[#All],[Distribuidor_CNE]:[DISTRIBUIDOR_ACTUAL]],2,0)</f>
        <v>CGE</v>
      </c>
      <c r="S591" t="str">
        <f>+VLOOKUP(Contrato[[#This Row],[Suministrador_CNE]],Suministrador[[#All],[Suministrador_CNE]:[SUMINISTRADOR_ACTUAL]],2,0)</f>
        <v>CAREN</v>
      </c>
      <c r="T591">
        <f>+COUNTIFS(Cesion_credito[Distribuidor_CNE],Contrato[[#This Row],[Distribuidor_CNE]],Cesion_credito[Bloque_Contrato_CNE],Contrato[[#This Row],[Contrato]])</f>
        <v>1</v>
      </c>
    </row>
    <row r="592" spans="11:20" x14ac:dyDescent="0.25">
      <c r="K592">
        <f t="shared" si="10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1108</v>
      </c>
      <c r="N592" t="s">
        <v>1092</v>
      </c>
      <c r="O592" t="s">
        <v>9</v>
      </c>
      <c r="P592" t="s">
        <v>640</v>
      </c>
      <c r="Q592">
        <v>88.105000000000004</v>
      </c>
      <c r="R592" t="str">
        <f>+VLOOKUP(Contrato[[#This Row],[Distribuidor_CNE]],Distribuidor[[#All],[Distribuidor_CNE]:[DISTRIBUIDOR_ACTUAL]],2,0)</f>
        <v>CGE</v>
      </c>
      <c r="S592" t="str">
        <f>+VLOOKUP(Contrato[[#This Row],[Suministrador_CNE]],Suministrador[[#All],[Suministrador_CNE]:[SUMINISTRADOR_ACTUAL]],2,0)</f>
        <v>CAREN</v>
      </c>
      <c r="T592">
        <f>+COUNTIFS(Cesion_credito[Distribuidor_CNE],Contrato[[#This Row],[Distribuidor_CNE]],Cesion_credito[Bloque_Contrato_CNE],Contrato[[#This Row],[Contrato]])</f>
        <v>1</v>
      </c>
    </row>
    <row r="593" spans="11:20" x14ac:dyDescent="0.25">
      <c r="K593">
        <f t="shared" si="10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1108</v>
      </c>
      <c r="N593" t="s">
        <v>1092</v>
      </c>
      <c r="O593" t="s">
        <v>10</v>
      </c>
      <c r="P593" t="s">
        <v>641</v>
      </c>
      <c r="Q593">
        <v>126.14</v>
      </c>
      <c r="R593" t="str">
        <f>+VLOOKUP(Contrato[[#This Row],[Distribuidor_CNE]],Distribuidor[[#All],[Distribuidor_CNE]:[DISTRIBUIDOR_ACTUAL]],2,0)</f>
        <v>CGE</v>
      </c>
      <c r="S593" t="str">
        <f>+VLOOKUP(Contrato[[#This Row],[Suministrador_CNE]],Suministrador[[#All],[Suministrador_CNE]:[SUMINISTRADOR_ACTUAL]],2,0)</f>
        <v>PV_SALVADOR</v>
      </c>
      <c r="T593">
        <f>+COUNTIFS(Cesion_credito[Distribuidor_CNE],Contrato[[#This Row],[Distribuidor_CNE]],Cesion_credito[Bloque_Contrato_CNE],Contrato[[#This Row],[Contrato]])</f>
        <v>1</v>
      </c>
    </row>
    <row r="594" spans="11:20" x14ac:dyDescent="0.25">
      <c r="K594">
        <f t="shared" si="10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1108</v>
      </c>
      <c r="N594" t="s">
        <v>1092</v>
      </c>
      <c r="O594" t="s">
        <v>10</v>
      </c>
      <c r="P594" t="s">
        <v>642</v>
      </c>
      <c r="Q594">
        <v>8.3450000000000006</v>
      </c>
      <c r="R594" t="str">
        <f>+VLOOKUP(Contrato[[#This Row],[Distribuidor_CNE]],Distribuidor[[#All],[Distribuidor_CNE]:[DISTRIBUIDOR_ACTUAL]],2,0)</f>
        <v>CGE</v>
      </c>
      <c r="S594" t="str">
        <f>+VLOOKUP(Contrato[[#This Row],[Suministrador_CNE]],Suministrador[[#All],[Suministrador_CNE]:[SUMINISTRADOR_ACTUAL]],2,0)</f>
        <v>PV_SALVADOR</v>
      </c>
      <c r="T594">
        <f>+COUNTIFS(Cesion_credito[Distribuidor_CNE],Contrato[[#This Row],[Distribuidor_CNE]],Cesion_credito[Bloque_Contrato_CNE],Contrato[[#This Row],[Contrato]])</f>
        <v>1</v>
      </c>
    </row>
    <row r="595" spans="11:20" x14ac:dyDescent="0.25">
      <c r="K595">
        <f t="shared" si="10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1108</v>
      </c>
      <c r="N595" t="s">
        <v>1092</v>
      </c>
      <c r="O595" t="s">
        <v>10</v>
      </c>
      <c r="P595" t="s">
        <v>643</v>
      </c>
      <c r="Q595">
        <v>36.813000000000002</v>
      </c>
      <c r="R595" t="str">
        <f>+VLOOKUP(Contrato[[#This Row],[Distribuidor_CNE]],Distribuidor[[#All],[Distribuidor_CNE]:[DISTRIBUIDOR_ACTUAL]],2,0)</f>
        <v>CGE</v>
      </c>
      <c r="S595" t="str">
        <f>+VLOOKUP(Contrato[[#This Row],[Suministrador_CNE]],Suministrador[[#All],[Suministrador_CNE]:[SUMINISTRADOR_ACTUAL]],2,0)</f>
        <v>PV_SALVADOR</v>
      </c>
      <c r="T595">
        <f>+COUNTIFS(Cesion_credito[Distribuidor_CNE],Contrato[[#This Row],[Distribuidor_CNE]],Cesion_credito[Bloque_Contrato_CNE],Contrato[[#This Row],[Contrato]])</f>
        <v>1</v>
      </c>
    </row>
    <row r="596" spans="11:20" x14ac:dyDescent="0.25">
      <c r="K596">
        <f t="shared" si="10"/>
        <v>1</v>
      </c>
      <c r="L596" s="3" t="str">
        <f>+Contrato[[#This Row],[Distribuidor_CNE]]&amp;"_"&amp;Contrato[[#This Row],[Contrato]]</f>
        <v>ELECDA_SIC 2013/01_BS1_BB_Elecda_ENDESA</v>
      </c>
      <c r="M596" t="s">
        <v>1108</v>
      </c>
      <c r="N596" t="s">
        <v>1092</v>
      </c>
      <c r="O596" t="s">
        <v>1073</v>
      </c>
      <c r="P596" t="s">
        <v>644</v>
      </c>
      <c r="Q596">
        <v>3942.14</v>
      </c>
      <c r="R596" t="str">
        <f>+VLOOKUP(Contrato[[#This Row],[Distribuidor_CNE]],Distribuidor[[#All],[Distribuidor_CNE]:[DISTRIBUIDOR_ACTUAL]],2,0)</f>
        <v>CGE</v>
      </c>
      <c r="S596" t="str">
        <f>+VLOOKUP(Contrato[[#This Row],[Suministrador_CNE]],Suministrador[[#All],[Suministrador_CNE]:[SUMINISTRADOR_ACTUAL]],2,0)</f>
        <v>ENEL_GENERACION</v>
      </c>
      <c r="T596">
        <f>+COUNTIFS(Cesion_credito[Distribuidor_CNE],Contrato[[#This Row],[Distribuidor_CNE]],Cesion_credito[Bloque_Contrato_CNE],Contrato[[#This Row],[Contrato]])</f>
        <v>1</v>
      </c>
    </row>
    <row r="597" spans="11:20" x14ac:dyDescent="0.25">
      <c r="K597">
        <f t="shared" si="10"/>
        <v>1</v>
      </c>
      <c r="L597" s="3" t="str">
        <f>+Contrato[[#This Row],[Distribuidor_CNE]]&amp;"_"&amp;Contrato[[#This Row],[Contrato]]</f>
        <v>ELECDA_SIC 2013/03_BS1_BB_Elecda_ENDESA</v>
      </c>
      <c r="M597" t="s">
        <v>1108</v>
      </c>
      <c r="N597" t="s">
        <v>1092</v>
      </c>
      <c r="O597" t="s">
        <v>1073</v>
      </c>
      <c r="P597" t="s">
        <v>645</v>
      </c>
      <c r="Q597">
        <v>883.54200000000003</v>
      </c>
      <c r="R597" t="str">
        <f>+VLOOKUP(Contrato[[#This Row],[Distribuidor_CNE]],Distribuidor[[#All],[Distribuidor_CNE]:[DISTRIBUIDOR_ACTUAL]],2,0)</f>
        <v>CGE</v>
      </c>
      <c r="S597" t="str">
        <f>+VLOOKUP(Contrato[[#This Row],[Suministrador_CNE]],Suministrador[[#All],[Suministrador_CNE]:[SUMINISTRADOR_ACTUAL]],2,0)</f>
        <v>ENEL_GENERACION</v>
      </c>
      <c r="T597">
        <f>+COUNTIFS(Cesion_credito[Distribuidor_CNE],Contrato[[#This Row],[Distribuidor_CNE]],Cesion_credito[Bloque_Contrato_CNE],Contrato[[#This Row],[Contrato]])</f>
        <v>1</v>
      </c>
    </row>
    <row r="598" spans="11:20" x14ac:dyDescent="0.25">
      <c r="K598">
        <f t="shared" si="10"/>
        <v>1</v>
      </c>
      <c r="L598" s="3" t="str">
        <f>+Contrato[[#This Row],[Distribuidor_CNE]]&amp;"_"&amp;Contrato[[#This Row],[Contrato]]</f>
        <v>ELECDA_EMEL-SIC 2006/01_BB1_BB_Elecda_ENDESA</v>
      </c>
      <c r="M598" t="s">
        <v>1108</v>
      </c>
      <c r="N598" t="s">
        <v>1092</v>
      </c>
      <c r="O598" t="s">
        <v>1073</v>
      </c>
      <c r="P598" t="s">
        <v>646</v>
      </c>
      <c r="Q598">
        <v>13263.01</v>
      </c>
      <c r="R598" t="str">
        <f>+VLOOKUP(Contrato[[#This Row],[Distribuidor_CNE]],Distribuidor[[#All],[Distribuidor_CNE]:[DISTRIBUIDOR_ACTUAL]],2,0)</f>
        <v>CGE</v>
      </c>
      <c r="S598" t="str">
        <f>+VLOOKUP(Contrato[[#This Row],[Suministrador_CNE]],Suministrador[[#All],[Suministrador_CNE]:[SUMINISTRADOR_ACTUAL]],2,0)</f>
        <v>ENEL_GENERACION</v>
      </c>
      <c r="T598">
        <f>+COUNTIFS(Cesion_credito[Distribuidor_CNE],Contrato[[#This Row],[Distribuidor_CNE]],Cesion_credito[Bloque_Contrato_CNE],Contrato[[#This Row],[Contrato]])</f>
        <v>1</v>
      </c>
    </row>
    <row r="599" spans="11:20" x14ac:dyDescent="0.25">
      <c r="K599">
        <f t="shared" si="10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1108</v>
      </c>
      <c r="N599" t="s">
        <v>1092</v>
      </c>
      <c r="O599" t="s">
        <v>11</v>
      </c>
      <c r="P599" t="s">
        <v>647</v>
      </c>
      <c r="Q599">
        <v>32.57</v>
      </c>
      <c r="R599" t="str">
        <f>+VLOOKUP(Contrato[[#This Row],[Distribuidor_CNE]],Distribuidor[[#All],[Distribuidor_CNE]:[DISTRIBUIDOR_ACTUAL]],2,0)</f>
        <v>CGE</v>
      </c>
      <c r="S599" t="str">
        <f>+VLOOKUP(Contrato[[#This Row],[Suministrador_CNE]],Suministrador[[#All],[Suministrador_CNE]:[SUMINISTRADOR_ACTUAL]],2,0)</f>
        <v>EL_MORADO</v>
      </c>
      <c r="T599">
        <f>+COUNTIFS(Cesion_credito[Distribuidor_CNE],Contrato[[#This Row],[Distribuidor_CNE]],Cesion_credito[Bloque_Contrato_CNE],Contrato[[#This Row],[Contrato]])</f>
        <v>1</v>
      </c>
    </row>
    <row r="600" spans="11:20" x14ac:dyDescent="0.25">
      <c r="K600">
        <f t="shared" si="10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1108</v>
      </c>
      <c r="N600" t="s">
        <v>1092</v>
      </c>
      <c r="O600" t="s">
        <v>12</v>
      </c>
      <c r="P600" t="s">
        <v>648</v>
      </c>
      <c r="Q600">
        <v>0</v>
      </c>
      <c r="R600" t="str">
        <f>+VLOOKUP(Contrato[[#This Row],[Distribuidor_CNE]],Distribuidor[[#All],[Distribuidor_CNE]:[DISTRIBUIDOR_ACTUAL]],2,0)</f>
        <v>CGE</v>
      </c>
      <c r="S600" t="str">
        <f>+VLOOKUP(Contrato[[#This Row],[Suministrador_CNE]],Suministrador[[#All],[Suministrador_CNE]:[SUMINISTRADOR_ACTUAL]],2,0)</f>
        <v>CABO_LEONES</v>
      </c>
      <c r="T600">
        <f>+COUNTIFS(Cesion_credito[Distribuidor_CNE],Contrato[[#This Row],[Distribuidor_CNE]],Cesion_credito[Bloque_Contrato_CNE],Contrato[[#This Row],[Contrato]])</f>
        <v>0</v>
      </c>
    </row>
    <row r="601" spans="11:20" x14ac:dyDescent="0.25">
      <c r="K601">
        <f t="shared" si="10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1108</v>
      </c>
      <c r="N601" t="s">
        <v>1092</v>
      </c>
      <c r="O601" t="s">
        <v>12</v>
      </c>
      <c r="P601" t="s">
        <v>649</v>
      </c>
      <c r="Q601">
        <v>0</v>
      </c>
      <c r="R601" t="str">
        <f>+VLOOKUP(Contrato[[#This Row],[Distribuidor_CNE]],Distribuidor[[#All],[Distribuidor_CNE]:[DISTRIBUIDOR_ACTUAL]],2,0)</f>
        <v>CGE</v>
      </c>
      <c r="S601" t="str">
        <f>+VLOOKUP(Contrato[[#This Row],[Suministrador_CNE]],Suministrador[[#All],[Suministrador_CNE]:[SUMINISTRADOR_ACTUAL]],2,0)</f>
        <v>CABO_LEONES</v>
      </c>
      <c r="T601">
        <f>+COUNTIFS(Cesion_credito[Distribuidor_CNE],Contrato[[#This Row],[Distribuidor_CNE]],Cesion_credito[Bloque_Contrato_CNE],Contrato[[#This Row],[Contrato]])</f>
        <v>0</v>
      </c>
    </row>
    <row r="602" spans="11:20" x14ac:dyDescent="0.25">
      <c r="K602">
        <f t="shared" si="10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1108</v>
      </c>
      <c r="N602" t="s">
        <v>1092</v>
      </c>
      <c r="O602" t="s">
        <v>12</v>
      </c>
      <c r="P602" t="s">
        <v>650</v>
      </c>
      <c r="Q602">
        <v>1068.1949999999999</v>
      </c>
      <c r="R602" t="str">
        <f>+VLOOKUP(Contrato[[#This Row],[Distribuidor_CNE]],Distribuidor[[#All],[Distribuidor_CNE]:[DISTRIBUIDOR_ACTUAL]],2,0)</f>
        <v>CGE</v>
      </c>
      <c r="S602" t="str">
        <f>+VLOOKUP(Contrato[[#This Row],[Suministrador_CNE]],Suministrador[[#All],[Suministrador_CNE]:[SUMINISTRADOR_ACTUAL]],2,0)</f>
        <v>CABO_LEONES</v>
      </c>
      <c r="T602">
        <f>+COUNTIFS(Cesion_credito[Distribuidor_CNE],Contrato[[#This Row],[Distribuidor_CNE]],Cesion_credito[Bloque_Contrato_CNE],Contrato[[#This Row],[Contrato]])</f>
        <v>1</v>
      </c>
    </row>
    <row r="603" spans="11:20" x14ac:dyDescent="0.25">
      <c r="K603">
        <f t="shared" si="10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1108</v>
      </c>
      <c r="N603" t="s">
        <v>1092</v>
      </c>
      <c r="O603" t="s">
        <v>12</v>
      </c>
      <c r="P603" t="s">
        <v>651</v>
      </c>
      <c r="Q603">
        <v>1858.5250000000001</v>
      </c>
      <c r="R603" t="str">
        <f>+VLOOKUP(Contrato[[#This Row],[Distribuidor_CNE]],Distribuidor[[#All],[Distribuidor_CNE]:[DISTRIBUIDOR_ACTUAL]],2,0)</f>
        <v>CGE</v>
      </c>
      <c r="S603" t="str">
        <f>+VLOOKUP(Contrato[[#This Row],[Suministrador_CNE]],Suministrador[[#All],[Suministrador_CNE]:[SUMINISTRADOR_ACTUAL]],2,0)</f>
        <v>CABO_LEONES</v>
      </c>
      <c r="T603">
        <f>+COUNTIFS(Cesion_credito[Distribuidor_CNE],Contrato[[#This Row],[Distribuidor_CNE]],Cesion_credito[Bloque_Contrato_CNE],Contrato[[#This Row],[Contrato]])</f>
        <v>1</v>
      </c>
    </row>
    <row r="604" spans="11:20" x14ac:dyDescent="0.25">
      <c r="K604">
        <f t="shared" si="10"/>
        <v>1</v>
      </c>
      <c r="L604" s="3" t="str">
        <f>+Contrato[[#This Row],[Distribuidor_CNE]]&amp;"_"&amp;Contrato[[#This Row],[Contrato]]</f>
        <v>ELECDA_SIC 2013/03_2_BS4_BB_ELECDA_Norvind</v>
      </c>
      <c r="M604" t="s">
        <v>1108</v>
      </c>
      <c r="N604" t="s">
        <v>1092</v>
      </c>
      <c r="O604" t="s">
        <v>13</v>
      </c>
      <c r="P604" t="s">
        <v>652</v>
      </c>
      <c r="Q604">
        <v>28.614999999999998</v>
      </c>
      <c r="R604" t="str">
        <f>+VLOOKUP(Contrato[[#This Row],[Distribuidor_CNE]],Distribuidor[[#All],[Distribuidor_CNE]:[DISTRIBUIDOR_ACTUAL]],2,0)</f>
        <v>CGE</v>
      </c>
      <c r="S604" t="str">
        <f>+VLOOKUP(Contrato[[#This Row],[Suministrador_CNE]],Suministrador[[#All],[Suministrador_CNE]:[SUMINISTRADOR_ACTUAL]],2,0)</f>
        <v>NORVIND</v>
      </c>
      <c r="T604">
        <f>+COUNTIFS(Cesion_credito[Distribuidor_CNE],Contrato[[#This Row],[Distribuidor_CNE]],Cesion_credito[Bloque_Contrato_CNE],Contrato[[#This Row],[Contrato]])</f>
        <v>1</v>
      </c>
    </row>
    <row r="605" spans="11:20" x14ac:dyDescent="0.25">
      <c r="K605">
        <f t="shared" si="10"/>
        <v>1</v>
      </c>
      <c r="L605" s="3" t="str">
        <f>+Contrato[[#This Row],[Distribuidor_CNE]]&amp;"_"&amp;Contrato[[#This Row],[Contrato]]</f>
        <v>ELECDA_SIC 2013/01_BS1_BB_Elecda_PANGUIPULLI</v>
      </c>
      <c r="M605" t="s">
        <v>1108</v>
      </c>
      <c r="N605" t="s">
        <v>1092</v>
      </c>
      <c r="O605" t="s">
        <v>1074</v>
      </c>
      <c r="P605" t="s">
        <v>653</v>
      </c>
      <c r="Q605">
        <v>454.28300000000002</v>
      </c>
      <c r="R605" t="str">
        <f>+VLOOKUP(Contrato[[#This Row],[Distribuidor_CNE]],Distribuidor[[#All],[Distribuidor_CNE]:[DISTRIBUIDOR_ACTUAL]],2,0)</f>
        <v>CGE</v>
      </c>
      <c r="S605" t="str">
        <f>+VLOOKUP(Contrato[[#This Row],[Suministrador_CNE]],Suministrador[[#All],[Suministrador_CNE]:[SUMINISTRADOR_ACTUAL]],2,0)</f>
        <v>EGP_CHILE</v>
      </c>
      <c r="T605">
        <f>+COUNTIFS(Cesion_credito[Distribuidor_CNE],Contrato[[#This Row],[Distribuidor_CNE]],Cesion_credito[Bloque_Contrato_CNE],Contrato[[#This Row],[Contrato]])</f>
        <v>1</v>
      </c>
    </row>
    <row r="606" spans="11:20" x14ac:dyDescent="0.25">
      <c r="K606">
        <f t="shared" si="10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1108</v>
      </c>
      <c r="N606" t="s">
        <v>1092</v>
      </c>
      <c r="O606" t="s">
        <v>14</v>
      </c>
      <c r="P606" t="s">
        <v>654</v>
      </c>
      <c r="Q606">
        <v>41.54</v>
      </c>
      <c r="R606" t="str">
        <f>+VLOOKUP(Contrato[[#This Row],[Distribuidor_CNE]],Distribuidor[[#All],[Distribuidor_CNE]:[DISTRIBUIDOR_ACTUAL]],2,0)</f>
        <v>CGE</v>
      </c>
      <c r="S606" t="str">
        <f>+VLOOKUP(Contrato[[#This Row],[Suministrador_CNE]],Suministrador[[#All],[Suministrador_CNE]:[SUMINISTRADOR_ACTUAL]],2,0)</f>
        <v>COLBUN</v>
      </c>
      <c r="T606">
        <f>+COUNTIFS(Cesion_credito[Distribuidor_CNE],Contrato[[#This Row],[Distribuidor_CNE]],Cesion_credito[Bloque_Contrato_CNE],Contrato[[#This Row],[Contrato]])</f>
        <v>1</v>
      </c>
    </row>
    <row r="607" spans="11:20" x14ac:dyDescent="0.25">
      <c r="K607">
        <f t="shared" si="10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1108</v>
      </c>
      <c r="N607" t="s">
        <v>1092</v>
      </c>
      <c r="O607" t="s">
        <v>15</v>
      </c>
      <c r="P607" t="s">
        <v>655</v>
      </c>
      <c r="Q607">
        <v>218.30500000000001</v>
      </c>
      <c r="R607" t="str">
        <f>+VLOOKUP(Contrato[[#This Row],[Distribuidor_CNE]],Distribuidor[[#All],[Distribuidor_CNE]:[DISTRIBUIDOR_ACTUAL]],2,0)</f>
        <v>CGE</v>
      </c>
      <c r="S607" t="str">
        <f>+VLOOKUP(Contrato[[#This Row],[Suministrador_CNE]],Suministrador[[#All],[Suministrador_CNE]:[SUMINISTRADOR_ACTUAL]],2,0)</f>
        <v>SAN_JUAN_LAP</v>
      </c>
      <c r="T607">
        <f>+COUNTIFS(Cesion_credito[Distribuidor_CNE],Contrato[[#This Row],[Distribuidor_CNE]],Cesion_credito[Bloque_Contrato_CNE],Contrato[[#This Row],[Contrato]])</f>
        <v>1</v>
      </c>
    </row>
    <row r="608" spans="11:20" x14ac:dyDescent="0.25">
      <c r="K608">
        <f t="shared" si="10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1108</v>
      </c>
      <c r="N608" t="s">
        <v>1092</v>
      </c>
      <c r="O608" t="s">
        <v>15</v>
      </c>
      <c r="P608" t="s">
        <v>656</v>
      </c>
      <c r="Q608">
        <v>153.83600000000001</v>
      </c>
      <c r="R608" t="str">
        <f>+VLOOKUP(Contrato[[#This Row],[Distribuidor_CNE]],Distribuidor[[#All],[Distribuidor_CNE]:[DISTRIBUIDOR_ACTUAL]],2,0)</f>
        <v>CGE</v>
      </c>
      <c r="S608" t="str">
        <f>+VLOOKUP(Contrato[[#This Row],[Suministrador_CNE]],Suministrador[[#All],[Suministrador_CNE]:[SUMINISTRADOR_ACTUAL]],2,0)</f>
        <v>SAN_JUAN_LAP</v>
      </c>
      <c r="T608">
        <f>+COUNTIFS(Cesion_credito[Distribuidor_CNE],Contrato[[#This Row],[Distribuidor_CNE]],Cesion_credito[Bloque_Contrato_CNE],Contrato[[#This Row],[Contrato]])</f>
        <v>1</v>
      </c>
    </row>
    <row r="609" spans="11:20" x14ac:dyDescent="0.25">
      <c r="K609">
        <f t="shared" si="10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1108</v>
      </c>
      <c r="N609" t="s">
        <v>1092</v>
      </c>
      <c r="O609" t="s">
        <v>15</v>
      </c>
      <c r="P609" t="s">
        <v>657</v>
      </c>
      <c r="Q609">
        <v>453.82600000000002</v>
      </c>
      <c r="R609" t="str">
        <f>+VLOOKUP(Contrato[[#This Row],[Distribuidor_CNE]],Distribuidor[[#All],[Distribuidor_CNE]:[DISTRIBUIDOR_ACTUAL]],2,0)</f>
        <v>CGE</v>
      </c>
      <c r="S609" t="str">
        <f>+VLOOKUP(Contrato[[#This Row],[Suministrador_CNE]],Suministrador[[#All],[Suministrador_CNE]:[SUMINISTRADOR_ACTUAL]],2,0)</f>
        <v>SAN_JUAN_LAP</v>
      </c>
      <c r="T609">
        <f>+COUNTIFS(Cesion_credito[Distribuidor_CNE],Contrato[[#This Row],[Distribuidor_CNE]],Cesion_credito[Bloque_Contrato_CNE],Contrato[[#This Row],[Contrato]])</f>
        <v>1</v>
      </c>
    </row>
    <row r="610" spans="11:20" x14ac:dyDescent="0.25">
      <c r="K610">
        <f t="shared" si="10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1108</v>
      </c>
      <c r="N610" t="s">
        <v>1092</v>
      </c>
      <c r="O610" t="s">
        <v>16</v>
      </c>
      <c r="P610" t="s">
        <v>658</v>
      </c>
      <c r="Q610">
        <v>36.402000000000001</v>
      </c>
      <c r="R610" t="str">
        <f>+VLOOKUP(Contrato[[#This Row],[Distribuidor_CNE]],Distribuidor[[#All],[Distribuidor_CNE]:[DISTRIBUIDOR_ACTUAL]],2,0)</f>
        <v>CGE</v>
      </c>
      <c r="S610" t="str">
        <f>+VLOOKUP(Contrato[[#This Row],[Suministrador_CNE]],Suministrador[[#All],[Suministrador_CNE]:[SUMINISTRADOR_ACTUAL]],2,0)</f>
        <v>SANTIAGO_SOLAR</v>
      </c>
      <c r="T610">
        <f>+COUNTIFS(Cesion_credito[Distribuidor_CNE],Contrato[[#This Row],[Distribuidor_CNE]],Cesion_credito[Bloque_Contrato_CNE],Contrato[[#This Row],[Contrato]])</f>
        <v>1</v>
      </c>
    </row>
    <row r="611" spans="11:20" x14ac:dyDescent="0.25">
      <c r="K611">
        <f t="shared" si="10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1108</v>
      </c>
      <c r="N611" t="s">
        <v>1092</v>
      </c>
      <c r="O611" t="s">
        <v>17</v>
      </c>
      <c r="P611" t="s">
        <v>659</v>
      </c>
      <c r="Q611">
        <v>0</v>
      </c>
      <c r="R611" t="str">
        <f>+VLOOKUP(Contrato[[#This Row],[Distribuidor_CNE]],Distribuidor[[#All],[Distribuidor_CNE]:[DISTRIBUIDOR_ACTUAL]],2,0)</f>
        <v>CGE</v>
      </c>
      <c r="S611" t="str">
        <f>+VLOOKUP(Contrato[[#This Row],[Suministrador_CNE]],Suministrador[[#All],[Suministrador_CNE]:[SUMINISTRADOR_ACTUAL]],2,0)</f>
        <v>LUZ_DEL_NORTE</v>
      </c>
      <c r="T611">
        <f>+COUNTIFS(Cesion_credito[Distribuidor_CNE],Contrato[[#This Row],[Distribuidor_CNE]],Cesion_credito[Bloque_Contrato_CNE],Contrato[[#This Row],[Contrato]])</f>
        <v>1</v>
      </c>
    </row>
    <row r="612" spans="11:20" x14ac:dyDescent="0.25">
      <c r="K612">
        <f t="shared" si="10"/>
        <v>1</v>
      </c>
      <c r="L612" s="3" t="str">
        <f>+Contrato[[#This Row],[Distribuidor_CNE]]&amp;"_"&amp;Contrato[[#This Row],[Contrato]]</f>
        <v>ELECDA_2015/02_BS4B_BB_Elecda_SCB II SpA</v>
      </c>
      <c r="M612" t="s">
        <v>1108</v>
      </c>
      <c r="N612" t="s">
        <v>1092</v>
      </c>
      <c r="O612" t="s">
        <v>17</v>
      </c>
      <c r="P612" t="s">
        <v>660</v>
      </c>
      <c r="Q612">
        <v>840.43899999999996</v>
      </c>
      <c r="R612" t="str">
        <f>+VLOOKUP(Contrato[[#This Row],[Distribuidor_CNE]],Distribuidor[[#All],[Distribuidor_CNE]:[DISTRIBUIDOR_ACTUAL]],2,0)</f>
        <v>CGE</v>
      </c>
      <c r="S612" t="str">
        <f>+VLOOKUP(Contrato[[#This Row],[Suministrador_CNE]],Suministrador[[#All],[Suministrador_CNE]:[SUMINISTRADOR_ACTUAL]],2,0)</f>
        <v>LUZ_DEL_NORTE</v>
      </c>
      <c r="T612">
        <f>+COUNTIFS(Cesion_credito[Distribuidor_CNE],Contrato[[#This Row],[Distribuidor_CNE]],Cesion_credito[Bloque_Contrato_CNE],Contrato[[#This Row],[Contrato]])</f>
        <v>1</v>
      </c>
    </row>
    <row r="613" spans="11:20" x14ac:dyDescent="0.25">
      <c r="K613">
        <f t="shared" si="10"/>
        <v>1</v>
      </c>
      <c r="L613" s="3" t="str">
        <f>+Contrato[[#This Row],[Distribuidor_CNE]]&amp;"_"&amp;Contrato[[#This Row],[Contrato]]</f>
        <v>ELECDA_SIC 2013/03_2_BS1B_BB_Elecda_SPV P4 S.A.</v>
      </c>
      <c r="M613" t="s">
        <v>1108</v>
      </c>
      <c r="N613" t="s">
        <v>1092</v>
      </c>
      <c r="O613" t="s">
        <v>18</v>
      </c>
      <c r="P613" t="s">
        <v>661</v>
      </c>
      <c r="Q613">
        <v>10.877000000000001</v>
      </c>
      <c r="R613" t="str">
        <f>+VLOOKUP(Contrato[[#This Row],[Distribuidor_CNE]],Distribuidor[[#All],[Distribuidor_CNE]:[DISTRIBUIDOR_ACTUAL]],2,0)</f>
        <v>CGE</v>
      </c>
      <c r="S613" t="str">
        <f>+VLOOKUP(Contrato[[#This Row],[Suministrador_CNE]],Suministrador[[#All],[Suministrador_CNE]:[SUMINISTRADOR_ACTUAL]],2,0)</f>
        <v>SPVP4</v>
      </c>
      <c r="T613">
        <f>+COUNTIFS(Cesion_credito[Distribuidor_CNE],Contrato[[#This Row],[Distribuidor_CNE]],Cesion_credito[Bloque_Contrato_CNE],Contrato[[#This Row],[Contrato]])</f>
        <v>1</v>
      </c>
    </row>
    <row r="614" spans="11:20" x14ac:dyDescent="0.25">
      <c r="K614">
        <f t="shared" si="10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1108</v>
      </c>
      <c r="N614" t="s">
        <v>1093</v>
      </c>
      <c r="O614" t="s">
        <v>3</v>
      </c>
      <c r="P614" t="s">
        <v>662</v>
      </c>
      <c r="Q614">
        <v>0</v>
      </c>
      <c r="R614" t="str">
        <f>+VLOOKUP(Contrato[[#This Row],[Distribuidor_CNE]],Distribuidor[[#All],[Distribuidor_CNE]:[DISTRIBUIDOR_ACTUAL]],2,0)</f>
        <v>CGE</v>
      </c>
      <c r="S614" t="str">
        <f>+VLOOKUP(Contrato[[#This Row],[Suministrador_CNE]],Suministrador[[#All],[Suministrador_CNE]:[SUMINISTRADOR_ACTUAL]],2,0)</f>
        <v>AELA_GENERACION</v>
      </c>
      <c r="T614">
        <f>+COUNTIFS(Cesion_credito[Distribuidor_CNE],Contrato[[#This Row],[Distribuidor_CNE]],Cesion_credito[Bloque_Contrato_CNE],Contrato[[#This Row],[Contrato]])</f>
        <v>0</v>
      </c>
    </row>
    <row r="615" spans="11:20" x14ac:dyDescent="0.25">
      <c r="K615">
        <f t="shared" si="10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1108</v>
      </c>
      <c r="N615" t="s">
        <v>1093</v>
      </c>
      <c r="O615" t="s">
        <v>3</v>
      </c>
      <c r="P615" t="s">
        <v>663</v>
      </c>
      <c r="Q615">
        <v>0</v>
      </c>
      <c r="R615" t="str">
        <f>+VLOOKUP(Contrato[[#This Row],[Distribuidor_CNE]],Distribuidor[[#All],[Distribuidor_CNE]:[DISTRIBUIDOR_ACTUAL]],2,0)</f>
        <v>CGE</v>
      </c>
      <c r="S615" t="str">
        <f>+VLOOKUP(Contrato[[#This Row],[Suministrador_CNE]],Suministrador[[#All],[Suministrador_CNE]:[SUMINISTRADOR_ACTUAL]],2,0)</f>
        <v>AELA_GENERACION</v>
      </c>
      <c r="T615">
        <f>+COUNTIFS(Cesion_credito[Distribuidor_CNE],Contrato[[#This Row],[Distribuidor_CNE]],Cesion_credito[Bloque_Contrato_CNE],Contrato[[#This Row],[Contrato]])</f>
        <v>0</v>
      </c>
    </row>
    <row r="616" spans="11:20" x14ac:dyDescent="0.25">
      <c r="K616">
        <f t="shared" si="10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1108</v>
      </c>
      <c r="N616" t="s">
        <v>1093</v>
      </c>
      <c r="O616" t="s">
        <v>3</v>
      </c>
      <c r="P616" t="s">
        <v>664</v>
      </c>
      <c r="Q616">
        <v>0</v>
      </c>
      <c r="R616" t="str">
        <f>+VLOOKUP(Contrato[[#This Row],[Distribuidor_CNE]],Distribuidor[[#All],[Distribuidor_CNE]:[DISTRIBUIDOR_ACTUAL]],2,0)</f>
        <v>CGE</v>
      </c>
      <c r="S616" t="str">
        <f>+VLOOKUP(Contrato[[#This Row],[Suministrador_CNE]],Suministrador[[#All],[Suministrador_CNE]:[SUMINISTRADOR_ACTUAL]],2,0)</f>
        <v>AELA_GENERACION</v>
      </c>
      <c r="T616">
        <f>+COUNTIFS(Cesion_credito[Distribuidor_CNE],Contrato[[#This Row],[Distribuidor_CNE]],Cesion_credito[Bloque_Contrato_CNE],Contrato[[#This Row],[Contrato]])</f>
        <v>0</v>
      </c>
    </row>
    <row r="617" spans="11:20" x14ac:dyDescent="0.25">
      <c r="K617">
        <f t="shared" si="10"/>
        <v>1</v>
      </c>
      <c r="L617" s="3" t="str">
        <f>+Contrato[[#This Row],[Distribuidor_CNE]]&amp;"_"&amp;Contrato[[#This Row],[Contrato]]</f>
        <v>ELIQSA_2015/02_BS4B_BB_ELIQSA_Amunche Solar SpA</v>
      </c>
      <c r="M617" t="s">
        <v>1108</v>
      </c>
      <c r="N617" t="s">
        <v>1093</v>
      </c>
      <c r="O617" t="s">
        <v>4</v>
      </c>
      <c r="P617" t="s">
        <v>665</v>
      </c>
      <c r="Q617">
        <v>0</v>
      </c>
      <c r="R617" t="str">
        <f>+VLOOKUP(Contrato[[#This Row],[Distribuidor_CNE]],Distribuidor[[#All],[Distribuidor_CNE]:[DISTRIBUIDOR_ACTUAL]],2,0)</f>
        <v>CGE</v>
      </c>
      <c r="S617" t="str">
        <f>+VLOOKUP(Contrato[[#This Row],[Suministrador_CNE]],Suministrador[[#All],[Suministrador_CNE]:[SUMINISTRADOR_ACTUAL]],2,0)</f>
        <v>LUZ_DEL_NORTE</v>
      </c>
      <c r="T617">
        <f>+COUNTIFS(Cesion_credito[Distribuidor_CNE],Contrato[[#This Row],[Distribuidor_CNE]],Cesion_credito[Bloque_Contrato_CNE],Contrato[[#This Row],[Contrato]])</f>
        <v>1</v>
      </c>
    </row>
    <row r="618" spans="11:20" x14ac:dyDescent="0.25">
      <c r="K618">
        <f t="shared" si="10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1108</v>
      </c>
      <c r="N618" t="s">
        <v>1093</v>
      </c>
      <c r="O618" t="s">
        <v>6</v>
      </c>
      <c r="P618" t="s">
        <v>666</v>
      </c>
      <c r="Q618">
        <v>0</v>
      </c>
      <c r="R618" t="str">
        <f>+VLOOKUP(Contrato[[#This Row],[Distribuidor_CNE]],Distribuidor[[#All],[Distribuidor_CNE]:[DISTRIBUIDOR_ACTUAL]],2,0)</f>
        <v>CGE</v>
      </c>
      <c r="S618" t="str">
        <f>+VLOOKUP(Contrato[[#This Row],[Suministrador_CNE]],Suministrador[[#All],[Suministrador_CNE]:[SUMINISTRADOR_ACTUAL]],2,0)</f>
        <v>RUCATAYO</v>
      </c>
      <c r="T618">
        <f>+COUNTIFS(Cesion_credito[Distribuidor_CNE],Contrato[[#This Row],[Distribuidor_CNE]],Cesion_credito[Bloque_Contrato_CNE],Contrato[[#This Row],[Contrato]])</f>
        <v>1</v>
      </c>
    </row>
    <row r="619" spans="11:20" x14ac:dyDescent="0.25">
      <c r="K619">
        <f t="shared" si="10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1108</v>
      </c>
      <c r="N619" t="s">
        <v>1093</v>
      </c>
      <c r="O619" t="s">
        <v>6</v>
      </c>
      <c r="P619" t="s">
        <v>667</v>
      </c>
      <c r="Q619">
        <v>0</v>
      </c>
      <c r="R619" t="str">
        <f>+VLOOKUP(Contrato[[#This Row],[Distribuidor_CNE]],Distribuidor[[#All],[Distribuidor_CNE]:[DISTRIBUIDOR_ACTUAL]],2,0)</f>
        <v>CGE</v>
      </c>
      <c r="S619" t="str">
        <f>+VLOOKUP(Contrato[[#This Row],[Suministrador_CNE]],Suministrador[[#All],[Suministrador_CNE]:[SUMINISTRADOR_ACTUAL]],2,0)</f>
        <v>RUCATAYO</v>
      </c>
      <c r="T619">
        <f>+COUNTIFS(Cesion_credito[Distribuidor_CNE],Contrato[[#This Row],[Distribuidor_CNE]],Cesion_credito[Bloque_Contrato_CNE],Contrato[[#This Row],[Contrato]])</f>
        <v>1</v>
      </c>
    </row>
    <row r="620" spans="11:20" x14ac:dyDescent="0.25">
      <c r="K620">
        <f t="shared" si="10"/>
        <v>1</v>
      </c>
      <c r="L620" s="3" t="str">
        <f>+Contrato[[#This Row],[Distribuidor_CNE]]&amp;"_"&amp;Contrato[[#This Row],[Contrato]]</f>
        <v>ELIQSA_EMEL-SING 2008/01_BS1_BB_Eliqsa_E-CL</v>
      </c>
      <c r="M620" t="s">
        <v>1108</v>
      </c>
      <c r="N620" t="s">
        <v>1093</v>
      </c>
      <c r="O620" t="s">
        <v>7</v>
      </c>
      <c r="P620" t="s">
        <v>668</v>
      </c>
      <c r="Q620">
        <v>1918566.956</v>
      </c>
      <c r="R620" t="str">
        <f>+VLOOKUP(Contrato[[#This Row],[Distribuidor_CNE]],Distribuidor[[#All],[Distribuidor_CNE]:[DISTRIBUIDOR_ACTUAL]],2,0)</f>
        <v>CGE</v>
      </c>
      <c r="S620" t="str">
        <f>+VLOOKUP(Contrato[[#This Row],[Suministrador_CNE]],Suministrador[[#All],[Suministrador_CNE]:[SUMINISTRADOR_ACTUAL]],2,0)</f>
        <v>ENGIE</v>
      </c>
      <c r="T620">
        <f>+COUNTIFS(Cesion_credito[Distribuidor_CNE],Contrato[[#This Row],[Distribuidor_CNE]],Cesion_credito[Bloque_Contrato_CNE],Contrato[[#This Row],[Contrato]])</f>
        <v>1</v>
      </c>
    </row>
    <row r="621" spans="11:20" x14ac:dyDescent="0.25">
      <c r="K621">
        <f t="shared" si="10"/>
        <v>1</v>
      </c>
      <c r="L621" s="3" t="str">
        <f>+Contrato[[#This Row],[Distribuidor_CNE]]&amp;"_"&amp;Contrato[[#This Row],[Contrato]]</f>
        <v>ELIQSA_EMEL-SING 2008/01_BS1_BV_Eliqsa_E-CL</v>
      </c>
      <c r="M621" t="s">
        <v>1108</v>
      </c>
      <c r="N621" t="s">
        <v>1093</v>
      </c>
      <c r="O621" t="s">
        <v>7</v>
      </c>
      <c r="P621" t="s">
        <v>669</v>
      </c>
      <c r="Q621">
        <v>0</v>
      </c>
      <c r="R621" t="str">
        <f>+VLOOKUP(Contrato[[#This Row],[Distribuidor_CNE]],Distribuidor[[#All],[Distribuidor_CNE]:[DISTRIBUIDOR_ACTUAL]],2,0)</f>
        <v>CGE</v>
      </c>
      <c r="S621" t="str">
        <f>+VLOOKUP(Contrato[[#This Row],[Suministrador_CNE]],Suministrador[[#All],[Suministrador_CNE]:[SUMINISTRADOR_ACTUAL]],2,0)</f>
        <v>ENGIE</v>
      </c>
      <c r="T621">
        <f>+COUNTIFS(Cesion_credito[Distribuidor_CNE],Contrato[[#This Row],[Distribuidor_CNE]],Cesion_credito[Bloque_Contrato_CNE],Contrato[[#This Row],[Contrato]])</f>
        <v>0</v>
      </c>
    </row>
    <row r="622" spans="11:20" x14ac:dyDescent="0.25">
      <c r="K622">
        <f t="shared" si="10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1108</v>
      </c>
      <c r="N622" t="s">
        <v>1093</v>
      </c>
      <c r="O622" t="s">
        <v>12</v>
      </c>
      <c r="P622" t="s">
        <v>670</v>
      </c>
      <c r="Q622">
        <v>0</v>
      </c>
      <c r="R622" t="str">
        <f>+VLOOKUP(Contrato[[#This Row],[Distribuidor_CNE]],Distribuidor[[#All],[Distribuidor_CNE]:[DISTRIBUIDOR_ACTUAL]],2,0)</f>
        <v>CGE</v>
      </c>
      <c r="S622" t="str">
        <f>+VLOOKUP(Contrato[[#This Row],[Suministrador_CNE]],Suministrador[[#All],[Suministrador_CNE]:[SUMINISTRADOR_ACTUAL]],2,0)</f>
        <v>CABO_LEONES</v>
      </c>
      <c r="T622">
        <f>+COUNTIFS(Cesion_credito[Distribuidor_CNE],Contrato[[#This Row],[Distribuidor_CNE]],Cesion_credito[Bloque_Contrato_CNE],Contrato[[#This Row],[Contrato]])</f>
        <v>0</v>
      </c>
    </row>
    <row r="623" spans="11:20" x14ac:dyDescent="0.25">
      <c r="K623">
        <f t="shared" si="10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1108</v>
      </c>
      <c r="N623" t="s">
        <v>1093</v>
      </c>
      <c r="O623" t="s">
        <v>12</v>
      </c>
      <c r="P623" t="s">
        <v>671</v>
      </c>
      <c r="Q623">
        <v>0</v>
      </c>
      <c r="R623" t="str">
        <f>+VLOOKUP(Contrato[[#This Row],[Distribuidor_CNE]],Distribuidor[[#All],[Distribuidor_CNE]:[DISTRIBUIDOR_ACTUAL]],2,0)</f>
        <v>CGE</v>
      </c>
      <c r="S623" t="str">
        <f>+VLOOKUP(Contrato[[#This Row],[Suministrador_CNE]],Suministrador[[#All],[Suministrador_CNE]:[SUMINISTRADOR_ACTUAL]],2,0)</f>
        <v>CABO_LEONES</v>
      </c>
      <c r="T623">
        <f>+COUNTIFS(Cesion_credito[Distribuidor_CNE],Contrato[[#This Row],[Distribuidor_CNE]],Cesion_credito[Bloque_Contrato_CNE],Contrato[[#This Row],[Contrato]])</f>
        <v>0</v>
      </c>
    </row>
    <row r="624" spans="11:20" x14ac:dyDescent="0.25">
      <c r="K624">
        <f t="shared" si="10"/>
        <v>1</v>
      </c>
      <c r="L624" s="3" t="str">
        <f>+Contrato[[#This Row],[Distribuidor_CNE]]&amp;"_"&amp;Contrato[[#This Row],[Contrato]]</f>
        <v>ELIQSA_2015/02_BS4B_BB_ELIQSA_SCB II SpA</v>
      </c>
      <c r="M624" t="s">
        <v>1108</v>
      </c>
      <c r="N624" t="s">
        <v>1093</v>
      </c>
      <c r="O624" t="s">
        <v>17</v>
      </c>
      <c r="P624" t="s">
        <v>672</v>
      </c>
      <c r="Q624">
        <v>0</v>
      </c>
      <c r="R624" t="str">
        <f>+VLOOKUP(Contrato[[#This Row],[Distribuidor_CNE]],Distribuidor[[#All],[Distribuidor_CNE]:[DISTRIBUIDOR_ACTUAL]],2,0)</f>
        <v>CGE</v>
      </c>
      <c r="S624" t="str">
        <f>+VLOOKUP(Contrato[[#This Row],[Suministrador_CNE]],Suministrador[[#All],[Suministrador_CNE]:[SUMINISTRADOR_ACTUAL]],2,0)</f>
        <v>LUZ_DEL_NORTE</v>
      </c>
      <c r="T624">
        <f>+COUNTIFS(Cesion_credito[Distribuidor_CNE],Contrato[[#This Row],[Distribuidor_CNE]],Cesion_credito[Bloque_Contrato_CNE],Contrato[[#This Row],[Contrato]])</f>
        <v>1</v>
      </c>
    </row>
    <row r="625" spans="11:20" x14ac:dyDescent="0.25">
      <c r="K625">
        <f t="shared" si="10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1108</v>
      </c>
      <c r="N625" t="s">
        <v>1094</v>
      </c>
      <c r="O625" t="s">
        <v>3</v>
      </c>
      <c r="P625" t="s">
        <v>673</v>
      </c>
      <c r="Q625">
        <v>0</v>
      </c>
      <c r="R625" t="str">
        <f>+VLOOKUP(Contrato[[#This Row],[Distribuidor_CNE]],Distribuidor[[#All],[Distribuidor_CNE]:[DISTRIBUIDOR_ACTUAL]],2,0)</f>
        <v>CGE</v>
      </c>
      <c r="S625" t="str">
        <f>+VLOOKUP(Contrato[[#This Row],[Suministrador_CNE]],Suministrador[[#All],[Suministrador_CNE]:[SUMINISTRADOR_ACTUAL]],2,0)</f>
        <v>AELA_GENERACION</v>
      </c>
      <c r="T625">
        <f>+COUNTIFS(Cesion_credito[Distribuidor_CNE],Contrato[[#This Row],[Distribuidor_CNE]],Cesion_credito[Bloque_Contrato_CNE],Contrato[[#This Row],[Contrato]])</f>
        <v>0</v>
      </c>
    </row>
    <row r="626" spans="11:20" x14ac:dyDescent="0.25">
      <c r="K626">
        <f t="shared" si="10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1108</v>
      </c>
      <c r="N626" t="s">
        <v>1094</v>
      </c>
      <c r="O626" t="s">
        <v>3</v>
      </c>
      <c r="P626" t="s">
        <v>674</v>
      </c>
      <c r="Q626">
        <v>19130.494999999999</v>
      </c>
      <c r="R626" t="str">
        <f>+VLOOKUP(Contrato[[#This Row],[Distribuidor_CNE]],Distribuidor[[#All],[Distribuidor_CNE]:[DISTRIBUIDOR_ACTUAL]],2,0)</f>
        <v>CGE</v>
      </c>
      <c r="S626" t="str">
        <f>+VLOOKUP(Contrato[[#This Row],[Suministrador_CNE]],Suministrador[[#All],[Suministrador_CNE]:[SUMINISTRADOR_ACTUAL]],2,0)</f>
        <v>AELA_GENERACION</v>
      </c>
      <c r="T626">
        <f>+COUNTIFS(Cesion_credito[Distribuidor_CNE],Contrato[[#This Row],[Distribuidor_CNE]],Cesion_credito[Bloque_Contrato_CNE],Contrato[[#This Row],[Contrato]])</f>
        <v>1</v>
      </c>
    </row>
    <row r="627" spans="11:20" x14ac:dyDescent="0.25">
      <c r="K627">
        <f t="shared" si="10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1108</v>
      </c>
      <c r="N627" t="s">
        <v>1094</v>
      </c>
      <c r="O627" t="s">
        <v>3</v>
      </c>
      <c r="P627" t="s">
        <v>675</v>
      </c>
      <c r="Q627">
        <v>85.463999999999999</v>
      </c>
      <c r="R627" t="str">
        <f>+VLOOKUP(Contrato[[#This Row],[Distribuidor_CNE]],Distribuidor[[#All],[Distribuidor_CNE]:[DISTRIBUIDOR_ACTUAL]],2,0)</f>
        <v>CGE</v>
      </c>
      <c r="S627" t="str">
        <f>+VLOOKUP(Contrato[[#This Row],[Suministrador_CNE]],Suministrador[[#All],[Suministrador_CNE]:[SUMINISTRADOR_ACTUAL]],2,0)</f>
        <v>AELA_GENERACION</v>
      </c>
      <c r="T627">
        <f>+COUNTIFS(Cesion_credito[Distribuidor_CNE],Contrato[[#This Row],[Distribuidor_CNE]],Cesion_credito[Bloque_Contrato_CNE],Contrato[[#This Row],[Contrato]])</f>
        <v>1</v>
      </c>
    </row>
    <row r="628" spans="11:20" x14ac:dyDescent="0.25">
      <c r="K628">
        <f t="shared" si="10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1108</v>
      </c>
      <c r="N628" t="s">
        <v>1094</v>
      </c>
      <c r="O628" t="s">
        <v>4</v>
      </c>
      <c r="P628" t="s">
        <v>676</v>
      </c>
      <c r="Q628">
        <v>3546.3290000000002</v>
      </c>
      <c r="R628" t="str">
        <f>+VLOOKUP(Contrato[[#This Row],[Distribuidor_CNE]],Distribuidor[[#All],[Distribuidor_CNE]:[DISTRIBUIDOR_ACTUAL]],2,0)</f>
        <v>CGE</v>
      </c>
      <c r="S628" t="str">
        <f>+VLOOKUP(Contrato[[#This Row],[Suministrador_CNE]],Suministrador[[#All],[Suministrador_CNE]:[SUMINISTRADOR_ACTUAL]],2,0)</f>
        <v>LUZ_DEL_NORTE</v>
      </c>
      <c r="T628">
        <f>+COUNTIFS(Cesion_credito[Distribuidor_CNE],Contrato[[#This Row],[Distribuidor_CNE]],Cesion_credito[Bloque_Contrato_CNE],Contrato[[#This Row],[Contrato]])</f>
        <v>1</v>
      </c>
    </row>
    <row r="629" spans="11:20" x14ac:dyDescent="0.25">
      <c r="K629">
        <f t="shared" si="10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1108</v>
      </c>
      <c r="N629" t="s">
        <v>1094</v>
      </c>
      <c r="O629" t="s">
        <v>6</v>
      </c>
      <c r="P629" t="s">
        <v>677</v>
      </c>
      <c r="Q629">
        <v>1079.0730000000001</v>
      </c>
      <c r="R629" t="str">
        <f>+VLOOKUP(Contrato[[#This Row],[Distribuidor_CNE]],Distribuidor[[#All],[Distribuidor_CNE]:[DISTRIBUIDOR_ACTUAL]],2,0)</f>
        <v>CGE</v>
      </c>
      <c r="S629" t="str">
        <f>+VLOOKUP(Contrato[[#This Row],[Suministrador_CNE]],Suministrador[[#All],[Suministrador_CNE]:[SUMINISTRADOR_ACTUAL]],2,0)</f>
        <v>RUCATAYO</v>
      </c>
      <c r="T629">
        <f>+COUNTIFS(Cesion_credito[Distribuidor_CNE],Contrato[[#This Row],[Distribuidor_CNE]],Cesion_credito[Bloque_Contrato_CNE],Contrato[[#This Row],[Contrato]])</f>
        <v>1</v>
      </c>
    </row>
    <row r="630" spans="11:20" x14ac:dyDescent="0.25">
      <c r="K630">
        <f t="shared" si="10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1108</v>
      </c>
      <c r="N630" t="s">
        <v>1094</v>
      </c>
      <c r="O630" t="s">
        <v>6</v>
      </c>
      <c r="P630" t="s">
        <v>678</v>
      </c>
      <c r="Q630">
        <v>1395.1079999999999</v>
      </c>
      <c r="R630" t="str">
        <f>+VLOOKUP(Contrato[[#This Row],[Distribuidor_CNE]],Distribuidor[[#All],[Distribuidor_CNE]:[DISTRIBUIDOR_ACTUAL]],2,0)</f>
        <v>CGE</v>
      </c>
      <c r="S630" t="str">
        <f>+VLOOKUP(Contrato[[#This Row],[Suministrador_CNE]],Suministrador[[#All],[Suministrador_CNE]:[SUMINISTRADOR_ACTUAL]],2,0)</f>
        <v>RUCATAYO</v>
      </c>
      <c r="T630">
        <f>+COUNTIFS(Cesion_credito[Distribuidor_CNE],Contrato[[#This Row],[Distribuidor_CNE]],Cesion_credito[Bloque_Contrato_CNE],Contrato[[#This Row],[Contrato]])</f>
        <v>1</v>
      </c>
    </row>
    <row r="631" spans="11:20" x14ac:dyDescent="0.25">
      <c r="K631">
        <f t="shared" si="10"/>
        <v>1</v>
      </c>
      <c r="L631" s="3" t="str">
        <f>+Contrato[[#This Row],[Distribuidor_CNE]]&amp;"_"&amp;Contrato[[#This Row],[Contrato]]</f>
        <v>EMELARI_EMEL-SING 2008/01_BS1_BB_Emelari_E-CL</v>
      </c>
      <c r="M631" t="s">
        <v>1108</v>
      </c>
      <c r="N631" t="s">
        <v>1094</v>
      </c>
      <c r="O631" t="s">
        <v>7</v>
      </c>
      <c r="P631" t="s">
        <v>679</v>
      </c>
      <c r="Q631">
        <v>1143674.3500000001</v>
      </c>
      <c r="R631" t="str">
        <f>+VLOOKUP(Contrato[[#This Row],[Distribuidor_CNE]],Distribuidor[[#All],[Distribuidor_CNE]:[DISTRIBUIDOR_ACTUAL]],2,0)</f>
        <v>CGE</v>
      </c>
      <c r="S631" t="str">
        <f>+VLOOKUP(Contrato[[#This Row],[Suministrador_CNE]],Suministrador[[#All],[Suministrador_CNE]:[SUMINISTRADOR_ACTUAL]],2,0)</f>
        <v>ENGIE</v>
      </c>
      <c r="T631">
        <f>+COUNTIFS(Cesion_credito[Distribuidor_CNE],Contrato[[#This Row],[Distribuidor_CNE]],Cesion_credito[Bloque_Contrato_CNE],Contrato[[#This Row],[Contrato]])</f>
        <v>1</v>
      </c>
    </row>
    <row r="632" spans="11:20" x14ac:dyDescent="0.25">
      <c r="K632">
        <f t="shared" si="10"/>
        <v>1</v>
      </c>
      <c r="L632" s="3" t="str">
        <f>+Contrato[[#This Row],[Distribuidor_CNE]]&amp;"_"&amp;Contrato[[#This Row],[Contrato]]</f>
        <v>EMELARI_EMEL-SING 2008/01_BS1_BV_Emelari_E-CL</v>
      </c>
      <c r="M632" t="s">
        <v>1108</v>
      </c>
      <c r="N632" t="s">
        <v>1094</v>
      </c>
      <c r="O632" t="s">
        <v>7</v>
      </c>
      <c r="P632" t="s">
        <v>680</v>
      </c>
      <c r="Q632">
        <v>7523.8419999999996</v>
      </c>
      <c r="R632" t="str">
        <f>+VLOOKUP(Contrato[[#This Row],[Distribuidor_CNE]],Distribuidor[[#All],[Distribuidor_CNE]:[DISTRIBUIDOR_ACTUAL]],2,0)</f>
        <v>CGE</v>
      </c>
      <c r="S632" t="str">
        <f>+VLOOKUP(Contrato[[#This Row],[Suministrador_CNE]],Suministrador[[#All],[Suministrador_CNE]:[SUMINISTRADOR_ACTUAL]],2,0)</f>
        <v>ENGIE</v>
      </c>
      <c r="T632">
        <f>+COUNTIFS(Cesion_credito[Distribuidor_CNE],Contrato[[#This Row],[Distribuidor_CNE]],Cesion_credito[Bloque_Contrato_CNE],Contrato[[#This Row],[Contrato]])</f>
        <v>1</v>
      </c>
    </row>
    <row r="633" spans="11:20" x14ac:dyDescent="0.25">
      <c r="K633">
        <f t="shared" si="10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1108</v>
      </c>
      <c r="N633" t="s">
        <v>1094</v>
      </c>
      <c r="O633" t="s">
        <v>12</v>
      </c>
      <c r="P633" t="s">
        <v>681</v>
      </c>
      <c r="Q633">
        <v>4720.6530000000002</v>
      </c>
      <c r="R633" t="str">
        <f>+VLOOKUP(Contrato[[#This Row],[Distribuidor_CNE]],Distribuidor[[#All],[Distribuidor_CNE]:[DISTRIBUIDOR_ACTUAL]],2,0)</f>
        <v>CGE</v>
      </c>
      <c r="S633" t="str">
        <f>+VLOOKUP(Contrato[[#This Row],[Suministrador_CNE]],Suministrador[[#All],[Suministrador_CNE]:[SUMINISTRADOR_ACTUAL]],2,0)</f>
        <v>CABO_LEONES</v>
      </c>
      <c r="T633">
        <f>+COUNTIFS(Cesion_credito[Distribuidor_CNE],Contrato[[#This Row],[Distribuidor_CNE]],Cesion_credito[Bloque_Contrato_CNE],Contrato[[#This Row],[Contrato]])</f>
        <v>1</v>
      </c>
    </row>
    <row r="634" spans="11:20" x14ac:dyDescent="0.25">
      <c r="K634">
        <f t="shared" si="10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1108</v>
      </c>
      <c r="N634" t="s">
        <v>1094</v>
      </c>
      <c r="O634" t="s">
        <v>12</v>
      </c>
      <c r="P634" t="s">
        <v>682</v>
      </c>
      <c r="Q634">
        <v>6896.0640000000003</v>
      </c>
      <c r="R634" t="str">
        <f>+VLOOKUP(Contrato[[#This Row],[Distribuidor_CNE]],Distribuidor[[#All],[Distribuidor_CNE]:[DISTRIBUIDOR_ACTUAL]],2,0)</f>
        <v>CGE</v>
      </c>
      <c r="S634" t="str">
        <f>+VLOOKUP(Contrato[[#This Row],[Suministrador_CNE]],Suministrador[[#All],[Suministrador_CNE]:[SUMINISTRADOR_ACTUAL]],2,0)</f>
        <v>CABO_LEONES</v>
      </c>
      <c r="T634">
        <f>+COUNTIFS(Cesion_credito[Distribuidor_CNE],Contrato[[#This Row],[Distribuidor_CNE]],Cesion_credito[Bloque_Contrato_CNE],Contrato[[#This Row],[Contrato]])</f>
        <v>1</v>
      </c>
    </row>
    <row r="635" spans="11:20" x14ac:dyDescent="0.25">
      <c r="K635">
        <f t="shared" si="10"/>
        <v>1</v>
      </c>
      <c r="L635" s="3" t="str">
        <f>+Contrato[[#This Row],[Distribuidor_CNE]]&amp;"_"&amp;Contrato[[#This Row],[Contrato]]</f>
        <v>EMELARI_2015/02_BS4B_BB_EMELARI_SCB II SpA</v>
      </c>
      <c r="M635" t="s">
        <v>1108</v>
      </c>
      <c r="N635" t="s">
        <v>1094</v>
      </c>
      <c r="O635" t="s">
        <v>17</v>
      </c>
      <c r="P635" t="s">
        <v>683</v>
      </c>
      <c r="Q635">
        <v>2955.431</v>
      </c>
      <c r="R635" t="str">
        <f>+VLOOKUP(Contrato[[#This Row],[Distribuidor_CNE]],Distribuidor[[#All],[Distribuidor_CNE]:[DISTRIBUIDOR_ACTUAL]],2,0)</f>
        <v>CGE</v>
      </c>
      <c r="S635" t="str">
        <f>+VLOOKUP(Contrato[[#This Row],[Suministrador_CNE]],Suministrador[[#All],[Suministrador_CNE]:[SUMINISTRADOR_ACTUAL]],2,0)</f>
        <v>LUZ_DEL_NORTE</v>
      </c>
      <c r="T635">
        <f>+COUNTIFS(Cesion_credito[Distribuidor_CNE],Contrato[[#This Row],[Distribuidor_CNE]],Cesion_credito[Bloque_Contrato_CNE],Contrato[[#This Row],[Contrato]])</f>
        <v>1</v>
      </c>
    </row>
    <row r="636" spans="11:20" x14ac:dyDescent="0.25">
      <c r="K636">
        <f t="shared" si="10"/>
        <v>1</v>
      </c>
      <c r="L636" s="3" t="str">
        <f>+Contrato[[#This Row],[Distribuidor_CNE]]&amp;"_"&amp;Contrato[[#This Row],[Contrato]]</f>
        <v>EMELAT_SIC 2013/03_2_BS4_BB_EMELAT_Abengoa</v>
      </c>
      <c r="M636" t="s">
        <v>1108</v>
      </c>
      <c r="N636" t="s">
        <v>1095</v>
      </c>
      <c r="O636" t="s">
        <v>1</v>
      </c>
      <c r="P636" t="s">
        <v>684</v>
      </c>
      <c r="Q636">
        <v>19767.802</v>
      </c>
      <c r="R636" t="str">
        <f>+VLOOKUP(Contrato[[#This Row],[Distribuidor_CNE]],Distribuidor[[#All],[Distribuidor_CNE]:[DISTRIBUIDOR_ACTUAL]],2,0)</f>
        <v>CGE</v>
      </c>
      <c r="S636" t="str">
        <f>+VLOOKUP(Contrato[[#This Row],[Suministrador_CNE]],Suministrador[[#All],[Suministrador_CNE]:[SUMINISTRADOR_ACTUAL]],2,0)</f>
        <v>CERRO_DOMINADOR_CSP</v>
      </c>
      <c r="T636">
        <f>+COUNTIFS(Cesion_credito[Distribuidor_CNE],Contrato[[#This Row],[Distribuidor_CNE]],Cesion_credito[Bloque_Contrato_CNE],Contrato[[#This Row],[Contrato]])</f>
        <v>1</v>
      </c>
    </row>
    <row r="637" spans="11:20" x14ac:dyDescent="0.25">
      <c r="K637">
        <f t="shared" si="10"/>
        <v>1</v>
      </c>
      <c r="L637" s="3" t="str">
        <f>+Contrato[[#This Row],[Distribuidor_CNE]]&amp;"_"&amp;Contrato[[#This Row],[Contrato]]</f>
        <v>EMELAT_SIC 2013/03_2_BS3_BB_EMELAT_ACCIONA</v>
      </c>
      <c r="M637" t="s">
        <v>1108</v>
      </c>
      <c r="N637" t="s">
        <v>1095</v>
      </c>
      <c r="O637" t="s">
        <v>2</v>
      </c>
      <c r="P637" t="s">
        <v>685</v>
      </c>
      <c r="Q637">
        <v>23252.86</v>
      </c>
      <c r="R637" t="str">
        <f>+VLOOKUP(Contrato[[#This Row],[Distribuidor_CNE]],Distribuidor[[#All],[Distribuidor_CNE]:[DISTRIBUIDOR_ACTUAL]],2,0)</f>
        <v>CGE</v>
      </c>
      <c r="S637" t="str">
        <f>+VLOOKUP(Contrato[[#This Row],[Suministrador_CNE]],Suministrador[[#All],[Suministrador_CNE]:[SUMINISTRADOR_ACTUAL]],2,0)</f>
        <v>ACCIONA_ENERGIA</v>
      </c>
      <c r="T637">
        <f>+COUNTIFS(Cesion_credito[Distribuidor_CNE],Contrato[[#This Row],[Distribuidor_CNE]],Cesion_credito[Bloque_Contrato_CNE],Contrato[[#This Row],[Contrato]])</f>
        <v>1</v>
      </c>
    </row>
    <row r="638" spans="11:20" x14ac:dyDescent="0.25">
      <c r="K638">
        <f t="shared" si="10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1108</v>
      </c>
      <c r="N638" t="s">
        <v>1095</v>
      </c>
      <c r="O638" t="s">
        <v>3</v>
      </c>
      <c r="P638" t="s">
        <v>686</v>
      </c>
      <c r="Q638">
        <v>0</v>
      </c>
      <c r="R638" t="str">
        <f>+VLOOKUP(Contrato[[#This Row],[Distribuidor_CNE]],Distribuidor[[#All],[Distribuidor_CNE]:[DISTRIBUIDOR_ACTUAL]],2,0)</f>
        <v>CGE</v>
      </c>
      <c r="S638" t="str">
        <f>+VLOOKUP(Contrato[[#This Row],[Suministrador_CNE]],Suministrador[[#All],[Suministrador_CNE]:[SUMINISTRADOR_ACTUAL]],2,0)</f>
        <v>AELA_GENERACION</v>
      </c>
      <c r="T638">
        <f>+COUNTIFS(Cesion_credito[Distribuidor_CNE],Contrato[[#This Row],[Distribuidor_CNE]],Cesion_credito[Bloque_Contrato_CNE],Contrato[[#This Row],[Contrato]])</f>
        <v>0</v>
      </c>
    </row>
    <row r="639" spans="11:20" x14ac:dyDescent="0.25">
      <c r="K639">
        <f t="shared" si="10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1108</v>
      </c>
      <c r="N639" t="s">
        <v>1095</v>
      </c>
      <c r="O639" t="s">
        <v>3</v>
      </c>
      <c r="P639" t="s">
        <v>687</v>
      </c>
      <c r="Q639">
        <v>0</v>
      </c>
      <c r="R639" t="str">
        <f>+VLOOKUP(Contrato[[#This Row],[Distribuidor_CNE]],Distribuidor[[#All],[Distribuidor_CNE]:[DISTRIBUIDOR_ACTUAL]],2,0)</f>
        <v>CGE</v>
      </c>
      <c r="S639" t="str">
        <f>+VLOOKUP(Contrato[[#This Row],[Suministrador_CNE]],Suministrador[[#All],[Suministrador_CNE]:[SUMINISTRADOR_ACTUAL]],2,0)</f>
        <v>AELA_GENERACION</v>
      </c>
      <c r="T639">
        <f>+COUNTIFS(Cesion_credito[Distribuidor_CNE],Contrato[[#This Row],[Distribuidor_CNE]],Cesion_credito[Bloque_Contrato_CNE],Contrato[[#This Row],[Contrato]])</f>
        <v>0</v>
      </c>
    </row>
    <row r="640" spans="11:20" x14ac:dyDescent="0.25">
      <c r="K640">
        <f t="shared" si="10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1108</v>
      </c>
      <c r="N640" t="s">
        <v>1095</v>
      </c>
      <c r="O640" t="s">
        <v>3</v>
      </c>
      <c r="P640" t="s">
        <v>688</v>
      </c>
      <c r="Q640">
        <v>0</v>
      </c>
      <c r="R640" t="str">
        <f>+VLOOKUP(Contrato[[#This Row],[Distribuidor_CNE]],Distribuidor[[#All],[Distribuidor_CNE]:[DISTRIBUIDOR_ACTUAL]],2,0)</f>
        <v>CGE</v>
      </c>
      <c r="S640" t="str">
        <f>+VLOOKUP(Contrato[[#This Row],[Suministrador_CNE]],Suministrador[[#All],[Suministrador_CNE]:[SUMINISTRADOR_ACTUAL]],2,0)</f>
        <v>AELA_GENERACION</v>
      </c>
      <c r="T640">
        <f>+COUNTIFS(Cesion_credito[Distribuidor_CNE],Contrato[[#This Row],[Distribuidor_CNE]],Cesion_credito[Bloque_Contrato_CNE],Contrato[[#This Row],[Contrato]])</f>
        <v>0</v>
      </c>
    </row>
    <row r="641" spans="11:20" x14ac:dyDescent="0.25">
      <c r="K641">
        <f t="shared" si="10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1108</v>
      </c>
      <c r="N641" t="s">
        <v>1095</v>
      </c>
      <c r="O641" t="s">
        <v>1076</v>
      </c>
      <c r="P641" t="s">
        <v>689</v>
      </c>
      <c r="Q641">
        <v>35371.749000000003</v>
      </c>
      <c r="R641" t="str">
        <f>+VLOOKUP(Contrato[[#This Row],[Distribuidor_CNE]],Distribuidor[[#All],[Distribuidor_CNE]:[DISTRIBUIDOR_ACTUAL]],2,0)</f>
        <v>CGE</v>
      </c>
      <c r="S641" t="str">
        <f>+VLOOKUP(Contrato[[#This Row],[Suministrador_CNE]],Suministrador[[#All],[Suministrador_CNE]:[SUMINISTRADOR_ACTUAL]],2,0)</f>
        <v>AES_GENER</v>
      </c>
      <c r="T641">
        <f>+COUNTIFS(Cesion_credito[Distribuidor_CNE],Contrato[[#This Row],[Distribuidor_CNE]],Cesion_credito[Bloque_Contrato_CNE],Contrato[[#This Row],[Contrato]])</f>
        <v>1</v>
      </c>
    </row>
    <row r="642" spans="11:20" x14ac:dyDescent="0.25">
      <c r="K642">
        <f t="shared" si="10"/>
        <v>1</v>
      </c>
      <c r="L642" s="3" t="str">
        <f>+Contrato[[#This Row],[Distribuidor_CNE]]&amp;"_"&amp;Contrato[[#This Row],[Contrato]]</f>
        <v>EMELAT_2015/02_BS4B_BB_EMELAT_Amunche Solar SpA</v>
      </c>
      <c r="M642" t="s">
        <v>1108</v>
      </c>
      <c r="N642" t="s">
        <v>1095</v>
      </c>
      <c r="O642" t="s">
        <v>4</v>
      </c>
      <c r="P642" t="s">
        <v>690</v>
      </c>
      <c r="Q642">
        <v>0</v>
      </c>
      <c r="R642" t="str">
        <f>+VLOOKUP(Contrato[[#This Row],[Distribuidor_CNE]],Distribuidor[[#All],[Distribuidor_CNE]:[DISTRIBUIDOR_ACTUAL]],2,0)</f>
        <v>CGE</v>
      </c>
      <c r="S642" t="str">
        <f>+VLOOKUP(Contrato[[#This Row],[Suministrador_CNE]],Suministrador[[#All],[Suministrador_CNE]:[SUMINISTRADOR_ACTUAL]],2,0)</f>
        <v>LUZ_DEL_NORTE</v>
      </c>
      <c r="T642">
        <f>+COUNTIFS(Cesion_credito[Distribuidor_CNE],Contrato[[#This Row],[Distribuidor_CNE]],Cesion_credito[Bloque_Contrato_CNE],Contrato[[#This Row],[Contrato]])</f>
        <v>1</v>
      </c>
    </row>
    <row r="643" spans="11:20" x14ac:dyDescent="0.25">
      <c r="K643">
        <f t="shared" ref="K643:K706" si="11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1108</v>
      </c>
      <c r="N643" t="s">
        <v>1095</v>
      </c>
      <c r="O643" t="s">
        <v>5</v>
      </c>
      <c r="P643" t="s">
        <v>691</v>
      </c>
      <c r="Q643">
        <v>6855.2250000000004</v>
      </c>
      <c r="R643" t="str">
        <f>+VLOOKUP(Contrato[[#This Row],[Distribuidor_CNE]],Distribuidor[[#All],[Distribuidor_CNE]:[DISTRIBUIDOR_ACTUAL]],2,0)</f>
        <v>CGE</v>
      </c>
      <c r="S643" t="str">
        <f>+VLOOKUP(Contrato[[#This Row],[Suministrador_CNE]],Suministrador[[#All],[Suministrador_CNE]:[SUMINISTRADOR_ACTUAL]],2,0)</f>
        <v>CHUNGUNGO</v>
      </c>
      <c r="T643">
        <f>+COUNTIFS(Cesion_credito[Distribuidor_CNE],Contrato[[#This Row],[Distribuidor_CNE]],Cesion_credito[Bloque_Contrato_CNE],Contrato[[#This Row],[Contrato]])</f>
        <v>1</v>
      </c>
    </row>
    <row r="644" spans="11:20" x14ac:dyDescent="0.25">
      <c r="K644">
        <f t="shared" si="11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1108</v>
      </c>
      <c r="N644" t="s">
        <v>1095</v>
      </c>
      <c r="O644" t="s">
        <v>6</v>
      </c>
      <c r="P644" t="s">
        <v>692</v>
      </c>
      <c r="Q644">
        <v>0</v>
      </c>
      <c r="R644" t="str">
        <f>+VLOOKUP(Contrato[[#This Row],[Distribuidor_CNE]],Distribuidor[[#All],[Distribuidor_CNE]:[DISTRIBUIDOR_ACTUAL]],2,0)</f>
        <v>CGE</v>
      </c>
      <c r="S644" t="str">
        <f>+VLOOKUP(Contrato[[#This Row],[Suministrador_CNE]],Suministrador[[#All],[Suministrador_CNE]:[SUMINISTRADOR_ACTUAL]],2,0)</f>
        <v>RUCATAYO</v>
      </c>
      <c r="T644">
        <f>+COUNTIFS(Cesion_credito[Distribuidor_CNE],Contrato[[#This Row],[Distribuidor_CNE]],Cesion_credito[Bloque_Contrato_CNE],Contrato[[#This Row],[Contrato]])</f>
        <v>1</v>
      </c>
    </row>
    <row r="645" spans="11:20" x14ac:dyDescent="0.25">
      <c r="K645">
        <f t="shared" si="11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1108</v>
      </c>
      <c r="N645" t="s">
        <v>1095</v>
      </c>
      <c r="O645" t="s">
        <v>6</v>
      </c>
      <c r="P645" t="s">
        <v>693</v>
      </c>
      <c r="Q645">
        <v>0</v>
      </c>
      <c r="R645" t="str">
        <f>+VLOOKUP(Contrato[[#This Row],[Distribuidor_CNE]],Distribuidor[[#All],[Distribuidor_CNE]:[DISTRIBUIDOR_ACTUAL]],2,0)</f>
        <v>CGE</v>
      </c>
      <c r="S645" t="str">
        <f>+VLOOKUP(Contrato[[#This Row],[Suministrador_CNE]],Suministrador[[#All],[Suministrador_CNE]:[SUMINISTRADOR_ACTUAL]],2,0)</f>
        <v>RUCATAYO</v>
      </c>
      <c r="T645">
        <f>+COUNTIFS(Cesion_credito[Distribuidor_CNE],Contrato[[#This Row],[Distribuidor_CNE]],Cesion_credito[Bloque_Contrato_CNE],Contrato[[#This Row],[Contrato]])</f>
        <v>1</v>
      </c>
    </row>
    <row r="646" spans="11:20" x14ac:dyDescent="0.25">
      <c r="K646">
        <f t="shared" si="11"/>
        <v>1</v>
      </c>
      <c r="L646" s="3" t="str">
        <f>+Contrato[[#This Row],[Distribuidor_CNE]]&amp;"_"&amp;Contrato[[#This Row],[Contrato]]</f>
        <v>EMELAT_SIC 2013/03_2_BS3_BB_EMELAT_E-CL</v>
      </c>
      <c r="M646" t="s">
        <v>1108</v>
      </c>
      <c r="N646" t="s">
        <v>1095</v>
      </c>
      <c r="O646" t="s">
        <v>7</v>
      </c>
      <c r="P646" t="s">
        <v>694</v>
      </c>
      <c r="Q646">
        <v>254303.66399999999</v>
      </c>
      <c r="R646" t="str">
        <f>+VLOOKUP(Contrato[[#This Row],[Distribuidor_CNE]],Distribuidor[[#All],[Distribuidor_CNE]:[DISTRIBUIDOR_ACTUAL]],2,0)</f>
        <v>CGE</v>
      </c>
      <c r="S646" t="str">
        <f>+VLOOKUP(Contrato[[#This Row],[Suministrador_CNE]],Suministrador[[#All],[Suministrador_CNE]:[SUMINISTRADOR_ACTUAL]],2,0)</f>
        <v>ENGIE</v>
      </c>
      <c r="T646">
        <f>+COUNTIFS(Cesion_credito[Distribuidor_CNE],Contrato[[#This Row],[Distribuidor_CNE]],Cesion_credito[Bloque_Contrato_CNE],Contrato[[#This Row],[Contrato]])</f>
        <v>1</v>
      </c>
    </row>
    <row r="647" spans="11:20" x14ac:dyDescent="0.25">
      <c r="K647">
        <f t="shared" si="11"/>
        <v>1</v>
      </c>
      <c r="L647" s="3" t="str">
        <f>+Contrato[[#This Row],[Distribuidor_CNE]]&amp;"_"&amp;Contrato[[#This Row],[Contrato]]</f>
        <v>EMELAT_SIC 2013/03_2_BS4_BB_EMELAT_El Campesino</v>
      </c>
      <c r="M647" t="s">
        <v>1108</v>
      </c>
      <c r="N647" t="s">
        <v>1095</v>
      </c>
      <c r="O647" t="s">
        <v>8</v>
      </c>
      <c r="P647" t="s">
        <v>695</v>
      </c>
      <c r="Q647">
        <v>86578.763000000006</v>
      </c>
      <c r="R647" t="str">
        <f>+VLOOKUP(Contrato[[#This Row],[Distribuidor_CNE]],Distribuidor[[#All],[Distribuidor_CNE]:[DISTRIBUIDOR_ACTUAL]],2,0)</f>
        <v>CGE</v>
      </c>
      <c r="S647" t="str">
        <f>+VLOOKUP(Contrato[[#This Row],[Suministrador_CNE]],Suministrador[[#All],[Suministrador_CNE]:[SUMINISTRADOR_ACTUAL]],2,0)</f>
        <v>GM_HOLDINGS</v>
      </c>
      <c r="T647">
        <f>+COUNTIFS(Cesion_credito[Distribuidor_CNE],Contrato[[#This Row],[Distribuidor_CNE]],Cesion_credito[Bloque_Contrato_CNE],Contrato[[#This Row],[Contrato]])</f>
        <v>1</v>
      </c>
    </row>
    <row r="648" spans="11:20" x14ac:dyDescent="0.25">
      <c r="K648">
        <f t="shared" si="11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1108</v>
      </c>
      <c r="N648" t="s">
        <v>1095</v>
      </c>
      <c r="O648" t="s">
        <v>9</v>
      </c>
      <c r="P648" t="s">
        <v>696</v>
      </c>
      <c r="Q648">
        <v>834.01099999999997</v>
      </c>
      <c r="R648" t="str">
        <f>+VLOOKUP(Contrato[[#This Row],[Distribuidor_CNE]],Distribuidor[[#All],[Distribuidor_CNE]:[DISTRIBUIDOR_ACTUAL]],2,0)</f>
        <v>CGE</v>
      </c>
      <c r="S648" t="str">
        <f>+VLOOKUP(Contrato[[#This Row],[Suministrador_CNE]],Suministrador[[#All],[Suministrador_CNE]:[SUMINISTRADOR_ACTUAL]],2,0)</f>
        <v>CAREN</v>
      </c>
      <c r="T648">
        <f>+COUNTIFS(Cesion_credito[Distribuidor_CNE],Contrato[[#This Row],[Distribuidor_CNE]],Cesion_credito[Bloque_Contrato_CNE],Contrato[[#This Row],[Contrato]])</f>
        <v>1</v>
      </c>
    </row>
    <row r="649" spans="11:20" x14ac:dyDescent="0.25">
      <c r="K649">
        <f t="shared" si="11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1108</v>
      </c>
      <c r="N649" t="s">
        <v>1095</v>
      </c>
      <c r="O649" t="s">
        <v>9</v>
      </c>
      <c r="P649" t="s">
        <v>697</v>
      </c>
      <c r="Q649">
        <v>505.13499999999999</v>
      </c>
      <c r="R649" t="str">
        <f>+VLOOKUP(Contrato[[#This Row],[Distribuidor_CNE]],Distribuidor[[#All],[Distribuidor_CNE]:[DISTRIBUIDOR_ACTUAL]],2,0)</f>
        <v>CGE</v>
      </c>
      <c r="S649" t="str">
        <f>+VLOOKUP(Contrato[[#This Row],[Suministrador_CNE]],Suministrador[[#All],[Suministrador_CNE]:[SUMINISTRADOR_ACTUAL]],2,0)</f>
        <v>CAREN</v>
      </c>
      <c r="T649">
        <f>+COUNTIFS(Cesion_credito[Distribuidor_CNE],Contrato[[#This Row],[Distribuidor_CNE]],Cesion_credito[Bloque_Contrato_CNE],Contrato[[#This Row],[Contrato]])</f>
        <v>1</v>
      </c>
    </row>
    <row r="650" spans="11:20" x14ac:dyDescent="0.25">
      <c r="K650">
        <f t="shared" si="11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1108</v>
      </c>
      <c r="N650" t="s">
        <v>1095</v>
      </c>
      <c r="O650" t="s">
        <v>9</v>
      </c>
      <c r="P650" t="s">
        <v>698</v>
      </c>
      <c r="Q650">
        <v>471.76400000000001</v>
      </c>
      <c r="R650" t="str">
        <f>+VLOOKUP(Contrato[[#This Row],[Distribuidor_CNE]],Distribuidor[[#All],[Distribuidor_CNE]:[DISTRIBUIDOR_ACTUAL]],2,0)</f>
        <v>CGE</v>
      </c>
      <c r="S650" t="str">
        <f>+VLOOKUP(Contrato[[#This Row],[Suministrador_CNE]],Suministrador[[#All],[Suministrador_CNE]:[SUMINISTRADOR_ACTUAL]],2,0)</f>
        <v>CAREN</v>
      </c>
      <c r="T650">
        <f>+COUNTIFS(Cesion_credito[Distribuidor_CNE],Contrato[[#This Row],[Distribuidor_CNE]],Cesion_credito[Bloque_Contrato_CNE],Contrato[[#This Row],[Contrato]])</f>
        <v>1</v>
      </c>
    </row>
    <row r="651" spans="11:20" x14ac:dyDescent="0.25">
      <c r="K651">
        <f t="shared" si="11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1108</v>
      </c>
      <c r="N651" t="s">
        <v>1095</v>
      </c>
      <c r="O651" t="s">
        <v>9</v>
      </c>
      <c r="P651" t="s">
        <v>699</v>
      </c>
      <c r="Q651">
        <v>3058.08</v>
      </c>
      <c r="R651" t="str">
        <f>+VLOOKUP(Contrato[[#This Row],[Distribuidor_CNE]],Distribuidor[[#All],[Distribuidor_CNE]:[DISTRIBUIDOR_ACTUAL]],2,0)</f>
        <v>CGE</v>
      </c>
      <c r="S651" t="str">
        <f>+VLOOKUP(Contrato[[#This Row],[Suministrador_CNE]],Suministrador[[#All],[Suministrador_CNE]:[SUMINISTRADOR_ACTUAL]],2,0)</f>
        <v>CAREN</v>
      </c>
      <c r="T651">
        <f>+COUNTIFS(Cesion_credito[Distribuidor_CNE],Contrato[[#This Row],[Distribuidor_CNE]],Cesion_credito[Bloque_Contrato_CNE],Contrato[[#This Row],[Contrato]])</f>
        <v>1</v>
      </c>
    </row>
    <row r="652" spans="11:20" x14ac:dyDescent="0.25">
      <c r="K652">
        <f t="shared" si="11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1108</v>
      </c>
      <c r="N652" t="s">
        <v>1095</v>
      </c>
      <c r="O652" t="s">
        <v>10</v>
      </c>
      <c r="P652" t="s">
        <v>700</v>
      </c>
      <c r="Q652">
        <v>3298.9490000000001</v>
      </c>
      <c r="R652" t="str">
        <f>+VLOOKUP(Contrato[[#This Row],[Distribuidor_CNE]],Distribuidor[[#All],[Distribuidor_CNE]:[DISTRIBUIDOR_ACTUAL]],2,0)</f>
        <v>CGE</v>
      </c>
      <c r="S652" t="str">
        <f>+VLOOKUP(Contrato[[#This Row],[Suministrador_CNE]],Suministrador[[#All],[Suministrador_CNE]:[SUMINISTRADOR_ACTUAL]],2,0)</f>
        <v>PV_SALVADOR</v>
      </c>
      <c r="T652">
        <f>+COUNTIFS(Cesion_credito[Distribuidor_CNE],Contrato[[#This Row],[Distribuidor_CNE]],Cesion_credito[Bloque_Contrato_CNE],Contrato[[#This Row],[Contrato]])</f>
        <v>1</v>
      </c>
    </row>
    <row r="653" spans="11:20" x14ac:dyDescent="0.25">
      <c r="K653">
        <f t="shared" si="11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1108</v>
      </c>
      <c r="N653" t="s">
        <v>1095</v>
      </c>
      <c r="O653" t="s">
        <v>10</v>
      </c>
      <c r="P653" t="s">
        <v>701</v>
      </c>
      <c r="Q653">
        <v>546.99300000000005</v>
      </c>
      <c r="R653" t="str">
        <f>+VLOOKUP(Contrato[[#This Row],[Distribuidor_CNE]],Distribuidor[[#All],[Distribuidor_CNE]:[DISTRIBUIDOR_ACTUAL]],2,0)</f>
        <v>CGE</v>
      </c>
      <c r="S653" t="str">
        <f>+VLOOKUP(Contrato[[#This Row],[Suministrador_CNE]],Suministrador[[#All],[Suministrador_CNE]:[SUMINISTRADOR_ACTUAL]],2,0)</f>
        <v>PV_SALVADOR</v>
      </c>
      <c r="T653">
        <f>+COUNTIFS(Cesion_credito[Distribuidor_CNE],Contrato[[#This Row],[Distribuidor_CNE]],Cesion_credito[Bloque_Contrato_CNE],Contrato[[#This Row],[Contrato]])</f>
        <v>1</v>
      </c>
    </row>
    <row r="654" spans="11:20" x14ac:dyDescent="0.25">
      <c r="K654">
        <f t="shared" si="11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1108</v>
      </c>
      <c r="N654" t="s">
        <v>1095</v>
      </c>
      <c r="O654" t="s">
        <v>10</v>
      </c>
      <c r="P654" t="s">
        <v>702</v>
      </c>
      <c r="Q654">
        <v>993.06</v>
      </c>
      <c r="R654" t="str">
        <f>+VLOOKUP(Contrato[[#This Row],[Distribuidor_CNE]],Distribuidor[[#All],[Distribuidor_CNE]:[DISTRIBUIDOR_ACTUAL]],2,0)</f>
        <v>CGE</v>
      </c>
      <c r="S654" t="str">
        <f>+VLOOKUP(Contrato[[#This Row],[Suministrador_CNE]],Suministrador[[#All],[Suministrador_CNE]:[SUMINISTRADOR_ACTUAL]],2,0)</f>
        <v>PV_SALVADOR</v>
      </c>
      <c r="T654">
        <f>+COUNTIFS(Cesion_credito[Distribuidor_CNE],Contrato[[#This Row],[Distribuidor_CNE]],Cesion_credito[Bloque_Contrato_CNE],Contrato[[#This Row],[Contrato]])</f>
        <v>1</v>
      </c>
    </row>
    <row r="655" spans="11:20" x14ac:dyDescent="0.25">
      <c r="K655">
        <f t="shared" si="11"/>
        <v>1</v>
      </c>
      <c r="L655" s="3" t="str">
        <f>+Contrato[[#This Row],[Distribuidor_CNE]]&amp;"_"&amp;Contrato[[#This Row],[Contrato]]</f>
        <v>EMELAT_SIC 2013/01_BS1_BB_EMELAT_ENDESA</v>
      </c>
      <c r="M655" t="s">
        <v>1108</v>
      </c>
      <c r="N655" t="s">
        <v>1095</v>
      </c>
      <c r="O655" t="s">
        <v>1073</v>
      </c>
      <c r="P655" t="s">
        <v>703</v>
      </c>
      <c r="Q655">
        <v>253412.00200000001</v>
      </c>
      <c r="R655" t="str">
        <f>+VLOOKUP(Contrato[[#This Row],[Distribuidor_CNE]],Distribuidor[[#All],[Distribuidor_CNE]:[DISTRIBUIDOR_ACTUAL]],2,0)</f>
        <v>CGE</v>
      </c>
      <c r="S655" t="str">
        <f>+VLOOKUP(Contrato[[#This Row],[Suministrador_CNE]],Suministrador[[#All],[Suministrador_CNE]:[SUMINISTRADOR_ACTUAL]],2,0)</f>
        <v>ENEL_GENERACION</v>
      </c>
      <c r="T655">
        <f>+COUNTIFS(Cesion_credito[Distribuidor_CNE],Contrato[[#This Row],[Distribuidor_CNE]],Cesion_credito[Bloque_Contrato_CNE],Contrato[[#This Row],[Contrato]])</f>
        <v>1</v>
      </c>
    </row>
    <row r="656" spans="11:20" x14ac:dyDescent="0.25">
      <c r="K656">
        <f t="shared" si="11"/>
        <v>1</v>
      </c>
      <c r="L656" s="3" t="str">
        <f>+Contrato[[#This Row],[Distribuidor_CNE]]&amp;"_"&amp;Contrato[[#This Row],[Contrato]]</f>
        <v>EMELAT_SIC 2013/03_BS1_BB_EMELAT_ENDESA</v>
      </c>
      <c r="M656" t="s">
        <v>1108</v>
      </c>
      <c r="N656" t="s">
        <v>1095</v>
      </c>
      <c r="O656" t="s">
        <v>1073</v>
      </c>
      <c r="P656" t="s">
        <v>704</v>
      </c>
      <c r="Q656">
        <v>57063.434999999998</v>
      </c>
      <c r="R656" t="str">
        <f>+VLOOKUP(Contrato[[#This Row],[Distribuidor_CNE]],Distribuidor[[#All],[Distribuidor_CNE]:[DISTRIBUIDOR_ACTUAL]],2,0)</f>
        <v>CGE</v>
      </c>
      <c r="S656" t="str">
        <f>+VLOOKUP(Contrato[[#This Row],[Suministrador_CNE]],Suministrador[[#All],[Suministrador_CNE]:[SUMINISTRADOR_ACTUAL]],2,0)</f>
        <v>ENEL_GENERACION</v>
      </c>
      <c r="T656">
        <f>+COUNTIFS(Cesion_credito[Distribuidor_CNE],Contrato[[#This Row],[Distribuidor_CNE]],Cesion_credito[Bloque_Contrato_CNE],Contrato[[#This Row],[Contrato]])</f>
        <v>1</v>
      </c>
    </row>
    <row r="657" spans="11:20" x14ac:dyDescent="0.25">
      <c r="K657">
        <f t="shared" si="11"/>
        <v>1</v>
      </c>
      <c r="L657" s="3" t="str">
        <f>+Contrato[[#This Row],[Distribuidor_CNE]]&amp;"_"&amp;Contrato[[#This Row],[Contrato]]</f>
        <v>EMELAT_EMEL-SIC 2006/01_BB1_BB_Emelat_ENDESA</v>
      </c>
      <c r="M657" t="s">
        <v>1108</v>
      </c>
      <c r="N657" t="s">
        <v>1095</v>
      </c>
      <c r="O657" t="s">
        <v>1073</v>
      </c>
      <c r="P657" t="s">
        <v>705</v>
      </c>
      <c r="Q657">
        <v>496484.359</v>
      </c>
      <c r="R657" t="str">
        <f>+VLOOKUP(Contrato[[#This Row],[Distribuidor_CNE]],Distribuidor[[#All],[Distribuidor_CNE]:[DISTRIBUIDOR_ACTUAL]],2,0)</f>
        <v>CGE</v>
      </c>
      <c r="S657" t="str">
        <f>+VLOOKUP(Contrato[[#This Row],[Suministrador_CNE]],Suministrador[[#All],[Suministrador_CNE]:[SUMINISTRADOR_ACTUAL]],2,0)</f>
        <v>ENEL_GENERACION</v>
      </c>
      <c r="T657">
        <f>+COUNTIFS(Cesion_credito[Distribuidor_CNE],Contrato[[#This Row],[Distribuidor_CNE]],Cesion_credito[Bloque_Contrato_CNE],Contrato[[#This Row],[Contrato]])</f>
        <v>1</v>
      </c>
    </row>
    <row r="658" spans="11:20" x14ac:dyDescent="0.25">
      <c r="K658">
        <f t="shared" si="11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1108</v>
      </c>
      <c r="N658" t="s">
        <v>1095</v>
      </c>
      <c r="O658" t="s">
        <v>11</v>
      </c>
      <c r="P658" t="s">
        <v>706</v>
      </c>
      <c r="Q658">
        <v>2122.2350000000001</v>
      </c>
      <c r="R658" t="str">
        <f>+VLOOKUP(Contrato[[#This Row],[Distribuidor_CNE]],Distribuidor[[#All],[Distribuidor_CNE]:[DISTRIBUIDOR_ACTUAL]],2,0)</f>
        <v>CGE</v>
      </c>
      <c r="S658" t="str">
        <f>+VLOOKUP(Contrato[[#This Row],[Suministrador_CNE]],Suministrador[[#All],[Suministrador_CNE]:[SUMINISTRADOR_ACTUAL]],2,0)</f>
        <v>EL_MORADO</v>
      </c>
      <c r="T658">
        <f>+COUNTIFS(Cesion_credito[Distribuidor_CNE],Contrato[[#This Row],[Distribuidor_CNE]],Cesion_credito[Bloque_Contrato_CNE],Contrato[[#This Row],[Contrato]])</f>
        <v>1</v>
      </c>
    </row>
    <row r="659" spans="11:20" x14ac:dyDescent="0.25">
      <c r="K659">
        <f t="shared" si="11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1108</v>
      </c>
      <c r="N659" t="s">
        <v>1095</v>
      </c>
      <c r="O659" t="s">
        <v>12</v>
      </c>
      <c r="P659" t="s">
        <v>707</v>
      </c>
      <c r="Q659">
        <v>0</v>
      </c>
      <c r="R659" t="str">
        <f>+VLOOKUP(Contrato[[#This Row],[Distribuidor_CNE]],Distribuidor[[#All],[Distribuidor_CNE]:[DISTRIBUIDOR_ACTUAL]],2,0)</f>
        <v>CGE</v>
      </c>
      <c r="S659" t="str">
        <f>+VLOOKUP(Contrato[[#This Row],[Suministrador_CNE]],Suministrador[[#All],[Suministrador_CNE]:[SUMINISTRADOR_ACTUAL]],2,0)</f>
        <v>CABO_LEONES</v>
      </c>
      <c r="T659">
        <f>+COUNTIFS(Cesion_credito[Distribuidor_CNE],Contrato[[#This Row],[Distribuidor_CNE]],Cesion_credito[Bloque_Contrato_CNE],Contrato[[#This Row],[Contrato]])</f>
        <v>0</v>
      </c>
    </row>
    <row r="660" spans="11:20" x14ac:dyDescent="0.25">
      <c r="K660">
        <f t="shared" si="11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1108</v>
      </c>
      <c r="N660" t="s">
        <v>1095</v>
      </c>
      <c r="O660" t="s">
        <v>12</v>
      </c>
      <c r="P660" t="s">
        <v>708</v>
      </c>
      <c r="Q660">
        <v>0</v>
      </c>
      <c r="R660" t="str">
        <f>+VLOOKUP(Contrato[[#This Row],[Distribuidor_CNE]],Distribuidor[[#All],[Distribuidor_CNE]:[DISTRIBUIDOR_ACTUAL]],2,0)</f>
        <v>CGE</v>
      </c>
      <c r="S660" t="str">
        <f>+VLOOKUP(Contrato[[#This Row],[Suministrador_CNE]],Suministrador[[#All],[Suministrador_CNE]:[SUMINISTRADOR_ACTUAL]],2,0)</f>
        <v>CABO_LEONES</v>
      </c>
      <c r="T660">
        <f>+COUNTIFS(Cesion_credito[Distribuidor_CNE],Contrato[[#This Row],[Distribuidor_CNE]],Cesion_credito[Bloque_Contrato_CNE],Contrato[[#This Row],[Contrato]])</f>
        <v>0</v>
      </c>
    </row>
    <row r="661" spans="11:20" x14ac:dyDescent="0.25">
      <c r="K661">
        <f t="shared" si="11"/>
        <v>1</v>
      </c>
      <c r="L661" s="3" t="str">
        <f>+Contrato[[#This Row],[Distribuidor_CNE]]&amp;"_"&amp;Contrato[[#This Row],[Contrato]]</f>
        <v>EMELAT_SIC 2013/03_2_BS4_BB_EMELAT_Norvind</v>
      </c>
      <c r="M661" t="s">
        <v>1108</v>
      </c>
      <c r="N661" t="s">
        <v>1095</v>
      </c>
      <c r="O661" t="s">
        <v>13</v>
      </c>
      <c r="P661" t="s">
        <v>709</v>
      </c>
      <c r="Q661">
        <v>1026.636</v>
      </c>
      <c r="R661" t="str">
        <f>+VLOOKUP(Contrato[[#This Row],[Distribuidor_CNE]],Distribuidor[[#All],[Distribuidor_CNE]:[DISTRIBUIDOR_ACTUAL]],2,0)</f>
        <v>CGE</v>
      </c>
      <c r="S661" t="str">
        <f>+VLOOKUP(Contrato[[#This Row],[Suministrador_CNE]],Suministrador[[#All],[Suministrador_CNE]:[SUMINISTRADOR_ACTUAL]],2,0)</f>
        <v>NORVIND</v>
      </c>
      <c r="T661">
        <f>+COUNTIFS(Cesion_credito[Distribuidor_CNE],Contrato[[#This Row],[Distribuidor_CNE]],Cesion_credito[Bloque_Contrato_CNE],Contrato[[#This Row],[Contrato]])</f>
        <v>1</v>
      </c>
    </row>
    <row r="662" spans="11:20" x14ac:dyDescent="0.25">
      <c r="K662">
        <f t="shared" si="11"/>
        <v>1</v>
      </c>
      <c r="L662" s="3" t="str">
        <f>+Contrato[[#This Row],[Distribuidor_CNE]]&amp;"_"&amp;Contrato[[#This Row],[Contrato]]</f>
        <v>EMELAT_SIC 2013/01_BS1_BB_EMELAT_PANGUIPULLI</v>
      </c>
      <c r="M662" t="s">
        <v>1108</v>
      </c>
      <c r="N662" t="s">
        <v>1095</v>
      </c>
      <c r="O662" t="s">
        <v>1074</v>
      </c>
      <c r="P662" t="s">
        <v>710</v>
      </c>
      <c r="Q662">
        <v>30017.654999999999</v>
      </c>
      <c r="R662" t="str">
        <f>+VLOOKUP(Contrato[[#This Row],[Distribuidor_CNE]],Distribuidor[[#All],[Distribuidor_CNE]:[DISTRIBUIDOR_ACTUAL]],2,0)</f>
        <v>CGE</v>
      </c>
      <c r="S662" t="str">
        <f>+VLOOKUP(Contrato[[#This Row],[Suministrador_CNE]],Suministrador[[#All],[Suministrador_CNE]:[SUMINISTRADOR_ACTUAL]],2,0)</f>
        <v>EGP_CHILE</v>
      </c>
      <c r="T662">
        <f>+COUNTIFS(Cesion_credito[Distribuidor_CNE],Contrato[[#This Row],[Distribuidor_CNE]],Cesion_credito[Bloque_Contrato_CNE],Contrato[[#This Row],[Contrato]])</f>
        <v>1</v>
      </c>
    </row>
    <row r="663" spans="11:20" x14ac:dyDescent="0.25">
      <c r="K663">
        <f t="shared" si="11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1108</v>
      </c>
      <c r="N663" t="s">
        <v>1095</v>
      </c>
      <c r="O663" t="s">
        <v>14</v>
      </c>
      <c r="P663" t="s">
        <v>711</v>
      </c>
      <c r="Q663">
        <v>10471.886</v>
      </c>
      <c r="R663" t="str">
        <f>+VLOOKUP(Contrato[[#This Row],[Distribuidor_CNE]],Distribuidor[[#All],[Distribuidor_CNE]:[DISTRIBUIDOR_ACTUAL]],2,0)</f>
        <v>CGE</v>
      </c>
      <c r="S663" t="str">
        <f>+VLOOKUP(Contrato[[#This Row],[Suministrador_CNE]],Suministrador[[#All],[Suministrador_CNE]:[SUMINISTRADOR_ACTUAL]],2,0)</f>
        <v>COLBUN</v>
      </c>
      <c r="T663">
        <f>+COUNTIFS(Cesion_credito[Distribuidor_CNE],Contrato[[#This Row],[Distribuidor_CNE]],Cesion_credito[Bloque_Contrato_CNE],Contrato[[#This Row],[Contrato]])</f>
        <v>1</v>
      </c>
    </row>
    <row r="664" spans="11:20" x14ac:dyDescent="0.25">
      <c r="K664">
        <f t="shared" si="11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1108</v>
      </c>
      <c r="N664" t="s">
        <v>1095</v>
      </c>
      <c r="O664" t="s">
        <v>15</v>
      </c>
      <c r="P664" t="s">
        <v>712</v>
      </c>
      <c r="Q664">
        <v>5657.24</v>
      </c>
      <c r="R664" t="str">
        <f>+VLOOKUP(Contrato[[#This Row],[Distribuidor_CNE]],Distribuidor[[#All],[Distribuidor_CNE]:[DISTRIBUIDOR_ACTUAL]],2,0)</f>
        <v>CGE</v>
      </c>
      <c r="S664" t="str">
        <f>+VLOOKUP(Contrato[[#This Row],[Suministrador_CNE]],Suministrador[[#All],[Suministrador_CNE]:[SUMINISTRADOR_ACTUAL]],2,0)</f>
        <v>SAN_JUAN_LAP</v>
      </c>
      <c r="T664">
        <f>+COUNTIFS(Cesion_credito[Distribuidor_CNE],Contrato[[#This Row],[Distribuidor_CNE]],Cesion_credito[Bloque_Contrato_CNE],Contrato[[#This Row],[Contrato]])</f>
        <v>1</v>
      </c>
    </row>
    <row r="665" spans="11:20" x14ac:dyDescent="0.25">
      <c r="K665">
        <f t="shared" si="11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1108</v>
      </c>
      <c r="N665" t="s">
        <v>1095</v>
      </c>
      <c r="O665" t="s">
        <v>15</v>
      </c>
      <c r="P665" t="s">
        <v>713</v>
      </c>
      <c r="Q665">
        <v>3987.6619999999998</v>
      </c>
      <c r="R665" t="str">
        <f>+VLOOKUP(Contrato[[#This Row],[Distribuidor_CNE]],Distribuidor[[#All],[Distribuidor_CNE]:[DISTRIBUIDOR_ACTUAL]],2,0)</f>
        <v>CGE</v>
      </c>
      <c r="S665" t="str">
        <f>+VLOOKUP(Contrato[[#This Row],[Suministrador_CNE]],Suministrador[[#All],[Suministrador_CNE]:[SUMINISTRADOR_ACTUAL]],2,0)</f>
        <v>SAN_JUAN_LAP</v>
      </c>
      <c r="T665">
        <f>+COUNTIFS(Cesion_credito[Distribuidor_CNE],Contrato[[#This Row],[Distribuidor_CNE]],Cesion_credito[Bloque_Contrato_CNE],Contrato[[#This Row],[Contrato]])</f>
        <v>1</v>
      </c>
    </row>
    <row r="666" spans="11:20" x14ac:dyDescent="0.25">
      <c r="K666">
        <f t="shared" si="11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1108</v>
      </c>
      <c r="N666" t="s">
        <v>1095</v>
      </c>
      <c r="O666" t="s">
        <v>15</v>
      </c>
      <c r="P666" t="s">
        <v>714</v>
      </c>
      <c r="Q666">
        <v>14523.466</v>
      </c>
      <c r="R666" t="str">
        <f>+VLOOKUP(Contrato[[#This Row],[Distribuidor_CNE]],Distribuidor[[#All],[Distribuidor_CNE]:[DISTRIBUIDOR_ACTUAL]],2,0)</f>
        <v>CGE</v>
      </c>
      <c r="S666" t="str">
        <f>+VLOOKUP(Contrato[[#This Row],[Suministrador_CNE]],Suministrador[[#All],[Suministrador_CNE]:[SUMINISTRADOR_ACTUAL]],2,0)</f>
        <v>SAN_JUAN_LAP</v>
      </c>
      <c r="T666">
        <f>+COUNTIFS(Cesion_credito[Distribuidor_CNE],Contrato[[#This Row],[Distribuidor_CNE]],Cesion_credito[Bloque_Contrato_CNE],Contrato[[#This Row],[Contrato]])</f>
        <v>1</v>
      </c>
    </row>
    <row r="667" spans="11:20" x14ac:dyDescent="0.25">
      <c r="K667">
        <f t="shared" si="11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1108</v>
      </c>
      <c r="N667" t="s">
        <v>1095</v>
      </c>
      <c r="O667" t="s">
        <v>16</v>
      </c>
      <c r="P667" t="s">
        <v>715</v>
      </c>
      <c r="Q667">
        <v>4265.8220000000001</v>
      </c>
      <c r="R667" t="str">
        <f>+VLOOKUP(Contrato[[#This Row],[Distribuidor_CNE]],Distribuidor[[#All],[Distribuidor_CNE]:[DISTRIBUIDOR_ACTUAL]],2,0)</f>
        <v>CGE</v>
      </c>
      <c r="S667" t="str">
        <f>+VLOOKUP(Contrato[[#This Row],[Suministrador_CNE]],Suministrador[[#All],[Suministrador_CNE]:[SUMINISTRADOR_ACTUAL]],2,0)</f>
        <v>SANTIAGO_SOLAR</v>
      </c>
      <c r="T667">
        <f>+COUNTIFS(Cesion_credito[Distribuidor_CNE],Contrato[[#This Row],[Distribuidor_CNE]],Cesion_credito[Bloque_Contrato_CNE],Contrato[[#This Row],[Contrato]])</f>
        <v>1</v>
      </c>
    </row>
    <row r="668" spans="11:20" x14ac:dyDescent="0.25">
      <c r="K668">
        <f t="shared" si="11"/>
        <v>1</v>
      </c>
      <c r="L668" s="3" t="str">
        <f>+Contrato[[#This Row],[Distribuidor_CNE]]&amp;"_"&amp;Contrato[[#This Row],[Contrato]]</f>
        <v>EMELAT_2015/02_BS4B_BB_EMELAT_SCB II SpA</v>
      </c>
      <c r="M668" t="s">
        <v>1108</v>
      </c>
      <c r="N668" t="s">
        <v>1095</v>
      </c>
      <c r="O668" t="s">
        <v>17</v>
      </c>
      <c r="P668" t="s">
        <v>716</v>
      </c>
      <c r="Q668">
        <v>0</v>
      </c>
      <c r="R668" t="str">
        <f>+VLOOKUP(Contrato[[#This Row],[Distribuidor_CNE]],Distribuidor[[#All],[Distribuidor_CNE]:[DISTRIBUIDOR_ACTUAL]],2,0)</f>
        <v>CGE</v>
      </c>
      <c r="S668" t="str">
        <f>+VLOOKUP(Contrato[[#This Row],[Suministrador_CNE]],Suministrador[[#All],[Suministrador_CNE]:[SUMINISTRADOR_ACTUAL]],2,0)</f>
        <v>LUZ_DEL_NORTE</v>
      </c>
      <c r="T668">
        <f>+COUNTIFS(Cesion_credito[Distribuidor_CNE],Contrato[[#This Row],[Distribuidor_CNE]],Cesion_credito[Bloque_Contrato_CNE],Contrato[[#This Row],[Contrato]])</f>
        <v>1</v>
      </c>
    </row>
    <row r="669" spans="11:20" x14ac:dyDescent="0.25">
      <c r="K669">
        <f t="shared" si="11"/>
        <v>1</v>
      </c>
      <c r="L669" s="3" t="str">
        <f>+Contrato[[#This Row],[Distribuidor_CNE]]&amp;"_"&amp;Contrato[[#This Row],[Contrato]]</f>
        <v>EMELAT_SIC 2013/03_2_BS1B_BB_EMELAT_SPV P4 S.A.</v>
      </c>
      <c r="M669" t="s">
        <v>1108</v>
      </c>
      <c r="N669" t="s">
        <v>1095</v>
      </c>
      <c r="O669" t="s">
        <v>18</v>
      </c>
      <c r="P669" t="s">
        <v>717</v>
      </c>
      <c r="Q669">
        <v>887.43600000000004</v>
      </c>
      <c r="R669" t="str">
        <f>+VLOOKUP(Contrato[[#This Row],[Distribuidor_CNE]],Distribuidor[[#All],[Distribuidor_CNE]:[DISTRIBUIDOR_ACTUAL]],2,0)</f>
        <v>CGE</v>
      </c>
      <c r="S669" t="str">
        <f>+VLOOKUP(Contrato[[#This Row],[Suministrador_CNE]],Suministrador[[#All],[Suministrador_CNE]:[SUMINISTRADOR_ACTUAL]],2,0)</f>
        <v>SPVP4</v>
      </c>
      <c r="T669">
        <f>+COUNTIFS(Cesion_credito[Distribuidor_CNE],Contrato[[#This Row],[Distribuidor_CNE]],Cesion_credito[Bloque_Contrato_CNE],Contrato[[#This Row],[Contrato]])</f>
        <v>1</v>
      </c>
    </row>
    <row r="670" spans="11:20" x14ac:dyDescent="0.25">
      <c r="K670">
        <f t="shared" si="11"/>
        <v>1</v>
      </c>
      <c r="L670" s="3" t="str">
        <f>+Contrato[[#This Row],[Distribuidor_CNE]]&amp;"_"&amp;Contrato[[#This Row],[Contrato]]</f>
        <v>EMELCA_SIC 2013/03_2_BS4_BB_EMELCA_Abengoa</v>
      </c>
      <c r="M670" t="s">
        <v>1108</v>
      </c>
      <c r="N670" t="s">
        <v>1096</v>
      </c>
      <c r="O670" t="s">
        <v>1</v>
      </c>
      <c r="P670" t="s">
        <v>718</v>
      </c>
      <c r="Q670">
        <v>0</v>
      </c>
      <c r="R670" t="str">
        <f>+VLOOKUP(Contrato[[#This Row],[Distribuidor_CNE]],Distribuidor[[#All],[Distribuidor_CNE]:[DISTRIBUIDOR_ACTUAL]],2,0)</f>
        <v>EMELCA</v>
      </c>
      <c r="S670" t="str">
        <f>+VLOOKUP(Contrato[[#This Row],[Suministrador_CNE]],Suministrador[[#All],[Suministrador_CNE]:[SUMINISTRADOR_ACTUAL]],2,0)</f>
        <v>CERRO_DOMINADOR_CSP</v>
      </c>
      <c r="T670">
        <f>+COUNTIFS(Cesion_credito[Distribuidor_CNE],Contrato[[#This Row],[Distribuidor_CNE]],Cesion_credito[Bloque_Contrato_CNE],Contrato[[#This Row],[Contrato]])</f>
        <v>1</v>
      </c>
    </row>
    <row r="671" spans="11:20" x14ac:dyDescent="0.25">
      <c r="K671">
        <f t="shared" si="11"/>
        <v>1</v>
      </c>
      <c r="L671" s="3" t="str">
        <f>+Contrato[[#This Row],[Distribuidor_CNE]]&amp;"_"&amp;Contrato[[#This Row],[Contrato]]</f>
        <v>EMELCA_SIC 2013/03_2_BS3_BB_EMELCA_ACCIONA</v>
      </c>
      <c r="M671" t="s">
        <v>1108</v>
      </c>
      <c r="N671" t="s">
        <v>1096</v>
      </c>
      <c r="O671" t="s">
        <v>2</v>
      </c>
      <c r="P671" t="s">
        <v>719</v>
      </c>
      <c r="Q671">
        <v>0</v>
      </c>
      <c r="R671" t="str">
        <f>+VLOOKUP(Contrato[[#This Row],[Distribuidor_CNE]],Distribuidor[[#All],[Distribuidor_CNE]:[DISTRIBUIDOR_ACTUAL]],2,0)</f>
        <v>EMELCA</v>
      </c>
      <c r="S671" t="str">
        <f>+VLOOKUP(Contrato[[#This Row],[Suministrador_CNE]],Suministrador[[#All],[Suministrador_CNE]:[SUMINISTRADOR_ACTUAL]],2,0)</f>
        <v>ACCIONA_ENERGIA</v>
      </c>
      <c r="T671">
        <f>+COUNTIFS(Cesion_credito[Distribuidor_CNE],Contrato[[#This Row],[Distribuidor_CNE]],Cesion_credito[Bloque_Contrato_CNE],Contrato[[#This Row],[Contrato]])</f>
        <v>1</v>
      </c>
    </row>
    <row r="672" spans="11:20" x14ac:dyDescent="0.25">
      <c r="K672">
        <f t="shared" si="11"/>
        <v>1</v>
      </c>
      <c r="L672" s="3" t="str">
        <f>+Contrato[[#This Row],[Distribuidor_CNE]]&amp;"_"&amp;Contrato[[#This Row],[Contrato]]</f>
        <v>EMELCA_CHQ 2008/01_BS1_BB_EMELCA_AES GENER</v>
      </c>
      <c r="M672" t="s">
        <v>1108</v>
      </c>
      <c r="N672" t="s">
        <v>1096</v>
      </c>
      <c r="O672" t="s">
        <v>1076</v>
      </c>
      <c r="P672" t="s">
        <v>720</v>
      </c>
      <c r="Q672">
        <v>40613.671999999999</v>
      </c>
      <c r="R672" t="str">
        <f>+VLOOKUP(Contrato[[#This Row],[Distribuidor_CNE]],Distribuidor[[#All],[Distribuidor_CNE]:[DISTRIBUIDOR_ACTUAL]],2,0)</f>
        <v>EMELCA</v>
      </c>
      <c r="S672" t="str">
        <f>+VLOOKUP(Contrato[[#This Row],[Suministrador_CNE]],Suministrador[[#All],[Suministrador_CNE]:[SUMINISTRADOR_ACTUAL]],2,0)</f>
        <v>AES_GENER</v>
      </c>
      <c r="T672">
        <f>+COUNTIFS(Cesion_credito[Distribuidor_CNE],Contrato[[#This Row],[Distribuidor_CNE]],Cesion_credito[Bloque_Contrato_CNE],Contrato[[#This Row],[Contrato]])</f>
        <v>1</v>
      </c>
    </row>
    <row r="673" spans="11:20" x14ac:dyDescent="0.25">
      <c r="K673">
        <f t="shared" si="11"/>
        <v>1</v>
      </c>
      <c r="L673" s="3" t="str">
        <f>+Contrato[[#This Row],[Distribuidor_CNE]]&amp;"_"&amp;Contrato[[#This Row],[Contrato]]</f>
        <v>EMELCA_CHQ 2008/01_BS1_BV_EMELCA_AES GENER</v>
      </c>
      <c r="M673" t="s">
        <v>1108</v>
      </c>
      <c r="N673" t="s">
        <v>1096</v>
      </c>
      <c r="O673" t="s">
        <v>1076</v>
      </c>
      <c r="P673" t="s">
        <v>721</v>
      </c>
      <c r="Q673">
        <v>2605.261</v>
      </c>
      <c r="R673" t="str">
        <f>+VLOOKUP(Contrato[[#This Row],[Distribuidor_CNE]],Distribuidor[[#All],[Distribuidor_CNE]:[DISTRIBUIDOR_ACTUAL]],2,0)</f>
        <v>EMELCA</v>
      </c>
      <c r="S673" t="str">
        <f>+VLOOKUP(Contrato[[#This Row],[Suministrador_CNE]],Suministrador[[#All],[Suministrador_CNE]:[SUMINISTRADOR_ACTUAL]],2,0)</f>
        <v>AES_GENER</v>
      </c>
      <c r="T673">
        <f>+COUNTIFS(Cesion_credito[Distribuidor_CNE],Contrato[[#This Row],[Distribuidor_CNE]],Cesion_credito[Bloque_Contrato_CNE],Contrato[[#This Row],[Contrato]])</f>
        <v>1</v>
      </c>
    </row>
    <row r="674" spans="11:20" x14ac:dyDescent="0.25">
      <c r="K674">
        <f t="shared" si="11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1108</v>
      </c>
      <c r="N674" t="s">
        <v>1096</v>
      </c>
      <c r="O674" t="s">
        <v>5</v>
      </c>
      <c r="P674" t="s">
        <v>722</v>
      </c>
      <c r="Q674">
        <v>0</v>
      </c>
      <c r="R674" t="str">
        <f>+VLOOKUP(Contrato[[#This Row],[Distribuidor_CNE]],Distribuidor[[#All],[Distribuidor_CNE]:[DISTRIBUIDOR_ACTUAL]],2,0)</f>
        <v>EMELCA</v>
      </c>
      <c r="S674" t="str">
        <f>+VLOOKUP(Contrato[[#This Row],[Suministrador_CNE]],Suministrador[[#All],[Suministrador_CNE]:[SUMINISTRADOR_ACTUAL]],2,0)</f>
        <v>CHUNGUNGO</v>
      </c>
      <c r="T674">
        <f>+COUNTIFS(Cesion_credito[Distribuidor_CNE],Contrato[[#This Row],[Distribuidor_CNE]],Cesion_credito[Bloque_Contrato_CNE],Contrato[[#This Row],[Contrato]])</f>
        <v>1</v>
      </c>
    </row>
    <row r="675" spans="11:20" x14ac:dyDescent="0.25">
      <c r="K675">
        <f t="shared" si="11"/>
        <v>1</v>
      </c>
      <c r="L675" s="3" t="str">
        <f>+Contrato[[#This Row],[Distribuidor_CNE]]&amp;"_"&amp;Contrato[[#This Row],[Contrato]]</f>
        <v>EMELCA_SIC 2013/03_2_BS3_BB_EMELCA_E-CL</v>
      </c>
      <c r="M675" t="s">
        <v>1108</v>
      </c>
      <c r="N675" t="s">
        <v>1096</v>
      </c>
      <c r="O675" t="s">
        <v>7</v>
      </c>
      <c r="P675" t="s">
        <v>723</v>
      </c>
      <c r="Q675">
        <v>0</v>
      </c>
      <c r="R675" t="str">
        <f>+VLOOKUP(Contrato[[#This Row],[Distribuidor_CNE]],Distribuidor[[#All],[Distribuidor_CNE]:[DISTRIBUIDOR_ACTUAL]],2,0)</f>
        <v>EMELCA</v>
      </c>
      <c r="S675" t="str">
        <f>+VLOOKUP(Contrato[[#This Row],[Suministrador_CNE]],Suministrador[[#All],[Suministrador_CNE]:[SUMINISTRADOR_ACTUAL]],2,0)</f>
        <v>ENGIE</v>
      </c>
      <c r="T675">
        <f>+COUNTIFS(Cesion_credito[Distribuidor_CNE],Contrato[[#This Row],[Distribuidor_CNE]],Cesion_credito[Bloque_Contrato_CNE],Contrato[[#This Row],[Contrato]])</f>
        <v>0</v>
      </c>
    </row>
    <row r="676" spans="11:20" x14ac:dyDescent="0.25">
      <c r="K676">
        <f t="shared" si="11"/>
        <v>1</v>
      </c>
      <c r="L676" s="3" t="str">
        <f>+Contrato[[#This Row],[Distribuidor_CNE]]&amp;"_"&amp;Contrato[[#This Row],[Contrato]]</f>
        <v>EMELCA_SIC 2013/03_2_BS4_BB_EMELCA_El Campesino</v>
      </c>
      <c r="M676" t="s">
        <v>1108</v>
      </c>
      <c r="N676" t="s">
        <v>1096</v>
      </c>
      <c r="O676" t="s">
        <v>8</v>
      </c>
      <c r="P676" t="s">
        <v>724</v>
      </c>
      <c r="Q676">
        <v>0</v>
      </c>
      <c r="R676" t="str">
        <f>+VLOOKUP(Contrato[[#This Row],[Distribuidor_CNE]],Distribuidor[[#All],[Distribuidor_CNE]:[DISTRIBUIDOR_ACTUAL]],2,0)</f>
        <v>EMELCA</v>
      </c>
      <c r="S676" t="str">
        <f>+VLOOKUP(Contrato[[#This Row],[Suministrador_CNE]],Suministrador[[#All],[Suministrador_CNE]:[SUMINISTRADOR_ACTUAL]],2,0)</f>
        <v>GM_HOLDINGS</v>
      </c>
      <c r="T676">
        <f>+COUNTIFS(Cesion_credito[Distribuidor_CNE],Contrato[[#This Row],[Distribuidor_CNE]],Cesion_credito[Bloque_Contrato_CNE],Contrato[[#This Row],[Contrato]])</f>
        <v>1</v>
      </c>
    </row>
    <row r="677" spans="11:20" x14ac:dyDescent="0.25">
      <c r="K677">
        <f t="shared" si="11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1108</v>
      </c>
      <c r="N677" t="s">
        <v>1096</v>
      </c>
      <c r="O677" t="s">
        <v>9</v>
      </c>
      <c r="P677" t="s">
        <v>725</v>
      </c>
      <c r="Q677">
        <v>0</v>
      </c>
      <c r="R677" t="str">
        <f>+VLOOKUP(Contrato[[#This Row],[Distribuidor_CNE]],Distribuidor[[#All],[Distribuidor_CNE]:[DISTRIBUIDOR_ACTUAL]],2,0)</f>
        <v>EMELCA</v>
      </c>
      <c r="S677" t="str">
        <f>+VLOOKUP(Contrato[[#This Row],[Suministrador_CNE]],Suministrador[[#All],[Suministrador_CNE]:[SUMINISTRADOR_ACTUAL]],2,0)</f>
        <v>CAREN</v>
      </c>
      <c r="T677">
        <f>+COUNTIFS(Cesion_credito[Distribuidor_CNE],Contrato[[#This Row],[Distribuidor_CNE]],Cesion_credito[Bloque_Contrato_CNE],Contrato[[#This Row],[Contrato]])</f>
        <v>1</v>
      </c>
    </row>
    <row r="678" spans="11:20" x14ac:dyDescent="0.25">
      <c r="K678">
        <f t="shared" si="11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1108</v>
      </c>
      <c r="N678" t="s">
        <v>1096</v>
      </c>
      <c r="O678" t="s">
        <v>9</v>
      </c>
      <c r="P678" t="s">
        <v>726</v>
      </c>
      <c r="Q678">
        <v>0</v>
      </c>
      <c r="R678" t="str">
        <f>+VLOOKUP(Contrato[[#This Row],[Distribuidor_CNE]],Distribuidor[[#All],[Distribuidor_CNE]:[DISTRIBUIDOR_ACTUAL]],2,0)</f>
        <v>EMELCA</v>
      </c>
      <c r="S678" t="str">
        <f>+VLOOKUP(Contrato[[#This Row],[Suministrador_CNE]],Suministrador[[#All],[Suministrador_CNE]:[SUMINISTRADOR_ACTUAL]],2,0)</f>
        <v>CAREN</v>
      </c>
      <c r="T678">
        <f>+COUNTIFS(Cesion_credito[Distribuidor_CNE],Contrato[[#This Row],[Distribuidor_CNE]],Cesion_credito[Bloque_Contrato_CNE],Contrato[[#This Row],[Contrato]])</f>
        <v>1</v>
      </c>
    </row>
    <row r="679" spans="11:20" x14ac:dyDescent="0.25">
      <c r="K679">
        <f t="shared" si="11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1108</v>
      </c>
      <c r="N679" t="s">
        <v>1096</v>
      </c>
      <c r="O679" t="s">
        <v>9</v>
      </c>
      <c r="P679" t="s">
        <v>727</v>
      </c>
      <c r="Q679">
        <v>0</v>
      </c>
      <c r="R679" t="str">
        <f>+VLOOKUP(Contrato[[#This Row],[Distribuidor_CNE]],Distribuidor[[#All],[Distribuidor_CNE]:[DISTRIBUIDOR_ACTUAL]],2,0)</f>
        <v>EMELCA</v>
      </c>
      <c r="S679" t="str">
        <f>+VLOOKUP(Contrato[[#This Row],[Suministrador_CNE]],Suministrador[[#All],[Suministrador_CNE]:[SUMINISTRADOR_ACTUAL]],2,0)</f>
        <v>CAREN</v>
      </c>
      <c r="T679">
        <f>+COUNTIFS(Cesion_credito[Distribuidor_CNE],Contrato[[#This Row],[Distribuidor_CNE]],Cesion_credito[Bloque_Contrato_CNE],Contrato[[#This Row],[Contrato]])</f>
        <v>1</v>
      </c>
    </row>
    <row r="680" spans="11:20" x14ac:dyDescent="0.25">
      <c r="K680">
        <f t="shared" si="11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1108</v>
      </c>
      <c r="N680" t="s">
        <v>1096</v>
      </c>
      <c r="O680" t="s">
        <v>9</v>
      </c>
      <c r="P680" t="s">
        <v>728</v>
      </c>
      <c r="Q680">
        <v>0</v>
      </c>
      <c r="R680" t="str">
        <f>+VLOOKUP(Contrato[[#This Row],[Distribuidor_CNE]],Distribuidor[[#All],[Distribuidor_CNE]:[DISTRIBUIDOR_ACTUAL]],2,0)</f>
        <v>EMELCA</v>
      </c>
      <c r="S680" t="str">
        <f>+VLOOKUP(Contrato[[#This Row],[Suministrador_CNE]],Suministrador[[#All],[Suministrador_CNE]:[SUMINISTRADOR_ACTUAL]],2,0)</f>
        <v>CAREN</v>
      </c>
      <c r="T680">
        <f>+COUNTIFS(Cesion_credito[Distribuidor_CNE],Contrato[[#This Row],[Distribuidor_CNE]],Cesion_credito[Bloque_Contrato_CNE],Contrato[[#This Row],[Contrato]])</f>
        <v>1</v>
      </c>
    </row>
    <row r="681" spans="11:20" x14ac:dyDescent="0.25">
      <c r="K681">
        <f t="shared" si="11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1108</v>
      </c>
      <c r="N681" t="s">
        <v>1096</v>
      </c>
      <c r="O681" t="s">
        <v>10</v>
      </c>
      <c r="P681" t="s">
        <v>729</v>
      </c>
      <c r="Q681">
        <v>0</v>
      </c>
      <c r="R681" t="str">
        <f>+VLOOKUP(Contrato[[#This Row],[Distribuidor_CNE]],Distribuidor[[#All],[Distribuidor_CNE]:[DISTRIBUIDOR_ACTUAL]],2,0)</f>
        <v>EMELCA</v>
      </c>
      <c r="S681" t="str">
        <f>+VLOOKUP(Contrato[[#This Row],[Suministrador_CNE]],Suministrador[[#All],[Suministrador_CNE]:[SUMINISTRADOR_ACTUAL]],2,0)</f>
        <v>PV_SALVADOR</v>
      </c>
      <c r="T681">
        <f>+COUNTIFS(Cesion_credito[Distribuidor_CNE],Contrato[[#This Row],[Distribuidor_CNE]],Cesion_credito[Bloque_Contrato_CNE],Contrato[[#This Row],[Contrato]])</f>
        <v>0</v>
      </c>
    </row>
    <row r="682" spans="11:20" x14ac:dyDescent="0.25">
      <c r="K682">
        <f t="shared" si="11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1108</v>
      </c>
      <c r="N682" t="s">
        <v>1096</v>
      </c>
      <c r="O682" t="s">
        <v>10</v>
      </c>
      <c r="P682" t="s">
        <v>730</v>
      </c>
      <c r="Q682">
        <v>0</v>
      </c>
      <c r="R682" t="str">
        <f>+VLOOKUP(Contrato[[#This Row],[Distribuidor_CNE]],Distribuidor[[#All],[Distribuidor_CNE]:[DISTRIBUIDOR_ACTUAL]],2,0)</f>
        <v>EMELCA</v>
      </c>
      <c r="S682" t="str">
        <f>+VLOOKUP(Contrato[[#This Row],[Suministrador_CNE]],Suministrador[[#All],[Suministrador_CNE]:[SUMINISTRADOR_ACTUAL]],2,0)</f>
        <v>PV_SALVADOR</v>
      </c>
      <c r="T682">
        <f>+COUNTIFS(Cesion_credito[Distribuidor_CNE],Contrato[[#This Row],[Distribuidor_CNE]],Cesion_credito[Bloque_Contrato_CNE],Contrato[[#This Row],[Contrato]])</f>
        <v>0</v>
      </c>
    </row>
    <row r="683" spans="11:20" x14ac:dyDescent="0.25">
      <c r="K683">
        <f t="shared" si="11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1108</v>
      </c>
      <c r="N683" t="s">
        <v>1096</v>
      </c>
      <c r="O683" t="s">
        <v>10</v>
      </c>
      <c r="P683" t="s">
        <v>731</v>
      </c>
      <c r="Q683">
        <v>0</v>
      </c>
      <c r="R683" t="str">
        <f>+VLOOKUP(Contrato[[#This Row],[Distribuidor_CNE]],Distribuidor[[#All],[Distribuidor_CNE]:[DISTRIBUIDOR_ACTUAL]],2,0)</f>
        <v>EMELCA</v>
      </c>
      <c r="S683" t="str">
        <f>+VLOOKUP(Contrato[[#This Row],[Suministrador_CNE]],Suministrador[[#All],[Suministrador_CNE]:[SUMINISTRADOR_ACTUAL]],2,0)</f>
        <v>PV_SALVADOR</v>
      </c>
      <c r="T683">
        <f>+COUNTIFS(Cesion_credito[Distribuidor_CNE],Contrato[[#This Row],[Distribuidor_CNE]],Cesion_credito[Bloque_Contrato_CNE],Contrato[[#This Row],[Contrato]])</f>
        <v>0</v>
      </c>
    </row>
    <row r="684" spans="11:20" x14ac:dyDescent="0.25">
      <c r="K684">
        <f t="shared" si="11"/>
        <v>1</v>
      </c>
      <c r="L684" s="3" t="str">
        <f>+Contrato[[#This Row],[Distribuidor_CNE]]&amp;"_"&amp;Contrato[[#This Row],[Contrato]]</f>
        <v>EMELCA_CHQ 2008/01_BS1_BB_EMELCA_ENDESA</v>
      </c>
      <c r="M684" t="s">
        <v>1108</v>
      </c>
      <c r="N684" t="s">
        <v>1096</v>
      </c>
      <c r="O684" t="s">
        <v>1073</v>
      </c>
      <c r="P684" t="s">
        <v>732</v>
      </c>
      <c r="Q684">
        <v>25959.495999999999</v>
      </c>
      <c r="R684" t="str">
        <f>+VLOOKUP(Contrato[[#This Row],[Distribuidor_CNE]],Distribuidor[[#All],[Distribuidor_CNE]:[DISTRIBUIDOR_ACTUAL]],2,0)</f>
        <v>EMELCA</v>
      </c>
      <c r="S684" t="str">
        <f>+VLOOKUP(Contrato[[#This Row],[Suministrador_CNE]],Suministrador[[#All],[Suministrador_CNE]:[SUMINISTRADOR_ACTUAL]],2,0)</f>
        <v>ENEL_GENERACION</v>
      </c>
      <c r="T684">
        <f>+COUNTIFS(Cesion_credito[Distribuidor_CNE],Contrato[[#This Row],[Distribuidor_CNE]],Cesion_credito[Bloque_Contrato_CNE],Contrato[[#This Row],[Contrato]])</f>
        <v>1</v>
      </c>
    </row>
    <row r="685" spans="11:20" x14ac:dyDescent="0.25">
      <c r="K685">
        <f t="shared" si="11"/>
        <v>1</v>
      </c>
      <c r="L685" s="3" t="str">
        <f>+Contrato[[#This Row],[Distribuidor_CNE]]&amp;"_"&amp;Contrato[[#This Row],[Contrato]]</f>
        <v>EMELCA_CHQ 2008/01_BS1_BV_EMELCA_ENDESA</v>
      </c>
      <c r="M685" t="s">
        <v>1108</v>
      </c>
      <c r="N685" t="s">
        <v>1096</v>
      </c>
      <c r="O685" t="s">
        <v>1073</v>
      </c>
      <c r="P685" t="s">
        <v>733</v>
      </c>
      <c r="Q685">
        <v>1570.819</v>
      </c>
      <c r="R685" t="str">
        <f>+VLOOKUP(Contrato[[#This Row],[Distribuidor_CNE]],Distribuidor[[#All],[Distribuidor_CNE]:[DISTRIBUIDOR_ACTUAL]],2,0)</f>
        <v>EMELCA</v>
      </c>
      <c r="S685" t="str">
        <f>+VLOOKUP(Contrato[[#This Row],[Suministrador_CNE]],Suministrador[[#All],[Suministrador_CNE]:[SUMINISTRADOR_ACTUAL]],2,0)</f>
        <v>ENEL_GENERACION</v>
      </c>
      <c r="T685">
        <f>+COUNTIFS(Cesion_credito[Distribuidor_CNE],Contrato[[#This Row],[Distribuidor_CNE]],Cesion_credito[Bloque_Contrato_CNE],Contrato[[#This Row],[Contrato]])</f>
        <v>1</v>
      </c>
    </row>
    <row r="686" spans="11:20" x14ac:dyDescent="0.25">
      <c r="K686">
        <f t="shared" si="11"/>
        <v>1</v>
      </c>
      <c r="L686" s="3" t="str">
        <f>+Contrato[[#This Row],[Distribuidor_CNE]]&amp;"_"&amp;Contrato[[#This Row],[Contrato]]</f>
        <v>EMELCA_SIC 2013/01_BS1_BB_EMELCA_ENDESA</v>
      </c>
      <c r="M686" t="s">
        <v>1108</v>
      </c>
      <c r="N686" t="s">
        <v>1096</v>
      </c>
      <c r="O686" t="s">
        <v>1073</v>
      </c>
      <c r="P686" t="s">
        <v>734</v>
      </c>
      <c r="Q686">
        <v>1727.441</v>
      </c>
      <c r="R686" t="str">
        <f>+VLOOKUP(Contrato[[#This Row],[Distribuidor_CNE]],Distribuidor[[#All],[Distribuidor_CNE]:[DISTRIBUIDOR_ACTUAL]],2,0)</f>
        <v>EMELCA</v>
      </c>
      <c r="S686" t="str">
        <f>+VLOOKUP(Contrato[[#This Row],[Suministrador_CNE]],Suministrador[[#All],[Suministrador_CNE]:[SUMINISTRADOR_ACTUAL]],2,0)</f>
        <v>ENEL_GENERACION</v>
      </c>
      <c r="T686">
        <f>+COUNTIFS(Cesion_credito[Distribuidor_CNE],Contrato[[#This Row],[Distribuidor_CNE]],Cesion_credito[Bloque_Contrato_CNE],Contrato[[#This Row],[Contrato]])</f>
        <v>1</v>
      </c>
    </row>
    <row r="687" spans="11:20" x14ac:dyDescent="0.25">
      <c r="K687">
        <f t="shared" si="11"/>
        <v>1</v>
      </c>
      <c r="L687" s="3" t="str">
        <f>+Contrato[[#This Row],[Distribuidor_CNE]]&amp;"_"&amp;Contrato[[#This Row],[Contrato]]</f>
        <v>EMELCA_SIC 2013/03_BS1_BB_EMELCA_ENDESA</v>
      </c>
      <c r="M687" t="s">
        <v>1108</v>
      </c>
      <c r="N687" t="s">
        <v>1096</v>
      </c>
      <c r="O687" t="s">
        <v>1073</v>
      </c>
      <c r="P687" t="s">
        <v>735</v>
      </c>
      <c r="Q687">
        <v>213.61500000000001</v>
      </c>
      <c r="R687" t="str">
        <f>+VLOOKUP(Contrato[[#This Row],[Distribuidor_CNE]],Distribuidor[[#All],[Distribuidor_CNE]:[DISTRIBUIDOR_ACTUAL]],2,0)</f>
        <v>EMELCA</v>
      </c>
      <c r="S687" t="str">
        <f>+VLOOKUP(Contrato[[#This Row],[Suministrador_CNE]],Suministrador[[#All],[Suministrador_CNE]:[SUMINISTRADOR_ACTUAL]],2,0)</f>
        <v>ENEL_GENERACION</v>
      </c>
      <c r="T687">
        <f>+COUNTIFS(Cesion_credito[Distribuidor_CNE],Contrato[[#This Row],[Distribuidor_CNE]],Cesion_credito[Bloque_Contrato_CNE],Contrato[[#This Row],[Contrato]])</f>
        <v>1</v>
      </c>
    </row>
    <row r="688" spans="11:20" x14ac:dyDescent="0.25">
      <c r="K688">
        <f t="shared" si="11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1108</v>
      </c>
      <c r="N688" t="s">
        <v>1096</v>
      </c>
      <c r="O688" t="s">
        <v>11</v>
      </c>
      <c r="P688" t="s">
        <v>736</v>
      </c>
      <c r="Q688">
        <v>0</v>
      </c>
      <c r="R688" t="str">
        <f>+VLOOKUP(Contrato[[#This Row],[Distribuidor_CNE]],Distribuidor[[#All],[Distribuidor_CNE]:[DISTRIBUIDOR_ACTUAL]],2,0)</f>
        <v>EMELCA</v>
      </c>
      <c r="S688" t="str">
        <f>+VLOOKUP(Contrato[[#This Row],[Suministrador_CNE]],Suministrador[[#All],[Suministrador_CNE]:[SUMINISTRADOR_ACTUAL]],2,0)</f>
        <v>EL_MORADO</v>
      </c>
      <c r="T688">
        <f>+COUNTIFS(Cesion_credito[Distribuidor_CNE],Contrato[[#This Row],[Distribuidor_CNE]],Cesion_credito[Bloque_Contrato_CNE],Contrato[[#This Row],[Contrato]])</f>
        <v>0</v>
      </c>
    </row>
    <row r="689" spans="11:20" x14ac:dyDescent="0.25">
      <c r="K689">
        <f t="shared" si="11"/>
        <v>1</v>
      </c>
      <c r="L689" s="3" t="str">
        <f>+Contrato[[#This Row],[Distribuidor_CNE]]&amp;"_"&amp;Contrato[[#This Row],[Contrato]]</f>
        <v>EMELCA_SIC 2013/03_2_BS4_BB_EMELCA_Norvind</v>
      </c>
      <c r="M689" t="s">
        <v>1108</v>
      </c>
      <c r="N689" t="s">
        <v>1096</v>
      </c>
      <c r="O689" t="s">
        <v>13</v>
      </c>
      <c r="P689" t="s">
        <v>737</v>
      </c>
      <c r="Q689">
        <v>0</v>
      </c>
      <c r="R689" t="str">
        <f>+VLOOKUP(Contrato[[#This Row],[Distribuidor_CNE]],Distribuidor[[#All],[Distribuidor_CNE]:[DISTRIBUIDOR_ACTUAL]],2,0)</f>
        <v>EMELCA</v>
      </c>
      <c r="S689" t="str">
        <f>+VLOOKUP(Contrato[[#This Row],[Suministrador_CNE]],Suministrador[[#All],[Suministrador_CNE]:[SUMINISTRADOR_ACTUAL]],2,0)</f>
        <v>NORVIND</v>
      </c>
      <c r="T689">
        <f>+COUNTIFS(Cesion_credito[Distribuidor_CNE],Contrato[[#This Row],[Distribuidor_CNE]],Cesion_credito[Bloque_Contrato_CNE],Contrato[[#This Row],[Contrato]])</f>
        <v>1</v>
      </c>
    </row>
    <row r="690" spans="11:20" x14ac:dyDescent="0.25">
      <c r="K690">
        <f t="shared" si="11"/>
        <v>1</v>
      </c>
      <c r="L690" s="3" t="str">
        <f>+Contrato[[#This Row],[Distribuidor_CNE]]&amp;"_"&amp;Contrato[[#This Row],[Contrato]]</f>
        <v>EMELCA_SIC 2013/01_BS1_BB_EMELCA_PANGUIPULLI</v>
      </c>
      <c r="M690" t="s">
        <v>1108</v>
      </c>
      <c r="N690" t="s">
        <v>1096</v>
      </c>
      <c r="O690" t="s">
        <v>1074</v>
      </c>
      <c r="P690" t="s">
        <v>738</v>
      </c>
      <c r="Q690">
        <v>359.34800000000001</v>
      </c>
      <c r="R690" t="str">
        <f>+VLOOKUP(Contrato[[#This Row],[Distribuidor_CNE]],Distribuidor[[#All],[Distribuidor_CNE]:[DISTRIBUIDOR_ACTUAL]],2,0)</f>
        <v>EMELCA</v>
      </c>
      <c r="S690" t="str">
        <f>+VLOOKUP(Contrato[[#This Row],[Suministrador_CNE]],Suministrador[[#All],[Suministrador_CNE]:[SUMINISTRADOR_ACTUAL]],2,0)</f>
        <v>EGP_CHILE</v>
      </c>
      <c r="T690">
        <f>+COUNTIFS(Cesion_credito[Distribuidor_CNE],Contrato[[#This Row],[Distribuidor_CNE]],Cesion_credito[Bloque_Contrato_CNE],Contrato[[#This Row],[Contrato]])</f>
        <v>1</v>
      </c>
    </row>
    <row r="691" spans="11:20" x14ac:dyDescent="0.25">
      <c r="K691">
        <f t="shared" si="11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1108</v>
      </c>
      <c r="N691" t="s">
        <v>1096</v>
      </c>
      <c r="O691" t="s">
        <v>14</v>
      </c>
      <c r="P691" t="s">
        <v>739</v>
      </c>
      <c r="Q691">
        <v>0</v>
      </c>
      <c r="R691" t="str">
        <f>+VLOOKUP(Contrato[[#This Row],[Distribuidor_CNE]],Distribuidor[[#All],[Distribuidor_CNE]:[DISTRIBUIDOR_ACTUAL]],2,0)</f>
        <v>EMELCA</v>
      </c>
      <c r="S691" t="str">
        <f>+VLOOKUP(Contrato[[#This Row],[Suministrador_CNE]],Suministrador[[#All],[Suministrador_CNE]:[SUMINISTRADOR_ACTUAL]],2,0)</f>
        <v>COLBUN</v>
      </c>
      <c r="T691">
        <f>+COUNTIFS(Cesion_credito[Distribuidor_CNE],Contrato[[#This Row],[Distribuidor_CNE]],Cesion_credito[Bloque_Contrato_CNE],Contrato[[#This Row],[Contrato]])</f>
        <v>1</v>
      </c>
    </row>
    <row r="692" spans="11:20" x14ac:dyDescent="0.25">
      <c r="K692">
        <f t="shared" si="11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1108</v>
      </c>
      <c r="N692" t="s">
        <v>1096</v>
      </c>
      <c r="O692" t="s">
        <v>15</v>
      </c>
      <c r="P692" t="s">
        <v>740</v>
      </c>
      <c r="Q692">
        <v>0</v>
      </c>
      <c r="R692" t="str">
        <f>+VLOOKUP(Contrato[[#This Row],[Distribuidor_CNE]],Distribuidor[[#All],[Distribuidor_CNE]:[DISTRIBUIDOR_ACTUAL]],2,0)</f>
        <v>EMELCA</v>
      </c>
      <c r="S692" t="str">
        <f>+VLOOKUP(Contrato[[#This Row],[Suministrador_CNE]],Suministrador[[#All],[Suministrador_CNE]:[SUMINISTRADOR_ACTUAL]],2,0)</f>
        <v>SAN_JUAN_LAP</v>
      </c>
      <c r="T692">
        <f>+COUNTIFS(Cesion_credito[Distribuidor_CNE],Contrato[[#This Row],[Distribuidor_CNE]],Cesion_credito[Bloque_Contrato_CNE],Contrato[[#This Row],[Contrato]])</f>
        <v>0</v>
      </c>
    </row>
    <row r="693" spans="11:20" x14ac:dyDescent="0.25">
      <c r="K693">
        <f t="shared" si="11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1108</v>
      </c>
      <c r="N693" t="s">
        <v>1096</v>
      </c>
      <c r="O693" t="s">
        <v>15</v>
      </c>
      <c r="P693" t="s">
        <v>741</v>
      </c>
      <c r="Q693">
        <v>0</v>
      </c>
      <c r="R693" t="str">
        <f>+VLOOKUP(Contrato[[#This Row],[Distribuidor_CNE]],Distribuidor[[#All],[Distribuidor_CNE]:[DISTRIBUIDOR_ACTUAL]],2,0)</f>
        <v>EMELCA</v>
      </c>
      <c r="S693" t="str">
        <f>+VLOOKUP(Contrato[[#This Row],[Suministrador_CNE]],Suministrador[[#All],[Suministrador_CNE]:[SUMINISTRADOR_ACTUAL]],2,0)</f>
        <v>SAN_JUAN_LAP</v>
      </c>
      <c r="T693">
        <f>+COUNTIFS(Cesion_credito[Distribuidor_CNE],Contrato[[#This Row],[Distribuidor_CNE]],Cesion_credito[Bloque_Contrato_CNE],Contrato[[#This Row],[Contrato]])</f>
        <v>0</v>
      </c>
    </row>
    <row r="694" spans="11:20" x14ac:dyDescent="0.25">
      <c r="K694">
        <f t="shared" si="11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1108</v>
      </c>
      <c r="N694" t="s">
        <v>1096</v>
      </c>
      <c r="O694" t="s">
        <v>15</v>
      </c>
      <c r="P694" t="s">
        <v>742</v>
      </c>
      <c r="Q694">
        <v>0</v>
      </c>
      <c r="R694" t="str">
        <f>+VLOOKUP(Contrato[[#This Row],[Distribuidor_CNE]],Distribuidor[[#All],[Distribuidor_CNE]:[DISTRIBUIDOR_ACTUAL]],2,0)</f>
        <v>EMELCA</v>
      </c>
      <c r="S694" t="str">
        <f>+VLOOKUP(Contrato[[#This Row],[Suministrador_CNE]],Suministrador[[#All],[Suministrador_CNE]:[SUMINISTRADOR_ACTUAL]],2,0)</f>
        <v>SAN_JUAN_LAP</v>
      </c>
      <c r="T694">
        <f>+COUNTIFS(Cesion_credito[Distribuidor_CNE],Contrato[[#This Row],[Distribuidor_CNE]],Cesion_credito[Bloque_Contrato_CNE],Contrato[[#This Row],[Contrato]])</f>
        <v>0</v>
      </c>
    </row>
    <row r="695" spans="11:20" x14ac:dyDescent="0.25">
      <c r="K695">
        <f t="shared" si="11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1108</v>
      </c>
      <c r="N695" t="s">
        <v>1096</v>
      </c>
      <c r="O695" t="s">
        <v>16</v>
      </c>
      <c r="P695" t="s">
        <v>743</v>
      </c>
      <c r="Q695">
        <v>0</v>
      </c>
      <c r="R695" t="str">
        <f>+VLOOKUP(Contrato[[#This Row],[Distribuidor_CNE]],Distribuidor[[#All],[Distribuidor_CNE]:[DISTRIBUIDOR_ACTUAL]],2,0)</f>
        <v>EMELCA</v>
      </c>
      <c r="S695" t="str">
        <f>+VLOOKUP(Contrato[[#This Row],[Suministrador_CNE]],Suministrador[[#All],[Suministrador_CNE]:[SUMINISTRADOR_ACTUAL]],2,0)</f>
        <v>SANTIAGO_SOLAR</v>
      </c>
      <c r="T695">
        <f>+COUNTIFS(Cesion_credito[Distribuidor_CNE],Contrato[[#This Row],[Distribuidor_CNE]],Cesion_credito[Bloque_Contrato_CNE],Contrato[[#This Row],[Contrato]])</f>
        <v>1</v>
      </c>
    </row>
    <row r="696" spans="11:20" x14ac:dyDescent="0.25">
      <c r="K696">
        <f t="shared" si="11"/>
        <v>1</v>
      </c>
      <c r="L696" s="3" t="str">
        <f>+Contrato[[#This Row],[Distribuidor_CNE]]&amp;"_"&amp;Contrato[[#This Row],[Contrato]]</f>
        <v>EMELCA_SIC 2013/03_2_BS1B_BB_EMELCA_SPV P4 S.A.</v>
      </c>
      <c r="M696" t="s">
        <v>1108</v>
      </c>
      <c r="N696" t="s">
        <v>1096</v>
      </c>
      <c r="O696" t="s">
        <v>18</v>
      </c>
      <c r="P696" t="s">
        <v>744</v>
      </c>
      <c r="Q696">
        <v>0</v>
      </c>
      <c r="R696" t="str">
        <f>+VLOOKUP(Contrato[[#This Row],[Distribuidor_CNE]],Distribuidor[[#All],[Distribuidor_CNE]:[DISTRIBUIDOR_ACTUAL]],2,0)</f>
        <v>EMELCA</v>
      </c>
      <c r="S696" t="str">
        <f>+VLOOKUP(Contrato[[#This Row],[Suministrador_CNE]],Suministrador[[#All],[Suministrador_CNE]:[SUMINISTRADOR_ACTUAL]],2,0)</f>
        <v>SPVP4</v>
      </c>
      <c r="T696">
        <f>+COUNTIFS(Cesion_credito[Distribuidor_CNE],Contrato[[#This Row],[Distribuidor_CNE]],Cesion_credito[Bloque_Contrato_CNE],Contrato[[#This Row],[Contrato]])</f>
        <v>0</v>
      </c>
    </row>
    <row r="697" spans="11:20" x14ac:dyDescent="0.25">
      <c r="K697">
        <f t="shared" si="11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1108</v>
      </c>
      <c r="N697" t="s">
        <v>1097</v>
      </c>
      <c r="O697" t="s">
        <v>1</v>
      </c>
      <c r="P697" t="s">
        <v>530</v>
      </c>
      <c r="Q697">
        <v>243306.69</v>
      </c>
      <c r="R697" t="str">
        <f>+VLOOKUP(Contrato[[#This Row],[Distribuidor_CNE]],Distribuidor[[#All],[Distribuidor_CNE]:[DISTRIBUIDOR_ACTUAL]],2,0)</f>
        <v>ENEL_DISTRIBUCION</v>
      </c>
      <c r="S697" t="str">
        <f>+VLOOKUP(Contrato[[#This Row],[Suministrador_CNE]],Suministrador[[#All],[Suministrador_CNE]:[SUMINISTRADOR_ACTUAL]],2,0)</f>
        <v>CERRO_DOMINADOR_CSP</v>
      </c>
      <c r="T697">
        <f>+COUNTIFS(Cesion_credito[Distribuidor_CNE],Contrato[[#This Row],[Distribuidor_CNE]],Cesion_credito[Bloque_Contrato_CNE],Contrato[[#This Row],[Contrato]])</f>
        <v>1</v>
      </c>
    </row>
    <row r="698" spans="11:20" x14ac:dyDescent="0.25">
      <c r="K698">
        <f t="shared" si="11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1108</v>
      </c>
      <c r="N698" t="s">
        <v>1097</v>
      </c>
      <c r="O698" t="s">
        <v>2</v>
      </c>
      <c r="P698" t="s">
        <v>531</v>
      </c>
      <c r="Q698">
        <v>287904.11</v>
      </c>
      <c r="R698" t="str">
        <f>+VLOOKUP(Contrato[[#This Row],[Distribuidor_CNE]],Distribuidor[[#All],[Distribuidor_CNE]:[DISTRIBUIDOR_ACTUAL]],2,0)</f>
        <v>ENEL_DISTRIBUCION</v>
      </c>
      <c r="S698" t="str">
        <f>+VLOOKUP(Contrato[[#This Row],[Suministrador_CNE]],Suministrador[[#All],[Suministrador_CNE]:[SUMINISTRADOR_ACTUAL]],2,0)</f>
        <v>ACCIONA_ENERGIA</v>
      </c>
      <c r="T698">
        <f>+COUNTIFS(Cesion_credito[Distribuidor_CNE],Contrato[[#This Row],[Distribuidor_CNE]],Cesion_credito[Bloque_Contrato_CNE],Contrato[[#This Row],[Contrato]])</f>
        <v>1</v>
      </c>
    </row>
    <row r="699" spans="11:20" x14ac:dyDescent="0.25">
      <c r="K699">
        <f t="shared" si="11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1108</v>
      </c>
      <c r="N699" t="s">
        <v>1097</v>
      </c>
      <c r="O699" t="s">
        <v>3</v>
      </c>
      <c r="P699" t="s">
        <v>532</v>
      </c>
      <c r="Q699">
        <v>62071.093000000001</v>
      </c>
      <c r="R699" t="str">
        <f>+VLOOKUP(Contrato[[#This Row],[Distribuidor_CNE]],Distribuidor[[#All],[Distribuidor_CNE]:[DISTRIBUIDOR_ACTUAL]],2,0)</f>
        <v>ENEL_DISTRIBUCION</v>
      </c>
      <c r="S699" t="str">
        <f>+VLOOKUP(Contrato[[#This Row],[Suministrador_CNE]],Suministrador[[#All],[Suministrador_CNE]:[SUMINISTRADOR_ACTUAL]],2,0)</f>
        <v>AELA_GENERACION</v>
      </c>
      <c r="T699">
        <f>+COUNTIFS(Cesion_credito[Distribuidor_CNE],Contrato[[#This Row],[Distribuidor_CNE]],Cesion_credito[Bloque_Contrato_CNE],Contrato[[#This Row],[Contrato]])</f>
        <v>1</v>
      </c>
    </row>
    <row r="700" spans="11:20" x14ac:dyDescent="0.25">
      <c r="K700">
        <f t="shared" si="11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1108</v>
      </c>
      <c r="N700" t="s">
        <v>1097</v>
      </c>
      <c r="O700" t="s">
        <v>3</v>
      </c>
      <c r="P700" t="s">
        <v>533</v>
      </c>
      <c r="Q700">
        <v>110127.617</v>
      </c>
      <c r="R700" t="str">
        <f>+VLOOKUP(Contrato[[#This Row],[Distribuidor_CNE]],Distribuidor[[#All],[Distribuidor_CNE]:[DISTRIBUIDOR_ACTUAL]],2,0)</f>
        <v>ENEL_DISTRIBUCION</v>
      </c>
      <c r="S700" t="str">
        <f>+VLOOKUP(Contrato[[#This Row],[Suministrador_CNE]],Suministrador[[#All],[Suministrador_CNE]:[SUMINISTRADOR_ACTUAL]],2,0)</f>
        <v>AELA_GENERACION</v>
      </c>
      <c r="T700">
        <f>+COUNTIFS(Cesion_credito[Distribuidor_CNE],Contrato[[#This Row],[Distribuidor_CNE]],Cesion_credito[Bloque_Contrato_CNE],Contrato[[#This Row],[Contrato]])</f>
        <v>1</v>
      </c>
    </row>
    <row r="701" spans="11:20" x14ac:dyDescent="0.25">
      <c r="K701">
        <f t="shared" si="11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1108</v>
      </c>
      <c r="N701" t="s">
        <v>1097</v>
      </c>
      <c r="O701" t="s">
        <v>3</v>
      </c>
      <c r="P701" t="s">
        <v>534</v>
      </c>
      <c r="Q701">
        <v>81190.096999999994</v>
      </c>
      <c r="R701" t="str">
        <f>+VLOOKUP(Contrato[[#This Row],[Distribuidor_CNE]],Distribuidor[[#All],[Distribuidor_CNE]:[DISTRIBUIDOR_ACTUAL]],2,0)</f>
        <v>ENEL_DISTRIBUCION</v>
      </c>
      <c r="S701" t="str">
        <f>+VLOOKUP(Contrato[[#This Row],[Suministrador_CNE]],Suministrador[[#All],[Suministrador_CNE]:[SUMINISTRADOR_ACTUAL]],2,0)</f>
        <v>AELA_GENERACION</v>
      </c>
      <c r="T701">
        <f>+COUNTIFS(Cesion_credito[Distribuidor_CNE],Contrato[[#This Row],[Distribuidor_CNE]],Cesion_credito[Bloque_Contrato_CNE],Contrato[[#This Row],[Contrato]])</f>
        <v>1</v>
      </c>
    </row>
    <row r="702" spans="11:20" x14ac:dyDescent="0.25">
      <c r="K702">
        <f t="shared" si="11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1108</v>
      </c>
      <c r="N702" t="s">
        <v>1097</v>
      </c>
      <c r="O702" t="s">
        <v>1076</v>
      </c>
      <c r="P702" t="s">
        <v>535</v>
      </c>
      <c r="Q702">
        <v>352407.929</v>
      </c>
      <c r="R702" t="str">
        <f>+VLOOKUP(Contrato[[#This Row],[Distribuidor_CNE]],Distribuidor[[#All],[Distribuidor_CNE]:[DISTRIBUIDOR_ACTUAL]],2,0)</f>
        <v>ENEL_DISTRIBUCION</v>
      </c>
      <c r="S702" t="str">
        <f>+VLOOKUP(Contrato[[#This Row],[Suministrador_CNE]],Suministrador[[#All],[Suministrador_CNE]:[SUMINISTRADOR_ACTUAL]],2,0)</f>
        <v>AES_GENER</v>
      </c>
      <c r="T702">
        <f>+COUNTIFS(Cesion_credito[Distribuidor_CNE],Contrato[[#This Row],[Distribuidor_CNE]],Cesion_credito[Bloque_Contrato_CNE],Contrato[[#This Row],[Contrato]])</f>
        <v>1</v>
      </c>
    </row>
    <row r="703" spans="11:20" x14ac:dyDescent="0.25">
      <c r="K703">
        <f t="shared" si="11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1108</v>
      </c>
      <c r="N703" t="s">
        <v>1097</v>
      </c>
      <c r="O703" t="s">
        <v>1076</v>
      </c>
      <c r="P703" t="s">
        <v>536</v>
      </c>
      <c r="Q703">
        <v>1250983.2279999999</v>
      </c>
      <c r="R703" t="str">
        <f>+VLOOKUP(Contrato[[#This Row],[Distribuidor_CNE]],Distribuidor[[#All],[Distribuidor_CNE]:[DISTRIBUIDOR_ACTUAL]],2,0)</f>
        <v>ENEL_DISTRIBUCION</v>
      </c>
      <c r="S703" t="str">
        <f>+VLOOKUP(Contrato[[#This Row],[Suministrador_CNE]],Suministrador[[#All],[Suministrador_CNE]:[SUMINISTRADOR_ACTUAL]],2,0)</f>
        <v>AES_GENER</v>
      </c>
      <c r="T703">
        <f>+COUNTIFS(Cesion_credito[Distribuidor_CNE],Contrato[[#This Row],[Distribuidor_CNE]],Cesion_credito[Bloque_Contrato_CNE],Contrato[[#This Row],[Contrato]])</f>
        <v>1</v>
      </c>
    </row>
    <row r="704" spans="11:20" x14ac:dyDescent="0.25">
      <c r="K704">
        <f t="shared" si="11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1108</v>
      </c>
      <c r="N704" t="s">
        <v>1097</v>
      </c>
      <c r="O704" t="s">
        <v>1076</v>
      </c>
      <c r="P704" t="s">
        <v>537</v>
      </c>
      <c r="Q704">
        <v>4261185.5329999998</v>
      </c>
      <c r="R704" t="str">
        <f>+VLOOKUP(Contrato[[#This Row],[Distribuidor_CNE]],Distribuidor[[#All],[Distribuidor_CNE]:[DISTRIBUIDOR_ACTUAL]],2,0)</f>
        <v>ENEL_DISTRIBUCION</v>
      </c>
      <c r="S704" t="str">
        <f>+VLOOKUP(Contrato[[#This Row],[Suministrador_CNE]],Suministrador[[#All],[Suministrador_CNE]:[SUMINISTRADOR_ACTUAL]],2,0)</f>
        <v>AES_GENER</v>
      </c>
      <c r="T704">
        <f>+COUNTIFS(Cesion_credito[Distribuidor_CNE],Contrato[[#This Row],[Distribuidor_CNE]],Cesion_credito[Bloque_Contrato_CNE],Contrato[[#This Row],[Contrato]])</f>
        <v>1</v>
      </c>
    </row>
    <row r="705" spans="11:20" x14ac:dyDescent="0.25">
      <c r="K705">
        <f t="shared" si="11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1108</v>
      </c>
      <c r="N705" t="s">
        <v>1097</v>
      </c>
      <c r="O705" t="s">
        <v>4</v>
      </c>
      <c r="P705" t="s">
        <v>538</v>
      </c>
      <c r="Q705">
        <v>46019.796000000002</v>
      </c>
      <c r="R705" t="str">
        <f>+VLOOKUP(Contrato[[#This Row],[Distribuidor_CNE]],Distribuidor[[#All],[Distribuidor_CNE]:[DISTRIBUIDOR_ACTUAL]],2,0)</f>
        <v>ENEL_DISTRIBUCION</v>
      </c>
      <c r="S705" t="str">
        <f>+VLOOKUP(Contrato[[#This Row],[Suministrador_CNE]],Suministrador[[#All],[Suministrador_CNE]:[SUMINISTRADOR_ACTUAL]],2,0)</f>
        <v>LUZ_DEL_NORTE</v>
      </c>
      <c r="T705">
        <f>+COUNTIFS(Cesion_credito[Distribuidor_CNE],Contrato[[#This Row],[Distribuidor_CNE]],Cesion_credito[Bloque_Contrato_CNE],Contrato[[#This Row],[Contrato]])</f>
        <v>1</v>
      </c>
    </row>
    <row r="706" spans="11:20" x14ac:dyDescent="0.25">
      <c r="K706">
        <f t="shared" si="11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1108</v>
      </c>
      <c r="N706" t="s">
        <v>1097</v>
      </c>
      <c r="O706" t="s">
        <v>5</v>
      </c>
      <c r="P706" t="s">
        <v>539</v>
      </c>
      <c r="Q706">
        <v>97795.266000000003</v>
      </c>
      <c r="R706" t="str">
        <f>+VLOOKUP(Contrato[[#This Row],[Distribuidor_CNE]],Distribuidor[[#All],[Distribuidor_CNE]:[DISTRIBUIDOR_ACTUAL]],2,0)</f>
        <v>ENEL_DISTRIBUCION</v>
      </c>
      <c r="S706" t="str">
        <f>+VLOOKUP(Contrato[[#This Row],[Suministrador_CNE]],Suministrador[[#All],[Suministrador_CNE]:[SUMINISTRADOR_ACTUAL]],2,0)</f>
        <v>CHUNGUNGO</v>
      </c>
      <c r="T706">
        <f>+COUNTIFS(Cesion_credito[Distribuidor_CNE],Contrato[[#This Row],[Distribuidor_CNE]],Cesion_credito[Bloque_Contrato_CNE],Contrato[[#This Row],[Contrato]])</f>
        <v>1</v>
      </c>
    </row>
    <row r="707" spans="11:20" x14ac:dyDescent="0.25">
      <c r="K707">
        <f t="shared" ref="K707:K770" si="12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1108</v>
      </c>
      <c r="N707" t="s">
        <v>1097</v>
      </c>
      <c r="O707" t="s">
        <v>1072</v>
      </c>
      <c r="P707" t="s">
        <v>540</v>
      </c>
      <c r="Q707">
        <v>819620.054</v>
      </c>
      <c r="R707" t="str">
        <f>+VLOOKUP(Contrato[[#This Row],[Distribuidor_CNE]],Distribuidor[[#All],[Distribuidor_CNE]:[DISTRIBUIDOR_ACTUAL]],2,0)</f>
        <v>ENEL_DISTRIBUCION</v>
      </c>
      <c r="S707" t="str">
        <f>+VLOOKUP(Contrato[[#This Row],[Suministrador_CNE]],Suministrador[[#All],[Suministrador_CNE]:[SUMINISTRADOR_ACTUAL]],2,0)</f>
        <v>COLBUN</v>
      </c>
      <c r="T707">
        <f>+COUNTIFS(Cesion_credito[Distribuidor_CNE],Contrato[[#This Row],[Distribuidor_CNE]],Cesion_credito[Bloque_Contrato_CNE],Contrato[[#This Row],[Contrato]])</f>
        <v>1</v>
      </c>
    </row>
    <row r="708" spans="11:20" x14ac:dyDescent="0.25">
      <c r="K708">
        <f t="shared" si="12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1108</v>
      </c>
      <c r="N708" t="s">
        <v>1097</v>
      </c>
      <c r="O708" t="s">
        <v>1072</v>
      </c>
      <c r="P708" t="s">
        <v>541</v>
      </c>
      <c r="Q708">
        <v>1629183.638</v>
      </c>
      <c r="R708" t="str">
        <f>+VLOOKUP(Contrato[[#This Row],[Distribuidor_CNE]],Distribuidor[[#All],[Distribuidor_CNE]:[DISTRIBUIDOR_ACTUAL]],2,0)</f>
        <v>ENEL_DISTRIBUCION</v>
      </c>
      <c r="S708" t="str">
        <f>+VLOOKUP(Contrato[[#This Row],[Suministrador_CNE]],Suministrador[[#All],[Suministrador_CNE]:[SUMINISTRADOR_ACTUAL]],2,0)</f>
        <v>COLBUN</v>
      </c>
      <c r="T708">
        <f>+COUNTIFS(Cesion_credito[Distribuidor_CNE],Contrato[[#This Row],[Distribuidor_CNE]],Cesion_credito[Bloque_Contrato_CNE],Contrato[[#This Row],[Contrato]])</f>
        <v>1</v>
      </c>
    </row>
    <row r="709" spans="11:20" x14ac:dyDescent="0.25">
      <c r="K709">
        <f t="shared" si="12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1108</v>
      </c>
      <c r="N709" t="s">
        <v>1097</v>
      </c>
      <c r="O709" t="s">
        <v>1072</v>
      </c>
      <c r="P709" t="s">
        <v>542</v>
      </c>
      <c r="Q709">
        <v>1620014.5020000001</v>
      </c>
      <c r="R709" t="str">
        <f>+VLOOKUP(Contrato[[#This Row],[Distribuidor_CNE]],Distribuidor[[#All],[Distribuidor_CNE]:[DISTRIBUIDOR_ACTUAL]],2,0)</f>
        <v>ENEL_DISTRIBUCION</v>
      </c>
      <c r="S709" t="str">
        <f>+VLOOKUP(Contrato[[#This Row],[Suministrador_CNE]],Suministrador[[#All],[Suministrador_CNE]:[SUMINISTRADOR_ACTUAL]],2,0)</f>
        <v>COLBUN</v>
      </c>
      <c r="T709">
        <f>+COUNTIFS(Cesion_credito[Distribuidor_CNE],Contrato[[#This Row],[Distribuidor_CNE]],Cesion_credito[Bloque_Contrato_CNE],Contrato[[#This Row],[Contrato]])</f>
        <v>1</v>
      </c>
    </row>
    <row r="710" spans="11:20" x14ac:dyDescent="0.25">
      <c r="K710">
        <f t="shared" si="12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1108</v>
      </c>
      <c r="N710" t="s">
        <v>1097</v>
      </c>
      <c r="O710" t="s">
        <v>6</v>
      </c>
      <c r="P710" t="s">
        <v>543</v>
      </c>
      <c r="Q710">
        <v>11928.183000000001</v>
      </c>
      <c r="R710" t="str">
        <f>+VLOOKUP(Contrato[[#This Row],[Distribuidor_CNE]],Distribuidor[[#All],[Distribuidor_CNE]:[DISTRIBUIDOR_ACTUAL]],2,0)</f>
        <v>ENEL_DISTRIBUCION</v>
      </c>
      <c r="S710" t="str">
        <f>+VLOOKUP(Contrato[[#This Row],[Suministrador_CNE]],Suministrador[[#All],[Suministrador_CNE]:[SUMINISTRADOR_ACTUAL]],2,0)</f>
        <v>RUCATAYO</v>
      </c>
      <c r="T710">
        <f>+COUNTIFS(Cesion_credito[Distribuidor_CNE],Contrato[[#This Row],[Distribuidor_CNE]],Cesion_credito[Bloque_Contrato_CNE],Contrato[[#This Row],[Contrato]])</f>
        <v>1</v>
      </c>
    </row>
    <row r="711" spans="11:20" x14ac:dyDescent="0.25">
      <c r="K711">
        <f t="shared" si="12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1108</v>
      </c>
      <c r="N711" t="s">
        <v>1097</v>
      </c>
      <c r="O711" t="s">
        <v>6</v>
      </c>
      <c r="P711" t="s">
        <v>544</v>
      </c>
      <c r="Q711">
        <v>12977.741</v>
      </c>
      <c r="R711" t="str">
        <f>+VLOOKUP(Contrato[[#This Row],[Distribuidor_CNE]],Distribuidor[[#All],[Distribuidor_CNE]:[DISTRIBUIDOR_ACTUAL]],2,0)</f>
        <v>ENEL_DISTRIBUCION</v>
      </c>
      <c r="S711" t="str">
        <f>+VLOOKUP(Contrato[[#This Row],[Suministrador_CNE]],Suministrador[[#All],[Suministrador_CNE]:[SUMINISTRADOR_ACTUAL]],2,0)</f>
        <v>RUCATAYO</v>
      </c>
      <c r="T711">
        <f>+COUNTIFS(Cesion_credito[Distribuidor_CNE],Contrato[[#This Row],[Distribuidor_CNE]],Cesion_credito[Bloque_Contrato_CNE],Contrato[[#This Row],[Contrato]])</f>
        <v>1</v>
      </c>
    </row>
    <row r="712" spans="11:20" x14ac:dyDescent="0.25">
      <c r="K712">
        <f t="shared" si="12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1108</v>
      </c>
      <c r="N712" t="s">
        <v>1097</v>
      </c>
      <c r="O712" t="s">
        <v>7</v>
      </c>
      <c r="P712" t="s">
        <v>545</v>
      </c>
      <c r="Q712">
        <v>3076244.835</v>
      </c>
      <c r="R712" t="str">
        <f>+VLOOKUP(Contrato[[#This Row],[Distribuidor_CNE]],Distribuidor[[#All],[Distribuidor_CNE]:[DISTRIBUIDOR_ACTUAL]],2,0)</f>
        <v>ENEL_DISTRIBUCION</v>
      </c>
      <c r="S712" t="str">
        <f>+VLOOKUP(Contrato[[#This Row],[Suministrador_CNE]],Suministrador[[#All],[Suministrador_CNE]:[SUMINISTRADOR_ACTUAL]],2,0)</f>
        <v>ENGIE</v>
      </c>
      <c r="T712">
        <f>+COUNTIFS(Cesion_credito[Distribuidor_CNE],Contrato[[#This Row],[Distribuidor_CNE]],Cesion_credito[Bloque_Contrato_CNE],Contrato[[#This Row],[Contrato]])</f>
        <v>1</v>
      </c>
    </row>
    <row r="713" spans="11:20" x14ac:dyDescent="0.25">
      <c r="K713">
        <f t="shared" si="12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1108</v>
      </c>
      <c r="N713" t="s">
        <v>1097</v>
      </c>
      <c r="O713" t="s">
        <v>8</v>
      </c>
      <c r="P713" t="s">
        <v>546</v>
      </c>
      <c r="Q713">
        <v>1084681.3929999999</v>
      </c>
      <c r="R713" t="str">
        <f>+VLOOKUP(Contrato[[#This Row],[Distribuidor_CNE]],Distribuidor[[#All],[Distribuidor_CNE]:[DISTRIBUIDOR_ACTUAL]],2,0)</f>
        <v>ENEL_DISTRIBUCION</v>
      </c>
      <c r="S713" t="str">
        <f>+VLOOKUP(Contrato[[#This Row],[Suministrador_CNE]],Suministrador[[#All],[Suministrador_CNE]:[SUMINISTRADOR_ACTUAL]],2,0)</f>
        <v>GM_HOLDINGS</v>
      </c>
      <c r="T713">
        <f>+COUNTIFS(Cesion_credito[Distribuidor_CNE],Contrato[[#This Row],[Distribuidor_CNE]],Cesion_credito[Bloque_Contrato_CNE],Contrato[[#This Row],[Contrato]])</f>
        <v>1</v>
      </c>
    </row>
    <row r="714" spans="11:20" x14ac:dyDescent="0.25">
      <c r="K714">
        <f t="shared" si="12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1108</v>
      </c>
      <c r="N714" t="s">
        <v>1097</v>
      </c>
      <c r="O714" t="s">
        <v>9</v>
      </c>
      <c r="P714" t="s">
        <v>547</v>
      </c>
      <c r="Q714">
        <v>7360.7389999999996</v>
      </c>
      <c r="R714" t="str">
        <f>+VLOOKUP(Contrato[[#This Row],[Distribuidor_CNE]],Distribuidor[[#All],[Distribuidor_CNE]:[DISTRIBUIDOR_ACTUAL]],2,0)</f>
        <v>ENEL_DISTRIBUCION</v>
      </c>
      <c r="S714" t="str">
        <f>+VLOOKUP(Contrato[[#This Row],[Suministrador_CNE]],Suministrador[[#All],[Suministrador_CNE]:[SUMINISTRADOR_ACTUAL]],2,0)</f>
        <v>CAREN</v>
      </c>
      <c r="T714">
        <f>+COUNTIFS(Cesion_credito[Distribuidor_CNE],Contrato[[#This Row],[Distribuidor_CNE]],Cesion_credito[Bloque_Contrato_CNE],Contrato[[#This Row],[Contrato]])</f>
        <v>1</v>
      </c>
    </row>
    <row r="715" spans="11:20" x14ac:dyDescent="0.25">
      <c r="K715">
        <f t="shared" si="12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1108</v>
      </c>
      <c r="N715" t="s">
        <v>1097</v>
      </c>
      <c r="O715" t="s">
        <v>9</v>
      </c>
      <c r="P715" t="s">
        <v>548</v>
      </c>
      <c r="Q715">
        <v>6297.99</v>
      </c>
      <c r="R715" t="str">
        <f>+VLOOKUP(Contrato[[#This Row],[Distribuidor_CNE]],Distribuidor[[#All],[Distribuidor_CNE]:[DISTRIBUIDOR_ACTUAL]],2,0)</f>
        <v>ENEL_DISTRIBUCION</v>
      </c>
      <c r="S715" t="str">
        <f>+VLOOKUP(Contrato[[#This Row],[Suministrador_CNE]],Suministrador[[#All],[Suministrador_CNE]:[SUMINISTRADOR_ACTUAL]],2,0)</f>
        <v>CAREN</v>
      </c>
      <c r="T715">
        <f>+COUNTIFS(Cesion_credito[Distribuidor_CNE],Contrato[[#This Row],[Distribuidor_CNE]],Cesion_credito[Bloque_Contrato_CNE],Contrato[[#This Row],[Contrato]])</f>
        <v>1</v>
      </c>
    </row>
    <row r="716" spans="11:20" x14ac:dyDescent="0.25">
      <c r="K716">
        <f t="shared" si="12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1108</v>
      </c>
      <c r="N716" t="s">
        <v>1097</v>
      </c>
      <c r="O716" t="s">
        <v>9</v>
      </c>
      <c r="P716" t="s">
        <v>549</v>
      </c>
      <c r="Q716">
        <v>3912.1239999999998</v>
      </c>
      <c r="R716" t="str">
        <f>+VLOOKUP(Contrato[[#This Row],[Distribuidor_CNE]],Distribuidor[[#All],[Distribuidor_CNE]:[DISTRIBUIDOR_ACTUAL]],2,0)</f>
        <v>ENEL_DISTRIBUCION</v>
      </c>
      <c r="S716" t="str">
        <f>+VLOOKUP(Contrato[[#This Row],[Suministrador_CNE]],Suministrador[[#All],[Suministrador_CNE]:[SUMINISTRADOR_ACTUAL]],2,0)</f>
        <v>CAREN</v>
      </c>
      <c r="T716">
        <f>+COUNTIFS(Cesion_credito[Distribuidor_CNE],Contrato[[#This Row],[Distribuidor_CNE]],Cesion_credito[Bloque_Contrato_CNE],Contrato[[#This Row],[Contrato]])</f>
        <v>1</v>
      </c>
    </row>
    <row r="717" spans="11:20" x14ac:dyDescent="0.25">
      <c r="K717">
        <f t="shared" si="12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1108</v>
      </c>
      <c r="N717" t="s">
        <v>1097</v>
      </c>
      <c r="O717" t="s">
        <v>9</v>
      </c>
      <c r="P717" t="s">
        <v>550</v>
      </c>
      <c r="Q717">
        <v>36342.785000000003</v>
      </c>
      <c r="R717" t="str">
        <f>+VLOOKUP(Contrato[[#This Row],[Distribuidor_CNE]],Distribuidor[[#All],[Distribuidor_CNE]:[DISTRIBUIDOR_ACTUAL]],2,0)</f>
        <v>ENEL_DISTRIBUCION</v>
      </c>
      <c r="S717" t="str">
        <f>+VLOOKUP(Contrato[[#This Row],[Suministrador_CNE]],Suministrador[[#All],[Suministrador_CNE]:[SUMINISTRADOR_ACTUAL]],2,0)</f>
        <v>CAREN</v>
      </c>
      <c r="T717">
        <f>+COUNTIFS(Cesion_credito[Distribuidor_CNE],Contrato[[#This Row],[Distribuidor_CNE]],Cesion_credito[Bloque_Contrato_CNE],Contrato[[#This Row],[Contrato]])</f>
        <v>1</v>
      </c>
    </row>
    <row r="718" spans="11:20" x14ac:dyDescent="0.25">
      <c r="K718">
        <f t="shared" si="12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1108</v>
      </c>
      <c r="N718" t="s">
        <v>1097</v>
      </c>
      <c r="O718" t="s">
        <v>10</v>
      </c>
      <c r="P718" t="s">
        <v>551</v>
      </c>
      <c r="Q718">
        <v>29150.527999999998</v>
      </c>
      <c r="R718" t="str">
        <f>+VLOOKUP(Contrato[[#This Row],[Distribuidor_CNE]],Distribuidor[[#All],[Distribuidor_CNE]:[DISTRIBUIDOR_ACTUAL]],2,0)</f>
        <v>ENEL_DISTRIBUCION</v>
      </c>
      <c r="S718" t="str">
        <f>+VLOOKUP(Contrato[[#This Row],[Suministrador_CNE]],Suministrador[[#All],[Suministrador_CNE]:[SUMINISTRADOR_ACTUAL]],2,0)</f>
        <v>PV_SALVADOR</v>
      </c>
      <c r="T718">
        <f>+COUNTIFS(Cesion_credito[Distribuidor_CNE],Contrato[[#This Row],[Distribuidor_CNE]],Cesion_credito[Bloque_Contrato_CNE],Contrato[[#This Row],[Contrato]])</f>
        <v>1</v>
      </c>
    </row>
    <row r="719" spans="11:20" x14ac:dyDescent="0.25">
      <c r="K719">
        <f t="shared" si="12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1108</v>
      </c>
      <c r="N719" t="s">
        <v>1097</v>
      </c>
      <c r="O719" t="s">
        <v>10</v>
      </c>
      <c r="P719" t="s">
        <v>552</v>
      </c>
      <c r="Q719">
        <v>6754.2240000000002</v>
      </c>
      <c r="R719" t="str">
        <f>+VLOOKUP(Contrato[[#This Row],[Distribuidor_CNE]],Distribuidor[[#All],[Distribuidor_CNE]:[DISTRIBUIDOR_ACTUAL]],2,0)</f>
        <v>ENEL_DISTRIBUCION</v>
      </c>
      <c r="S719" t="str">
        <f>+VLOOKUP(Contrato[[#This Row],[Suministrador_CNE]],Suministrador[[#All],[Suministrador_CNE]:[SUMINISTRADOR_ACTUAL]],2,0)</f>
        <v>PV_SALVADOR</v>
      </c>
      <c r="T719">
        <f>+COUNTIFS(Cesion_credito[Distribuidor_CNE],Contrato[[#This Row],[Distribuidor_CNE]],Cesion_credito[Bloque_Contrato_CNE],Contrato[[#This Row],[Contrato]])</f>
        <v>1</v>
      </c>
    </row>
    <row r="720" spans="11:20" x14ac:dyDescent="0.25">
      <c r="K720">
        <f t="shared" si="12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1108</v>
      </c>
      <c r="N720" t="s">
        <v>1097</v>
      </c>
      <c r="O720" t="s">
        <v>10</v>
      </c>
      <c r="P720" t="s">
        <v>553</v>
      </c>
      <c r="Q720">
        <v>8312.3889999999992</v>
      </c>
      <c r="R720" t="str">
        <f>+VLOOKUP(Contrato[[#This Row],[Distribuidor_CNE]],Distribuidor[[#All],[Distribuidor_CNE]:[DISTRIBUIDOR_ACTUAL]],2,0)</f>
        <v>ENEL_DISTRIBUCION</v>
      </c>
      <c r="S720" t="str">
        <f>+VLOOKUP(Contrato[[#This Row],[Suministrador_CNE]],Suministrador[[#All],[Suministrador_CNE]:[SUMINISTRADOR_ACTUAL]],2,0)</f>
        <v>PV_SALVADOR</v>
      </c>
      <c r="T720">
        <f>+COUNTIFS(Cesion_credito[Distribuidor_CNE],Contrato[[#This Row],[Distribuidor_CNE]],Cesion_credito[Bloque_Contrato_CNE],Contrato[[#This Row],[Contrato]])</f>
        <v>1</v>
      </c>
    </row>
    <row r="721" spans="11:20" x14ac:dyDescent="0.25">
      <c r="K721">
        <f t="shared" si="12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1108</v>
      </c>
      <c r="N721" t="s">
        <v>1097</v>
      </c>
      <c r="O721" t="s">
        <v>1073</v>
      </c>
      <c r="P721" t="s">
        <v>554</v>
      </c>
      <c r="Q721">
        <v>1189963.4890000001</v>
      </c>
      <c r="R721" t="str">
        <f>+VLOOKUP(Contrato[[#This Row],[Distribuidor_CNE]],Distribuidor[[#All],[Distribuidor_CNE]:[DISTRIBUIDOR_ACTUAL]],2,0)</f>
        <v>ENEL_DISTRIBUCION</v>
      </c>
      <c r="S721" t="str">
        <f>+VLOOKUP(Contrato[[#This Row],[Suministrador_CNE]],Suministrador[[#All],[Suministrador_CNE]:[SUMINISTRADOR_ACTUAL]],2,0)</f>
        <v>ENEL_GENERACION</v>
      </c>
      <c r="T721">
        <f>+COUNTIFS(Cesion_credito[Distribuidor_CNE],Contrato[[#This Row],[Distribuidor_CNE]],Cesion_credito[Bloque_Contrato_CNE],Contrato[[#This Row],[Contrato]])</f>
        <v>1</v>
      </c>
    </row>
    <row r="722" spans="11:20" x14ac:dyDescent="0.25">
      <c r="K722">
        <f t="shared" si="12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1108</v>
      </c>
      <c r="N722" t="s">
        <v>1097</v>
      </c>
      <c r="O722" t="s">
        <v>1073</v>
      </c>
      <c r="P722" t="s">
        <v>555</v>
      </c>
      <c r="Q722">
        <v>1754660.97</v>
      </c>
      <c r="R722" t="str">
        <f>+VLOOKUP(Contrato[[#This Row],[Distribuidor_CNE]],Distribuidor[[#All],[Distribuidor_CNE]:[DISTRIBUIDOR_ACTUAL]],2,0)</f>
        <v>ENEL_DISTRIBUCION</v>
      </c>
      <c r="S722" t="str">
        <f>+VLOOKUP(Contrato[[#This Row],[Suministrador_CNE]],Suministrador[[#All],[Suministrador_CNE]:[SUMINISTRADOR_ACTUAL]],2,0)</f>
        <v>ENEL_GENERACION</v>
      </c>
      <c r="T722">
        <f>+COUNTIFS(Cesion_credito[Distribuidor_CNE],Contrato[[#This Row],[Distribuidor_CNE]],Cesion_credito[Bloque_Contrato_CNE],Contrato[[#This Row],[Contrato]])</f>
        <v>1</v>
      </c>
    </row>
    <row r="723" spans="11:20" x14ac:dyDescent="0.25">
      <c r="K723">
        <f t="shared" si="12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1108</v>
      </c>
      <c r="N723" t="s">
        <v>1097</v>
      </c>
      <c r="O723" t="s">
        <v>1073</v>
      </c>
      <c r="P723" t="s">
        <v>556</v>
      </c>
      <c r="Q723">
        <v>2854088.048</v>
      </c>
      <c r="R723" t="str">
        <f>+VLOOKUP(Contrato[[#This Row],[Distribuidor_CNE]],Distribuidor[[#All],[Distribuidor_CNE]:[DISTRIBUIDOR_ACTUAL]],2,0)</f>
        <v>ENEL_DISTRIBUCION</v>
      </c>
      <c r="S723" t="str">
        <f>+VLOOKUP(Contrato[[#This Row],[Suministrador_CNE]],Suministrador[[#All],[Suministrador_CNE]:[SUMINISTRADOR_ACTUAL]],2,0)</f>
        <v>ENEL_GENERACION</v>
      </c>
      <c r="T723">
        <f>+COUNTIFS(Cesion_credito[Distribuidor_CNE],Contrato[[#This Row],[Distribuidor_CNE]],Cesion_credito[Bloque_Contrato_CNE],Contrato[[#This Row],[Contrato]])</f>
        <v>1</v>
      </c>
    </row>
    <row r="724" spans="11:20" x14ac:dyDescent="0.25">
      <c r="K724">
        <f t="shared" si="12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1108</v>
      </c>
      <c r="N724" t="s">
        <v>1097</v>
      </c>
      <c r="O724" t="s">
        <v>1073</v>
      </c>
      <c r="P724" t="s">
        <v>557</v>
      </c>
      <c r="Q724">
        <v>2550331.6680000001</v>
      </c>
      <c r="R724" t="str">
        <f>+VLOOKUP(Contrato[[#This Row],[Distribuidor_CNE]],Distribuidor[[#All],[Distribuidor_CNE]:[DISTRIBUIDOR_ACTUAL]],2,0)</f>
        <v>ENEL_DISTRIBUCION</v>
      </c>
      <c r="S724" t="str">
        <f>+VLOOKUP(Contrato[[#This Row],[Suministrador_CNE]],Suministrador[[#All],[Suministrador_CNE]:[SUMINISTRADOR_ACTUAL]],2,0)</f>
        <v>ENEL_GENERACION</v>
      </c>
      <c r="T724">
        <f>+COUNTIFS(Cesion_credito[Distribuidor_CNE],Contrato[[#This Row],[Distribuidor_CNE]],Cesion_credito[Bloque_Contrato_CNE],Contrato[[#This Row],[Contrato]])</f>
        <v>1</v>
      </c>
    </row>
    <row r="725" spans="11:20" x14ac:dyDescent="0.25">
      <c r="K725">
        <f t="shared" si="12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1108</v>
      </c>
      <c r="N725" t="s">
        <v>1097</v>
      </c>
      <c r="O725" t="s">
        <v>1073</v>
      </c>
      <c r="P725" t="s">
        <v>558</v>
      </c>
      <c r="Q725">
        <v>4347978.2180000003</v>
      </c>
      <c r="R725" t="str">
        <f>+VLOOKUP(Contrato[[#This Row],[Distribuidor_CNE]],Distribuidor[[#All],[Distribuidor_CNE]:[DISTRIBUIDOR_ACTUAL]],2,0)</f>
        <v>ENEL_DISTRIBUCION</v>
      </c>
      <c r="S725" t="str">
        <f>+VLOOKUP(Contrato[[#This Row],[Suministrador_CNE]],Suministrador[[#All],[Suministrador_CNE]:[SUMINISTRADOR_ACTUAL]],2,0)</f>
        <v>ENEL_GENERACION</v>
      </c>
      <c r="T725">
        <f>+COUNTIFS(Cesion_credito[Distribuidor_CNE],Contrato[[#This Row],[Distribuidor_CNE]],Cesion_credito[Bloque_Contrato_CNE],Contrato[[#This Row],[Contrato]])</f>
        <v>1</v>
      </c>
    </row>
    <row r="726" spans="11:20" x14ac:dyDescent="0.25">
      <c r="K726">
        <f t="shared" si="12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1108</v>
      </c>
      <c r="N726" t="s">
        <v>1097</v>
      </c>
      <c r="O726" t="s">
        <v>1073</v>
      </c>
      <c r="P726" t="s">
        <v>559</v>
      </c>
      <c r="Q726">
        <v>2223376.1269999999</v>
      </c>
      <c r="R726" t="str">
        <f>+VLOOKUP(Contrato[[#This Row],[Distribuidor_CNE]],Distribuidor[[#All],[Distribuidor_CNE]:[DISTRIBUIDOR_ACTUAL]],2,0)</f>
        <v>ENEL_DISTRIBUCION</v>
      </c>
      <c r="S726" t="str">
        <f>+VLOOKUP(Contrato[[#This Row],[Suministrador_CNE]],Suministrador[[#All],[Suministrador_CNE]:[SUMINISTRADOR_ACTUAL]],2,0)</f>
        <v>ENEL_GENERACION</v>
      </c>
      <c r="T726">
        <f>+COUNTIFS(Cesion_credito[Distribuidor_CNE],Contrato[[#This Row],[Distribuidor_CNE]],Cesion_credito[Bloque_Contrato_CNE],Contrato[[#This Row],[Contrato]])</f>
        <v>1</v>
      </c>
    </row>
    <row r="727" spans="11:20" x14ac:dyDescent="0.25">
      <c r="K727">
        <f t="shared" si="12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1108</v>
      </c>
      <c r="N727" t="s">
        <v>1097</v>
      </c>
      <c r="O727" t="s">
        <v>1073</v>
      </c>
      <c r="P727" t="s">
        <v>560</v>
      </c>
      <c r="Q727">
        <v>444271.07400000002</v>
      </c>
      <c r="R727" t="str">
        <f>+VLOOKUP(Contrato[[#This Row],[Distribuidor_CNE]],Distribuidor[[#All],[Distribuidor_CNE]:[DISTRIBUIDOR_ACTUAL]],2,0)</f>
        <v>ENEL_DISTRIBUCION</v>
      </c>
      <c r="S727" t="str">
        <f>+VLOOKUP(Contrato[[#This Row],[Suministrador_CNE]],Suministrador[[#All],[Suministrador_CNE]:[SUMINISTRADOR_ACTUAL]],2,0)</f>
        <v>ENEL_GENERACION</v>
      </c>
      <c r="T727">
        <f>+COUNTIFS(Cesion_credito[Distribuidor_CNE],Contrato[[#This Row],[Distribuidor_CNE]],Cesion_credito[Bloque_Contrato_CNE],Contrato[[#This Row],[Contrato]])</f>
        <v>1</v>
      </c>
    </row>
    <row r="728" spans="11:20" x14ac:dyDescent="0.25">
      <c r="K728">
        <f t="shared" si="12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1108</v>
      </c>
      <c r="N728" t="s">
        <v>1097</v>
      </c>
      <c r="O728" t="s">
        <v>11</v>
      </c>
      <c r="P728" t="s">
        <v>561</v>
      </c>
      <c r="Q728">
        <v>26331.22</v>
      </c>
      <c r="R728" t="str">
        <f>+VLOOKUP(Contrato[[#This Row],[Distribuidor_CNE]],Distribuidor[[#All],[Distribuidor_CNE]:[DISTRIBUIDOR_ACTUAL]],2,0)</f>
        <v>ENEL_DISTRIBUCION</v>
      </c>
      <c r="S728" t="str">
        <f>+VLOOKUP(Contrato[[#This Row],[Suministrador_CNE]],Suministrador[[#All],[Suministrador_CNE]:[SUMINISTRADOR_ACTUAL]],2,0)</f>
        <v>EL_MORADO</v>
      </c>
      <c r="T728">
        <f>+COUNTIFS(Cesion_credito[Distribuidor_CNE],Contrato[[#This Row],[Distribuidor_CNE]],Cesion_credito[Bloque_Contrato_CNE],Contrato[[#This Row],[Contrato]])</f>
        <v>1</v>
      </c>
    </row>
    <row r="729" spans="11:20" x14ac:dyDescent="0.25">
      <c r="K729">
        <f t="shared" si="12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1108</v>
      </c>
      <c r="N729" t="s">
        <v>1097</v>
      </c>
      <c r="O729" t="s">
        <v>1091</v>
      </c>
      <c r="P729" t="s">
        <v>562</v>
      </c>
      <c r="Q729">
        <v>960499.09</v>
      </c>
      <c r="R729" t="str">
        <f>+VLOOKUP(Contrato[[#This Row],[Distribuidor_CNE]],Distribuidor[[#All],[Distribuidor_CNE]:[DISTRIBUIDOR_ACTUAL]],2,0)</f>
        <v>ENEL_DISTRIBUCION</v>
      </c>
      <c r="S729" t="str">
        <f>+VLOOKUP(Contrato[[#This Row],[Suministrador_CNE]],Suministrador[[#All],[Suministrador_CNE]:[SUMINISTRADOR_ACTUAL]],2,0)</f>
        <v>GUACOLDA</v>
      </c>
      <c r="T729">
        <f>+COUNTIFS(Cesion_credito[Distribuidor_CNE],Contrato[[#This Row],[Distribuidor_CNE]],Cesion_credito[Bloque_Contrato_CNE],Contrato[[#This Row],[Contrato]])</f>
        <v>1</v>
      </c>
    </row>
    <row r="730" spans="11:20" x14ac:dyDescent="0.25">
      <c r="K730">
        <f t="shared" si="12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1108</v>
      </c>
      <c r="N730" t="s">
        <v>1097</v>
      </c>
      <c r="O730" t="s">
        <v>12</v>
      </c>
      <c r="P730" t="s">
        <v>563</v>
      </c>
      <c r="Q730">
        <v>57599.735000000001</v>
      </c>
      <c r="R730" t="str">
        <f>+VLOOKUP(Contrato[[#This Row],[Distribuidor_CNE]],Distribuidor[[#All],[Distribuidor_CNE]:[DISTRIBUIDOR_ACTUAL]],2,0)</f>
        <v>ENEL_DISTRIBUCION</v>
      </c>
      <c r="S730" t="str">
        <f>+VLOOKUP(Contrato[[#This Row],[Suministrador_CNE]],Suministrador[[#All],[Suministrador_CNE]:[SUMINISTRADOR_ACTUAL]],2,0)</f>
        <v>CABO_LEONES</v>
      </c>
      <c r="T730">
        <f>+COUNTIFS(Cesion_credito[Distribuidor_CNE],Contrato[[#This Row],[Distribuidor_CNE]],Cesion_credito[Bloque_Contrato_CNE],Contrato[[#This Row],[Contrato]])</f>
        <v>1</v>
      </c>
    </row>
    <row r="731" spans="11:20" x14ac:dyDescent="0.25">
      <c r="K731">
        <f t="shared" si="12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1108</v>
      </c>
      <c r="N731" t="s">
        <v>1097</v>
      </c>
      <c r="O731" t="s">
        <v>12</v>
      </c>
      <c r="P731" t="s">
        <v>564</v>
      </c>
      <c r="Q731">
        <v>70178.343999999997</v>
      </c>
      <c r="R731" t="str">
        <f>+VLOOKUP(Contrato[[#This Row],[Distribuidor_CNE]],Distribuidor[[#All],[Distribuidor_CNE]:[DISTRIBUIDOR_ACTUAL]],2,0)</f>
        <v>ENEL_DISTRIBUCION</v>
      </c>
      <c r="S731" t="str">
        <f>+VLOOKUP(Contrato[[#This Row],[Suministrador_CNE]],Suministrador[[#All],[Suministrador_CNE]:[SUMINISTRADOR_ACTUAL]],2,0)</f>
        <v>CABO_LEONES</v>
      </c>
      <c r="T731">
        <f>+COUNTIFS(Cesion_credito[Distribuidor_CNE],Contrato[[#This Row],[Distribuidor_CNE]],Cesion_credito[Bloque_Contrato_CNE],Contrato[[#This Row],[Contrato]])</f>
        <v>1</v>
      </c>
    </row>
    <row r="732" spans="11:20" x14ac:dyDescent="0.25">
      <c r="K732">
        <f t="shared" si="12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1108</v>
      </c>
      <c r="N732" t="s">
        <v>1097</v>
      </c>
      <c r="O732" t="s">
        <v>13</v>
      </c>
      <c r="P732" t="s">
        <v>565</v>
      </c>
      <c r="Q732">
        <v>12654.698</v>
      </c>
      <c r="R732" t="str">
        <f>+VLOOKUP(Contrato[[#This Row],[Distribuidor_CNE]],Distribuidor[[#All],[Distribuidor_CNE]:[DISTRIBUIDOR_ACTUAL]],2,0)</f>
        <v>ENEL_DISTRIBUCION</v>
      </c>
      <c r="S732" t="str">
        <f>+VLOOKUP(Contrato[[#This Row],[Suministrador_CNE]],Suministrador[[#All],[Suministrador_CNE]:[SUMINISTRADOR_ACTUAL]],2,0)</f>
        <v>NORVIND</v>
      </c>
      <c r="T732">
        <f>+COUNTIFS(Cesion_credito[Distribuidor_CNE],Contrato[[#This Row],[Distribuidor_CNE]],Cesion_credito[Bloque_Contrato_CNE],Contrato[[#This Row],[Contrato]])</f>
        <v>1</v>
      </c>
    </row>
    <row r="733" spans="11:20" x14ac:dyDescent="0.25">
      <c r="K733">
        <f t="shared" si="12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1108</v>
      </c>
      <c r="N733" t="s">
        <v>1097</v>
      </c>
      <c r="O733" t="s">
        <v>1074</v>
      </c>
      <c r="P733" t="s">
        <v>566</v>
      </c>
      <c r="Q733">
        <v>254560.19399999999</v>
      </c>
      <c r="R733" t="str">
        <f>+VLOOKUP(Contrato[[#This Row],[Distribuidor_CNE]],Distribuidor[[#All],[Distribuidor_CNE]:[DISTRIBUIDOR_ACTUAL]],2,0)</f>
        <v>ENEL_DISTRIBUCION</v>
      </c>
      <c r="S733" t="str">
        <f>+VLOOKUP(Contrato[[#This Row],[Suministrador_CNE]],Suministrador[[#All],[Suministrador_CNE]:[SUMINISTRADOR_ACTUAL]],2,0)</f>
        <v>EGP_CHILE</v>
      </c>
      <c r="T733">
        <f>+COUNTIFS(Cesion_credito[Distribuidor_CNE],Contrato[[#This Row],[Distribuidor_CNE]],Cesion_credito[Bloque_Contrato_CNE],Contrato[[#This Row],[Contrato]])</f>
        <v>1</v>
      </c>
    </row>
    <row r="734" spans="11:20" x14ac:dyDescent="0.25">
      <c r="K734">
        <f t="shared" si="12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1108</v>
      </c>
      <c r="N734" t="s">
        <v>1097</v>
      </c>
      <c r="O734" t="s">
        <v>14</v>
      </c>
      <c r="P734" t="s">
        <v>567</v>
      </c>
      <c r="Q734">
        <v>135195.96100000001</v>
      </c>
      <c r="R734" t="str">
        <f>+VLOOKUP(Contrato[[#This Row],[Distribuidor_CNE]],Distribuidor[[#All],[Distribuidor_CNE]:[DISTRIBUIDOR_ACTUAL]],2,0)</f>
        <v>ENEL_DISTRIBUCION</v>
      </c>
      <c r="S734" t="str">
        <f>+VLOOKUP(Contrato[[#This Row],[Suministrador_CNE]],Suministrador[[#All],[Suministrador_CNE]:[SUMINISTRADOR_ACTUAL]],2,0)</f>
        <v>COLBUN</v>
      </c>
      <c r="T734">
        <f>+COUNTIFS(Cesion_credito[Distribuidor_CNE],Contrato[[#This Row],[Distribuidor_CNE]],Cesion_credito[Bloque_Contrato_CNE],Contrato[[#This Row],[Contrato]])</f>
        <v>1</v>
      </c>
    </row>
    <row r="735" spans="11:20" x14ac:dyDescent="0.25">
      <c r="K735">
        <f t="shared" si="12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1108</v>
      </c>
      <c r="N735" t="s">
        <v>1097</v>
      </c>
      <c r="O735" t="s">
        <v>15</v>
      </c>
      <c r="P735" t="s">
        <v>568</v>
      </c>
      <c r="Q735">
        <v>50098.411</v>
      </c>
      <c r="R735" t="str">
        <f>+VLOOKUP(Contrato[[#This Row],[Distribuidor_CNE]],Distribuidor[[#All],[Distribuidor_CNE]:[DISTRIBUIDOR_ACTUAL]],2,0)</f>
        <v>ENEL_DISTRIBUCION</v>
      </c>
      <c r="S735" t="str">
        <f>+VLOOKUP(Contrato[[#This Row],[Suministrador_CNE]],Suministrador[[#All],[Suministrador_CNE]:[SUMINISTRADOR_ACTUAL]],2,0)</f>
        <v>SAN_JUAN_LAP</v>
      </c>
      <c r="T735">
        <f>+COUNTIFS(Cesion_credito[Distribuidor_CNE],Contrato[[#This Row],[Distribuidor_CNE]],Cesion_credito[Bloque_Contrato_CNE],Contrato[[#This Row],[Contrato]])</f>
        <v>1</v>
      </c>
    </row>
    <row r="736" spans="11:20" x14ac:dyDescent="0.25">
      <c r="K736">
        <f t="shared" si="12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1108</v>
      </c>
      <c r="N736" t="s">
        <v>1097</v>
      </c>
      <c r="O736" t="s">
        <v>15</v>
      </c>
      <c r="P736" t="s">
        <v>569</v>
      </c>
      <c r="Q736">
        <v>32577.121999999999</v>
      </c>
      <c r="R736" t="str">
        <f>+VLOOKUP(Contrato[[#This Row],[Distribuidor_CNE]],Distribuidor[[#All],[Distribuidor_CNE]:[DISTRIBUIDOR_ACTUAL]],2,0)</f>
        <v>ENEL_DISTRIBUCION</v>
      </c>
      <c r="S736" t="str">
        <f>+VLOOKUP(Contrato[[#This Row],[Suministrador_CNE]],Suministrador[[#All],[Suministrador_CNE]:[SUMINISTRADOR_ACTUAL]],2,0)</f>
        <v>SAN_JUAN_LAP</v>
      </c>
      <c r="T736">
        <f>+COUNTIFS(Cesion_credito[Distribuidor_CNE],Contrato[[#This Row],[Distribuidor_CNE]],Cesion_credito[Bloque_Contrato_CNE],Contrato[[#This Row],[Contrato]])</f>
        <v>1</v>
      </c>
    </row>
    <row r="737" spans="11:20" x14ac:dyDescent="0.25">
      <c r="K737">
        <f t="shared" si="12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1108</v>
      </c>
      <c r="N737" t="s">
        <v>1097</v>
      </c>
      <c r="O737" t="s">
        <v>15</v>
      </c>
      <c r="P737" t="s">
        <v>570</v>
      </c>
      <c r="Q737">
        <v>173505.253</v>
      </c>
      <c r="R737" t="str">
        <f>+VLOOKUP(Contrato[[#This Row],[Distribuidor_CNE]],Distribuidor[[#All],[Distribuidor_CNE]:[DISTRIBUIDOR_ACTUAL]],2,0)</f>
        <v>ENEL_DISTRIBUCION</v>
      </c>
      <c r="S737" t="str">
        <f>+VLOOKUP(Contrato[[#This Row],[Suministrador_CNE]],Suministrador[[#All],[Suministrador_CNE]:[SUMINISTRADOR_ACTUAL]],2,0)</f>
        <v>SAN_JUAN_LAP</v>
      </c>
      <c r="T737">
        <f>+COUNTIFS(Cesion_credito[Distribuidor_CNE],Contrato[[#This Row],[Distribuidor_CNE]],Cesion_credito[Bloque_Contrato_CNE],Contrato[[#This Row],[Contrato]])</f>
        <v>1</v>
      </c>
    </row>
    <row r="738" spans="11:20" x14ac:dyDescent="0.25">
      <c r="K738">
        <f t="shared" si="12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1108</v>
      </c>
      <c r="N738" t="s">
        <v>1097</v>
      </c>
      <c r="O738" t="s">
        <v>16</v>
      </c>
      <c r="P738" t="s">
        <v>571</v>
      </c>
      <c r="Q738">
        <v>56069.913999999997</v>
      </c>
      <c r="R738" t="str">
        <f>+VLOOKUP(Contrato[[#This Row],[Distribuidor_CNE]],Distribuidor[[#All],[Distribuidor_CNE]:[DISTRIBUIDOR_ACTUAL]],2,0)</f>
        <v>ENEL_DISTRIBUCION</v>
      </c>
      <c r="S738" t="str">
        <f>+VLOOKUP(Contrato[[#This Row],[Suministrador_CNE]],Suministrador[[#All],[Suministrador_CNE]:[SUMINISTRADOR_ACTUAL]],2,0)</f>
        <v>SANTIAGO_SOLAR</v>
      </c>
      <c r="T738">
        <f>+COUNTIFS(Cesion_credito[Distribuidor_CNE],Contrato[[#This Row],[Distribuidor_CNE]],Cesion_credito[Bloque_Contrato_CNE],Contrato[[#This Row],[Contrato]])</f>
        <v>1</v>
      </c>
    </row>
    <row r="739" spans="11:20" x14ac:dyDescent="0.25">
      <c r="K739">
        <f t="shared" si="12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1108</v>
      </c>
      <c r="N739" t="s">
        <v>1097</v>
      </c>
      <c r="O739" t="s">
        <v>17</v>
      </c>
      <c r="P739" t="s">
        <v>572</v>
      </c>
      <c r="Q739">
        <v>38289.254999999997</v>
      </c>
      <c r="R739" t="str">
        <f>+VLOOKUP(Contrato[[#This Row],[Distribuidor_CNE]],Distribuidor[[#All],[Distribuidor_CNE]:[DISTRIBUIDOR_ACTUAL]],2,0)</f>
        <v>ENEL_DISTRIBUCION</v>
      </c>
      <c r="S739" t="str">
        <f>+VLOOKUP(Contrato[[#This Row],[Suministrador_CNE]],Suministrador[[#All],[Suministrador_CNE]:[SUMINISTRADOR_ACTUAL]],2,0)</f>
        <v>LUZ_DEL_NORTE</v>
      </c>
      <c r="T739">
        <f>+COUNTIFS(Cesion_credito[Distribuidor_CNE],Contrato[[#This Row],[Distribuidor_CNE]],Cesion_credito[Bloque_Contrato_CNE],Contrato[[#This Row],[Contrato]])</f>
        <v>1</v>
      </c>
    </row>
    <row r="740" spans="11:20" x14ac:dyDescent="0.25">
      <c r="K740">
        <f t="shared" si="12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1108</v>
      </c>
      <c r="N740" t="s">
        <v>1097</v>
      </c>
      <c r="O740" t="s">
        <v>18</v>
      </c>
      <c r="P740" t="s">
        <v>573</v>
      </c>
      <c r="Q740">
        <v>11090.944</v>
      </c>
      <c r="R740" t="str">
        <f>+VLOOKUP(Contrato[[#This Row],[Distribuidor_CNE]],Distribuidor[[#All],[Distribuidor_CNE]:[DISTRIBUIDOR_ACTUAL]],2,0)</f>
        <v>ENEL_DISTRIBUCION</v>
      </c>
      <c r="S740" t="str">
        <f>+VLOOKUP(Contrato[[#This Row],[Suministrador_CNE]],Suministrador[[#All],[Suministrador_CNE]:[SUMINISTRADOR_ACTUAL]],2,0)</f>
        <v>SPVP4</v>
      </c>
      <c r="T740">
        <f>+COUNTIFS(Cesion_credito[Distribuidor_CNE],Contrato[[#This Row],[Distribuidor_CNE]],Cesion_credito[Bloque_Contrato_CNE],Contrato[[#This Row],[Contrato]])</f>
        <v>1</v>
      </c>
    </row>
    <row r="741" spans="11:20" x14ac:dyDescent="0.25">
      <c r="K741">
        <f t="shared" si="12"/>
        <v>1</v>
      </c>
      <c r="L741" s="3" t="str">
        <f>+Contrato[[#This Row],[Distribuidor_CNE]]&amp;"_"&amp;Contrato[[#This Row],[Contrato]]</f>
        <v>FRONTEL_SIC 2013/03_2_BS4_BB_FRONTEL_Abengoa</v>
      </c>
      <c r="M741" t="s">
        <v>1108</v>
      </c>
      <c r="N741" t="s">
        <v>1098</v>
      </c>
      <c r="O741" t="s">
        <v>1</v>
      </c>
      <c r="P741" t="s">
        <v>745</v>
      </c>
      <c r="Q741">
        <v>36672.123</v>
      </c>
      <c r="R741" t="str">
        <f>+VLOOKUP(Contrato[[#This Row],[Distribuidor_CNE]],Distribuidor[[#All],[Distribuidor_CNE]:[DISTRIBUIDOR_ACTUAL]],2,0)</f>
        <v>FRONTEL</v>
      </c>
      <c r="S741" t="str">
        <f>+VLOOKUP(Contrato[[#This Row],[Suministrador_CNE]],Suministrador[[#All],[Suministrador_CNE]:[SUMINISTRADOR_ACTUAL]],2,0)</f>
        <v>CERRO_DOMINADOR_CSP</v>
      </c>
      <c r="T741">
        <f>+COUNTIFS(Cesion_credito[Distribuidor_CNE],Contrato[[#This Row],[Distribuidor_CNE]],Cesion_credito[Bloque_Contrato_CNE],Contrato[[#This Row],[Contrato]])</f>
        <v>1</v>
      </c>
    </row>
    <row r="742" spans="11:20" x14ac:dyDescent="0.25">
      <c r="K742">
        <f t="shared" si="12"/>
        <v>1</v>
      </c>
      <c r="L742" s="3" t="str">
        <f>+Contrato[[#This Row],[Distribuidor_CNE]]&amp;"_"&amp;Contrato[[#This Row],[Contrato]]</f>
        <v>FRONTEL_SIC 2013/03_2_BS3_BB_FRONTEL_ACCIONA</v>
      </c>
      <c r="M742" t="s">
        <v>1108</v>
      </c>
      <c r="N742" t="s">
        <v>1098</v>
      </c>
      <c r="O742" t="s">
        <v>2</v>
      </c>
      <c r="P742" t="s">
        <v>746</v>
      </c>
      <c r="Q742">
        <v>45223.449000000001</v>
      </c>
      <c r="R742" t="str">
        <f>+VLOOKUP(Contrato[[#This Row],[Distribuidor_CNE]],Distribuidor[[#All],[Distribuidor_CNE]:[DISTRIBUIDOR_ACTUAL]],2,0)</f>
        <v>FRONTEL</v>
      </c>
      <c r="S742" t="str">
        <f>+VLOOKUP(Contrato[[#This Row],[Suministrador_CNE]],Suministrador[[#All],[Suministrador_CNE]:[SUMINISTRADOR_ACTUAL]],2,0)</f>
        <v>ACCIONA_ENERGIA</v>
      </c>
      <c r="T742">
        <f>+COUNTIFS(Cesion_credito[Distribuidor_CNE],Contrato[[#This Row],[Distribuidor_CNE]],Cesion_credito[Bloque_Contrato_CNE],Contrato[[#This Row],[Contrato]])</f>
        <v>1</v>
      </c>
    </row>
    <row r="743" spans="11:20" x14ac:dyDescent="0.25">
      <c r="K743">
        <f t="shared" si="12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1108</v>
      </c>
      <c r="N743" t="s">
        <v>1098</v>
      </c>
      <c r="O743" t="s">
        <v>3</v>
      </c>
      <c r="P743" t="s">
        <v>747</v>
      </c>
      <c r="Q743">
        <v>5403.0929999999998</v>
      </c>
      <c r="R743" t="str">
        <f>+VLOOKUP(Contrato[[#This Row],[Distribuidor_CNE]],Distribuidor[[#All],[Distribuidor_CNE]:[DISTRIBUIDOR_ACTUAL]],2,0)</f>
        <v>FRONTEL</v>
      </c>
      <c r="S743" t="str">
        <f>+VLOOKUP(Contrato[[#This Row],[Suministrador_CNE]],Suministrador[[#All],[Suministrador_CNE]:[SUMINISTRADOR_ACTUAL]],2,0)</f>
        <v>AELA_GENERACION</v>
      </c>
      <c r="T743">
        <f>+COUNTIFS(Cesion_credito[Distribuidor_CNE],Contrato[[#This Row],[Distribuidor_CNE]],Cesion_credito[Bloque_Contrato_CNE],Contrato[[#This Row],[Contrato]])</f>
        <v>1</v>
      </c>
    </row>
    <row r="744" spans="11:20" x14ac:dyDescent="0.25">
      <c r="K744">
        <f t="shared" si="12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1108</v>
      </c>
      <c r="N744" t="s">
        <v>1098</v>
      </c>
      <c r="O744" t="s">
        <v>3</v>
      </c>
      <c r="P744" t="s">
        <v>748</v>
      </c>
      <c r="Q744">
        <v>8498.2009999999991</v>
      </c>
      <c r="R744" t="str">
        <f>+VLOOKUP(Contrato[[#This Row],[Distribuidor_CNE]],Distribuidor[[#All],[Distribuidor_CNE]:[DISTRIBUIDOR_ACTUAL]],2,0)</f>
        <v>FRONTEL</v>
      </c>
      <c r="S744" t="str">
        <f>+VLOOKUP(Contrato[[#This Row],[Suministrador_CNE]],Suministrador[[#All],[Suministrador_CNE]:[SUMINISTRADOR_ACTUAL]],2,0)</f>
        <v>AELA_GENERACION</v>
      </c>
      <c r="T744">
        <f>+COUNTIFS(Cesion_credito[Distribuidor_CNE],Contrato[[#This Row],[Distribuidor_CNE]],Cesion_credito[Bloque_Contrato_CNE],Contrato[[#This Row],[Contrato]])</f>
        <v>1</v>
      </c>
    </row>
    <row r="745" spans="11:20" x14ac:dyDescent="0.25">
      <c r="K745">
        <f t="shared" si="12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1108</v>
      </c>
      <c r="N745" t="s">
        <v>1098</v>
      </c>
      <c r="O745" t="s">
        <v>3</v>
      </c>
      <c r="P745" t="s">
        <v>749</v>
      </c>
      <c r="Q745">
        <v>10122.482</v>
      </c>
      <c r="R745" t="str">
        <f>+VLOOKUP(Contrato[[#This Row],[Distribuidor_CNE]],Distribuidor[[#All],[Distribuidor_CNE]:[DISTRIBUIDOR_ACTUAL]],2,0)</f>
        <v>FRONTEL</v>
      </c>
      <c r="S745" t="str">
        <f>+VLOOKUP(Contrato[[#This Row],[Suministrador_CNE]],Suministrador[[#All],[Suministrador_CNE]:[SUMINISTRADOR_ACTUAL]],2,0)</f>
        <v>AELA_GENERACION</v>
      </c>
      <c r="T745">
        <f>+COUNTIFS(Cesion_credito[Distribuidor_CNE],Contrato[[#This Row],[Distribuidor_CNE]],Cesion_credito[Bloque_Contrato_CNE],Contrato[[#This Row],[Contrato]])</f>
        <v>1</v>
      </c>
    </row>
    <row r="746" spans="11:20" x14ac:dyDescent="0.25">
      <c r="K746">
        <f t="shared" si="12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1108</v>
      </c>
      <c r="N746" t="s">
        <v>1098</v>
      </c>
      <c r="O746" t="s">
        <v>4</v>
      </c>
      <c r="P746" t="s">
        <v>750</v>
      </c>
      <c r="Q746">
        <v>2968.6610000000001</v>
      </c>
      <c r="R746" t="str">
        <f>+VLOOKUP(Contrato[[#This Row],[Distribuidor_CNE]],Distribuidor[[#All],[Distribuidor_CNE]:[DISTRIBUIDOR_ACTUAL]],2,0)</f>
        <v>FRONTEL</v>
      </c>
      <c r="S746" t="str">
        <f>+VLOOKUP(Contrato[[#This Row],[Suministrador_CNE]],Suministrador[[#All],[Suministrador_CNE]:[SUMINISTRADOR_ACTUAL]],2,0)</f>
        <v>LUZ_DEL_NORTE</v>
      </c>
      <c r="T746">
        <f>+COUNTIFS(Cesion_credito[Distribuidor_CNE],Contrato[[#This Row],[Distribuidor_CNE]],Cesion_credito[Bloque_Contrato_CNE],Contrato[[#This Row],[Contrato]])</f>
        <v>1</v>
      </c>
    </row>
    <row r="747" spans="11:20" x14ac:dyDescent="0.25">
      <c r="K747">
        <f t="shared" si="12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1108</v>
      </c>
      <c r="N747" t="s">
        <v>1098</v>
      </c>
      <c r="O747" t="s">
        <v>5</v>
      </c>
      <c r="P747" t="s">
        <v>751</v>
      </c>
      <c r="Q747">
        <v>12002.834999999999</v>
      </c>
      <c r="R747" t="str">
        <f>+VLOOKUP(Contrato[[#This Row],[Distribuidor_CNE]],Distribuidor[[#All],[Distribuidor_CNE]:[DISTRIBUIDOR_ACTUAL]],2,0)</f>
        <v>FRONTEL</v>
      </c>
      <c r="S747" t="str">
        <f>+VLOOKUP(Contrato[[#This Row],[Suministrador_CNE]],Suministrador[[#All],[Suministrador_CNE]:[SUMINISTRADOR_ACTUAL]],2,0)</f>
        <v>CHUNGUNGO</v>
      </c>
      <c r="T747">
        <f>+COUNTIFS(Cesion_credito[Distribuidor_CNE],Contrato[[#This Row],[Distribuidor_CNE]],Cesion_credito[Bloque_Contrato_CNE],Contrato[[#This Row],[Contrato]])</f>
        <v>1</v>
      </c>
    </row>
    <row r="748" spans="11:20" x14ac:dyDescent="0.25">
      <c r="K748">
        <f t="shared" si="12"/>
        <v>1</v>
      </c>
      <c r="L748" s="3" t="str">
        <f>+Contrato[[#This Row],[Distribuidor_CNE]]&amp;"_"&amp;Contrato[[#This Row],[Contrato]]</f>
        <v>FRONTEL_SAE 2006/01_BB1_BB_Frontel_COLBÚN</v>
      </c>
      <c r="M748" t="s">
        <v>1108</v>
      </c>
      <c r="N748" t="s">
        <v>1098</v>
      </c>
      <c r="O748" t="s">
        <v>1072</v>
      </c>
      <c r="P748" t="s">
        <v>752</v>
      </c>
      <c r="Q748">
        <v>156065.85800000001</v>
      </c>
      <c r="R748" t="str">
        <f>+VLOOKUP(Contrato[[#This Row],[Distribuidor_CNE]],Distribuidor[[#All],[Distribuidor_CNE]:[DISTRIBUIDOR_ACTUAL]],2,0)</f>
        <v>FRONTEL</v>
      </c>
      <c r="S748" t="str">
        <f>+VLOOKUP(Contrato[[#This Row],[Suministrador_CNE]],Suministrador[[#All],[Suministrador_CNE]:[SUMINISTRADOR_ACTUAL]],2,0)</f>
        <v>COLBUN</v>
      </c>
      <c r="T748">
        <f>+COUNTIFS(Cesion_credito[Distribuidor_CNE],Contrato[[#This Row],[Distribuidor_CNE]],Cesion_credito[Bloque_Contrato_CNE],Contrato[[#This Row],[Contrato]])</f>
        <v>1</v>
      </c>
    </row>
    <row r="749" spans="11:20" x14ac:dyDescent="0.25">
      <c r="K749">
        <f t="shared" si="12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1108</v>
      </c>
      <c r="N749" t="s">
        <v>1098</v>
      </c>
      <c r="O749" t="s">
        <v>6</v>
      </c>
      <c r="P749" t="s">
        <v>753</v>
      </c>
      <c r="Q749">
        <v>865.18200000000002</v>
      </c>
      <c r="R749" t="str">
        <f>+VLOOKUP(Contrato[[#This Row],[Distribuidor_CNE]],Distribuidor[[#All],[Distribuidor_CNE]:[DISTRIBUIDOR_ACTUAL]],2,0)</f>
        <v>FRONTEL</v>
      </c>
      <c r="S749" t="str">
        <f>+VLOOKUP(Contrato[[#This Row],[Suministrador_CNE]],Suministrador[[#All],[Suministrador_CNE]:[SUMINISTRADOR_ACTUAL]],2,0)</f>
        <v>RUCATAYO</v>
      </c>
      <c r="T749">
        <f>+COUNTIFS(Cesion_credito[Distribuidor_CNE],Contrato[[#This Row],[Distribuidor_CNE]],Cesion_credito[Bloque_Contrato_CNE],Contrato[[#This Row],[Contrato]])</f>
        <v>1</v>
      </c>
    </row>
    <row r="750" spans="11:20" x14ac:dyDescent="0.25">
      <c r="K750">
        <f t="shared" si="12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1108</v>
      </c>
      <c r="N750" t="s">
        <v>1098</v>
      </c>
      <c r="O750" t="s">
        <v>6</v>
      </c>
      <c r="P750" t="s">
        <v>754</v>
      </c>
      <c r="Q750">
        <v>1262.394</v>
      </c>
      <c r="R750" t="str">
        <f>+VLOOKUP(Contrato[[#This Row],[Distribuidor_CNE]],Distribuidor[[#All],[Distribuidor_CNE]:[DISTRIBUIDOR_ACTUAL]],2,0)</f>
        <v>FRONTEL</v>
      </c>
      <c r="S750" t="str">
        <f>+VLOOKUP(Contrato[[#This Row],[Suministrador_CNE]],Suministrador[[#All],[Suministrador_CNE]:[SUMINISTRADOR_ACTUAL]],2,0)</f>
        <v>RUCATAYO</v>
      </c>
      <c r="T750">
        <f>+COUNTIFS(Cesion_credito[Distribuidor_CNE],Contrato[[#This Row],[Distribuidor_CNE]],Cesion_credito[Bloque_Contrato_CNE],Contrato[[#This Row],[Contrato]])</f>
        <v>1</v>
      </c>
    </row>
    <row r="751" spans="11:20" x14ac:dyDescent="0.25">
      <c r="K751">
        <f t="shared" si="12"/>
        <v>1</v>
      </c>
      <c r="L751" s="3" t="str">
        <f>+Contrato[[#This Row],[Distribuidor_CNE]]&amp;"_"&amp;Contrato[[#This Row],[Contrato]]</f>
        <v>FRONTEL_SIC 2013/03_2_BS3_BB_FRONTEL_E-CL</v>
      </c>
      <c r="M751" t="s">
        <v>1108</v>
      </c>
      <c r="N751" t="s">
        <v>1098</v>
      </c>
      <c r="O751" t="s">
        <v>7</v>
      </c>
      <c r="P751" t="s">
        <v>755</v>
      </c>
      <c r="Q751">
        <v>478075.46100000001</v>
      </c>
      <c r="R751" t="str">
        <f>+VLOOKUP(Contrato[[#This Row],[Distribuidor_CNE]],Distribuidor[[#All],[Distribuidor_CNE]:[DISTRIBUIDOR_ACTUAL]],2,0)</f>
        <v>FRONTEL</v>
      </c>
      <c r="S751" t="str">
        <f>+VLOOKUP(Contrato[[#This Row],[Suministrador_CNE]],Suministrador[[#All],[Suministrador_CNE]:[SUMINISTRADOR_ACTUAL]],2,0)</f>
        <v>ENGIE</v>
      </c>
      <c r="T751">
        <f>+COUNTIFS(Cesion_credito[Distribuidor_CNE],Contrato[[#This Row],[Distribuidor_CNE]],Cesion_credito[Bloque_Contrato_CNE],Contrato[[#This Row],[Contrato]])</f>
        <v>1</v>
      </c>
    </row>
    <row r="752" spans="11:20" x14ac:dyDescent="0.25">
      <c r="K752">
        <f t="shared" si="12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1108</v>
      </c>
      <c r="N752" t="s">
        <v>1098</v>
      </c>
      <c r="O752" t="s">
        <v>8</v>
      </c>
      <c r="P752" t="s">
        <v>756</v>
      </c>
      <c r="Q752">
        <v>167160.32199999999</v>
      </c>
      <c r="R752" t="str">
        <f>+VLOOKUP(Contrato[[#This Row],[Distribuidor_CNE]],Distribuidor[[#All],[Distribuidor_CNE]:[DISTRIBUIDOR_ACTUAL]],2,0)</f>
        <v>FRONTEL</v>
      </c>
      <c r="S752" t="str">
        <f>+VLOOKUP(Contrato[[#This Row],[Suministrador_CNE]],Suministrador[[#All],[Suministrador_CNE]:[SUMINISTRADOR_ACTUAL]],2,0)</f>
        <v>GM_HOLDINGS</v>
      </c>
      <c r="T752">
        <f>+COUNTIFS(Cesion_credito[Distribuidor_CNE],Contrato[[#This Row],[Distribuidor_CNE]],Cesion_credito[Bloque_Contrato_CNE],Contrato[[#This Row],[Contrato]])</f>
        <v>1</v>
      </c>
    </row>
    <row r="753" spans="11:20" x14ac:dyDescent="0.25">
      <c r="K753">
        <f t="shared" si="12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1108</v>
      </c>
      <c r="N753" t="s">
        <v>1098</v>
      </c>
      <c r="O753" t="s">
        <v>9</v>
      </c>
      <c r="P753" t="s">
        <v>757</v>
      </c>
      <c r="Q753">
        <v>754.18299999999999</v>
      </c>
      <c r="R753" t="str">
        <f>+VLOOKUP(Contrato[[#This Row],[Distribuidor_CNE]],Distribuidor[[#All],[Distribuidor_CNE]:[DISTRIBUIDOR_ACTUAL]],2,0)</f>
        <v>FRONTEL</v>
      </c>
      <c r="S753" t="str">
        <f>+VLOOKUP(Contrato[[#This Row],[Suministrador_CNE]],Suministrador[[#All],[Suministrador_CNE]:[SUMINISTRADOR_ACTUAL]],2,0)</f>
        <v>CAREN</v>
      </c>
      <c r="T753">
        <f>+COUNTIFS(Cesion_credito[Distribuidor_CNE],Contrato[[#This Row],[Distribuidor_CNE]],Cesion_credito[Bloque_Contrato_CNE],Contrato[[#This Row],[Contrato]])</f>
        <v>1</v>
      </c>
    </row>
    <row r="754" spans="11:20" x14ac:dyDescent="0.25">
      <c r="K754">
        <f t="shared" si="12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1108</v>
      </c>
      <c r="N754" t="s">
        <v>1098</v>
      </c>
      <c r="O754" t="s">
        <v>9</v>
      </c>
      <c r="P754" t="s">
        <v>758</v>
      </c>
      <c r="Q754">
        <v>877.34699999999998</v>
      </c>
      <c r="R754" t="str">
        <f>+VLOOKUP(Contrato[[#This Row],[Distribuidor_CNE]],Distribuidor[[#All],[Distribuidor_CNE]:[DISTRIBUIDOR_ACTUAL]],2,0)</f>
        <v>FRONTEL</v>
      </c>
      <c r="S754" t="str">
        <f>+VLOOKUP(Contrato[[#This Row],[Suministrador_CNE]],Suministrador[[#All],[Suministrador_CNE]:[SUMINISTRADOR_ACTUAL]],2,0)</f>
        <v>CAREN</v>
      </c>
      <c r="T754">
        <f>+COUNTIFS(Cesion_credito[Distribuidor_CNE],Contrato[[#This Row],[Distribuidor_CNE]],Cesion_credito[Bloque_Contrato_CNE],Contrato[[#This Row],[Contrato]])</f>
        <v>1</v>
      </c>
    </row>
    <row r="755" spans="11:20" x14ac:dyDescent="0.25">
      <c r="K755">
        <f t="shared" si="12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1108</v>
      </c>
      <c r="N755" t="s">
        <v>1098</v>
      </c>
      <c r="O755" t="s">
        <v>9</v>
      </c>
      <c r="P755" t="s">
        <v>759</v>
      </c>
      <c r="Q755">
        <v>2924.85</v>
      </c>
      <c r="R755" t="str">
        <f>+VLOOKUP(Contrato[[#This Row],[Distribuidor_CNE]],Distribuidor[[#All],[Distribuidor_CNE]:[DISTRIBUIDOR_ACTUAL]],2,0)</f>
        <v>FRONTEL</v>
      </c>
      <c r="S755" t="str">
        <f>+VLOOKUP(Contrato[[#This Row],[Suministrador_CNE]],Suministrador[[#All],[Suministrador_CNE]:[SUMINISTRADOR_ACTUAL]],2,0)</f>
        <v>CAREN</v>
      </c>
      <c r="T755">
        <f>+COUNTIFS(Cesion_credito[Distribuidor_CNE],Contrato[[#This Row],[Distribuidor_CNE]],Cesion_credito[Bloque_Contrato_CNE],Contrato[[#This Row],[Contrato]])</f>
        <v>1</v>
      </c>
    </row>
    <row r="756" spans="11:20" x14ac:dyDescent="0.25">
      <c r="K756">
        <f t="shared" si="12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1108</v>
      </c>
      <c r="N756" t="s">
        <v>1098</v>
      </c>
      <c r="O756" t="s">
        <v>9</v>
      </c>
      <c r="P756" t="s">
        <v>760</v>
      </c>
      <c r="Q756">
        <v>3480.424</v>
      </c>
      <c r="R756" t="str">
        <f>+VLOOKUP(Contrato[[#This Row],[Distribuidor_CNE]],Distribuidor[[#All],[Distribuidor_CNE]:[DISTRIBUIDOR_ACTUAL]],2,0)</f>
        <v>FRONTEL</v>
      </c>
      <c r="S756" t="str">
        <f>+VLOOKUP(Contrato[[#This Row],[Suministrador_CNE]],Suministrador[[#All],[Suministrador_CNE]:[SUMINISTRADOR_ACTUAL]],2,0)</f>
        <v>CAREN</v>
      </c>
      <c r="T756">
        <f>+COUNTIFS(Cesion_credito[Distribuidor_CNE],Contrato[[#This Row],[Distribuidor_CNE]],Cesion_credito[Bloque_Contrato_CNE],Contrato[[#This Row],[Contrato]])</f>
        <v>1</v>
      </c>
    </row>
    <row r="757" spans="11:20" x14ac:dyDescent="0.25">
      <c r="K757">
        <f t="shared" si="12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1108</v>
      </c>
      <c r="N757" t="s">
        <v>1098</v>
      </c>
      <c r="O757" t="s">
        <v>10</v>
      </c>
      <c r="P757" t="s">
        <v>761</v>
      </c>
      <c r="Q757">
        <v>2987.2620000000002</v>
      </c>
      <c r="R757" t="str">
        <f>+VLOOKUP(Contrato[[#This Row],[Distribuidor_CNE]],Distribuidor[[#All],[Distribuidor_CNE]:[DISTRIBUIDOR_ACTUAL]],2,0)</f>
        <v>FRONTEL</v>
      </c>
      <c r="S757" t="str">
        <f>+VLOOKUP(Contrato[[#This Row],[Suministrador_CNE]],Suministrador[[#All],[Suministrador_CNE]:[SUMINISTRADOR_ACTUAL]],2,0)</f>
        <v>PV_SALVADOR</v>
      </c>
      <c r="T757">
        <f>+COUNTIFS(Cesion_credito[Distribuidor_CNE],Contrato[[#This Row],[Distribuidor_CNE]],Cesion_credito[Bloque_Contrato_CNE],Contrato[[#This Row],[Contrato]])</f>
        <v>1</v>
      </c>
    </row>
    <row r="758" spans="11:20" x14ac:dyDescent="0.25">
      <c r="K758">
        <f t="shared" si="12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1108</v>
      </c>
      <c r="N758" t="s">
        <v>1098</v>
      </c>
      <c r="O758" t="s">
        <v>10</v>
      </c>
      <c r="P758" t="s">
        <v>762</v>
      </c>
      <c r="Q758">
        <v>940.76300000000003</v>
      </c>
      <c r="R758" t="str">
        <f>+VLOOKUP(Contrato[[#This Row],[Distribuidor_CNE]],Distribuidor[[#All],[Distribuidor_CNE]:[DISTRIBUIDOR_ACTUAL]],2,0)</f>
        <v>FRONTEL</v>
      </c>
      <c r="S758" t="str">
        <f>+VLOOKUP(Contrato[[#This Row],[Suministrador_CNE]],Suministrador[[#All],[Suministrador_CNE]:[SUMINISTRADOR_ACTUAL]],2,0)</f>
        <v>PV_SALVADOR</v>
      </c>
      <c r="T758">
        <f>+COUNTIFS(Cesion_credito[Distribuidor_CNE],Contrato[[#This Row],[Distribuidor_CNE]],Cesion_credito[Bloque_Contrato_CNE],Contrato[[#This Row],[Contrato]])</f>
        <v>1</v>
      </c>
    </row>
    <row r="759" spans="11:20" x14ac:dyDescent="0.25">
      <c r="K759">
        <f t="shared" si="12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1108</v>
      </c>
      <c r="N759" t="s">
        <v>1098</v>
      </c>
      <c r="O759" t="s">
        <v>10</v>
      </c>
      <c r="P759" t="s">
        <v>763</v>
      </c>
      <c r="Q759">
        <v>1259.6780000000001</v>
      </c>
      <c r="R759" t="str">
        <f>+VLOOKUP(Contrato[[#This Row],[Distribuidor_CNE]],Distribuidor[[#All],[Distribuidor_CNE]:[DISTRIBUIDOR_ACTUAL]],2,0)</f>
        <v>FRONTEL</v>
      </c>
      <c r="S759" t="str">
        <f>+VLOOKUP(Contrato[[#This Row],[Suministrador_CNE]],Suministrador[[#All],[Suministrador_CNE]:[SUMINISTRADOR_ACTUAL]],2,0)</f>
        <v>PV_SALVADOR</v>
      </c>
      <c r="T759">
        <f>+COUNTIFS(Cesion_credito[Distribuidor_CNE],Contrato[[#This Row],[Distribuidor_CNE]],Cesion_credito[Bloque_Contrato_CNE],Contrato[[#This Row],[Contrato]])</f>
        <v>1</v>
      </c>
    </row>
    <row r="760" spans="11:20" x14ac:dyDescent="0.25">
      <c r="K760">
        <f t="shared" si="12"/>
        <v>1</v>
      </c>
      <c r="L760" s="3" t="str">
        <f>+Contrato[[#This Row],[Distribuidor_CNE]]&amp;"_"&amp;Contrato[[#This Row],[Contrato]]</f>
        <v>FRONTEL_SIC 2013/01_BS1_BB_FRONTEL_ENDESA</v>
      </c>
      <c r="M760" t="s">
        <v>1108</v>
      </c>
      <c r="N760" t="s">
        <v>1098</v>
      </c>
      <c r="O760" t="s">
        <v>1073</v>
      </c>
      <c r="P760" t="s">
        <v>764</v>
      </c>
      <c r="Q760">
        <v>391850.60800000001</v>
      </c>
      <c r="R760" t="str">
        <f>+VLOOKUP(Contrato[[#This Row],[Distribuidor_CNE]],Distribuidor[[#All],[Distribuidor_CNE]:[DISTRIBUIDOR_ACTUAL]],2,0)</f>
        <v>FRONTEL</v>
      </c>
      <c r="S760" t="str">
        <f>+VLOOKUP(Contrato[[#This Row],[Suministrador_CNE]],Suministrador[[#All],[Suministrador_CNE]:[SUMINISTRADOR_ACTUAL]],2,0)</f>
        <v>ENEL_GENERACION</v>
      </c>
      <c r="T760">
        <f>+COUNTIFS(Cesion_credito[Distribuidor_CNE],Contrato[[#This Row],[Distribuidor_CNE]],Cesion_credito[Bloque_Contrato_CNE],Contrato[[#This Row],[Contrato]])</f>
        <v>1</v>
      </c>
    </row>
    <row r="761" spans="11:20" x14ac:dyDescent="0.25">
      <c r="K761">
        <f t="shared" si="12"/>
        <v>1</v>
      </c>
      <c r="L761" s="3" t="str">
        <f>+Contrato[[#This Row],[Distribuidor_CNE]]&amp;"_"&amp;Contrato[[#This Row],[Contrato]]</f>
        <v>FRONTEL_SIC 2013/03_BS1_BB_FRONTEL_ENDESA</v>
      </c>
      <c r="M761" t="s">
        <v>1108</v>
      </c>
      <c r="N761" t="s">
        <v>1098</v>
      </c>
      <c r="O761" t="s">
        <v>1073</v>
      </c>
      <c r="P761" t="s">
        <v>765</v>
      </c>
      <c r="Q761">
        <v>91193.368000000002</v>
      </c>
      <c r="R761" t="str">
        <f>+VLOOKUP(Contrato[[#This Row],[Distribuidor_CNE]],Distribuidor[[#All],[Distribuidor_CNE]:[DISTRIBUIDOR_ACTUAL]],2,0)</f>
        <v>FRONTEL</v>
      </c>
      <c r="S761" t="str">
        <f>+VLOOKUP(Contrato[[#This Row],[Suministrador_CNE]],Suministrador[[#All],[Suministrador_CNE]:[SUMINISTRADOR_ACTUAL]],2,0)</f>
        <v>ENEL_GENERACION</v>
      </c>
      <c r="T761">
        <f>+COUNTIFS(Cesion_credito[Distribuidor_CNE],Contrato[[#This Row],[Distribuidor_CNE]],Cesion_credito[Bloque_Contrato_CNE],Contrato[[#This Row],[Contrato]])</f>
        <v>1</v>
      </c>
    </row>
    <row r="762" spans="11:20" x14ac:dyDescent="0.25">
      <c r="K762">
        <f t="shared" si="12"/>
        <v>1</v>
      </c>
      <c r="L762" s="3" t="str">
        <f>+Contrato[[#This Row],[Distribuidor_CNE]]&amp;"_"&amp;Contrato[[#This Row],[Contrato]]</f>
        <v>FRONTEL_Contrato Corto Plazo_Frontel_ENDESA</v>
      </c>
      <c r="M762" t="s">
        <v>1108</v>
      </c>
      <c r="N762" t="s">
        <v>1098</v>
      </c>
      <c r="O762" t="s">
        <v>1073</v>
      </c>
      <c r="P762" t="s">
        <v>766</v>
      </c>
      <c r="Q762">
        <v>3971.2260000000001</v>
      </c>
      <c r="R762" t="str">
        <f>+VLOOKUP(Contrato[[#This Row],[Distribuidor_CNE]],Distribuidor[[#All],[Distribuidor_CNE]:[DISTRIBUIDOR_ACTUAL]],2,0)</f>
        <v>FRONTEL</v>
      </c>
      <c r="S762" t="str">
        <f>+VLOOKUP(Contrato[[#This Row],[Suministrador_CNE]],Suministrador[[#All],[Suministrador_CNE]:[SUMINISTRADOR_ACTUAL]],2,0)</f>
        <v>ENEL_GENERACION</v>
      </c>
      <c r="T762">
        <f>+COUNTIFS(Cesion_credito[Distribuidor_CNE],Contrato[[#This Row],[Distribuidor_CNE]],Cesion_credito[Bloque_Contrato_CNE],Contrato[[#This Row],[Contrato]])</f>
        <v>1</v>
      </c>
    </row>
    <row r="763" spans="11:20" x14ac:dyDescent="0.25">
      <c r="K763">
        <f t="shared" si="12"/>
        <v>1</v>
      </c>
      <c r="L763" s="3" t="str">
        <f>+Contrato[[#This Row],[Distribuidor_CNE]]&amp;"_"&amp;Contrato[[#This Row],[Contrato]]</f>
        <v>FRONTEL_SAE 2006/01_BB1_BB_Frontel_ENDESA</v>
      </c>
      <c r="M763" t="s">
        <v>1108</v>
      </c>
      <c r="N763" t="s">
        <v>1098</v>
      </c>
      <c r="O763" t="s">
        <v>1073</v>
      </c>
      <c r="P763" t="s">
        <v>767</v>
      </c>
      <c r="Q763">
        <v>563721.19700000004</v>
      </c>
      <c r="R763" t="str">
        <f>+VLOOKUP(Contrato[[#This Row],[Distribuidor_CNE]],Distribuidor[[#All],[Distribuidor_CNE]:[DISTRIBUIDOR_ACTUAL]],2,0)</f>
        <v>FRONTEL</v>
      </c>
      <c r="S763" t="str">
        <f>+VLOOKUP(Contrato[[#This Row],[Suministrador_CNE]],Suministrador[[#All],[Suministrador_CNE]:[SUMINISTRADOR_ACTUAL]],2,0)</f>
        <v>ENEL_GENERACION</v>
      </c>
      <c r="T763">
        <f>+COUNTIFS(Cesion_credito[Distribuidor_CNE],Contrato[[#This Row],[Distribuidor_CNE]],Cesion_credito[Bloque_Contrato_CNE],Contrato[[#This Row],[Contrato]])</f>
        <v>1</v>
      </c>
    </row>
    <row r="764" spans="11:20" x14ac:dyDescent="0.25">
      <c r="K764">
        <f t="shared" si="12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1108</v>
      </c>
      <c r="N764" t="s">
        <v>1098</v>
      </c>
      <c r="O764" t="s">
        <v>11</v>
      </c>
      <c r="P764" t="s">
        <v>768</v>
      </c>
      <c r="Q764">
        <v>3666.759</v>
      </c>
      <c r="R764" t="str">
        <f>+VLOOKUP(Contrato[[#This Row],[Distribuidor_CNE]],Distribuidor[[#All],[Distribuidor_CNE]:[DISTRIBUIDOR_ACTUAL]],2,0)</f>
        <v>FRONTEL</v>
      </c>
      <c r="S764" t="str">
        <f>+VLOOKUP(Contrato[[#This Row],[Suministrador_CNE]],Suministrador[[#All],[Suministrador_CNE]:[SUMINISTRADOR_ACTUAL]],2,0)</f>
        <v>EL_MORADO</v>
      </c>
      <c r="T764">
        <f>+COUNTIFS(Cesion_credito[Distribuidor_CNE],Contrato[[#This Row],[Distribuidor_CNE]],Cesion_credito[Bloque_Contrato_CNE],Contrato[[#This Row],[Contrato]])</f>
        <v>1</v>
      </c>
    </row>
    <row r="765" spans="11:20" x14ac:dyDescent="0.25">
      <c r="K765">
        <f t="shared" si="12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1108</v>
      </c>
      <c r="N765" t="s">
        <v>1098</v>
      </c>
      <c r="O765" t="s">
        <v>12</v>
      </c>
      <c r="P765" t="s">
        <v>769</v>
      </c>
      <c r="Q765">
        <v>3773.5920000000001</v>
      </c>
      <c r="R765" t="str">
        <f>+VLOOKUP(Contrato[[#This Row],[Distribuidor_CNE]],Distribuidor[[#All],[Distribuidor_CNE]:[DISTRIBUIDOR_ACTUAL]],2,0)</f>
        <v>FRONTEL</v>
      </c>
      <c r="S765" t="str">
        <f>+VLOOKUP(Contrato[[#This Row],[Suministrador_CNE]],Suministrador[[#All],[Suministrador_CNE]:[SUMINISTRADOR_ACTUAL]],2,0)</f>
        <v>CABO_LEONES</v>
      </c>
      <c r="T765">
        <f>+COUNTIFS(Cesion_credito[Distribuidor_CNE],Contrato[[#This Row],[Distribuidor_CNE]],Cesion_credito[Bloque_Contrato_CNE],Contrato[[#This Row],[Contrato]])</f>
        <v>1</v>
      </c>
    </row>
    <row r="766" spans="11:20" x14ac:dyDescent="0.25">
      <c r="K766">
        <f t="shared" si="12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1108</v>
      </c>
      <c r="N766" t="s">
        <v>1098</v>
      </c>
      <c r="O766" t="s">
        <v>12</v>
      </c>
      <c r="P766" t="s">
        <v>770</v>
      </c>
      <c r="Q766">
        <v>5524.6689999999999</v>
      </c>
      <c r="R766" t="str">
        <f>+VLOOKUP(Contrato[[#This Row],[Distribuidor_CNE]],Distribuidor[[#All],[Distribuidor_CNE]:[DISTRIBUIDOR_ACTUAL]],2,0)</f>
        <v>FRONTEL</v>
      </c>
      <c r="S766" t="str">
        <f>+VLOOKUP(Contrato[[#This Row],[Suministrador_CNE]],Suministrador[[#All],[Suministrador_CNE]:[SUMINISTRADOR_ACTUAL]],2,0)</f>
        <v>CABO_LEONES</v>
      </c>
      <c r="T766">
        <f>+COUNTIFS(Cesion_credito[Distribuidor_CNE],Contrato[[#This Row],[Distribuidor_CNE]],Cesion_credito[Bloque_Contrato_CNE],Contrato[[#This Row],[Contrato]])</f>
        <v>1</v>
      </c>
    </row>
    <row r="767" spans="11:20" x14ac:dyDescent="0.25">
      <c r="K767">
        <f t="shared" si="12"/>
        <v>1</v>
      </c>
      <c r="L767" s="3" t="str">
        <f>+Contrato[[#This Row],[Distribuidor_CNE]]&amp;"_"&amp;Contrato[[#This Row],[Contrato]]</f>
        <v>FRONTEL_SIC 2013/03_2_BS4_BB_FRONTEL_Norvind</v>
      </c>
      <c r="M767" t="s">
        <v>1108</v>
      </c>
      <c r="N767" t="s">
        <v>1098</v>
      </c>
      <c r="O767" t="s">
        <v>13</v>
      </c>
      <c r="P767" t="s">
        <v>771</v>
      </c>
      <c r="Q767">
        <v>1909.873</v>
      </c>
      <c r="R767" t="str">
        <f>+VLOOKUP(Contrato[[#This Row],[Distribuidor_CNE]],Distribuidor[[#All],[Distribuidor_CNE]:[DISTRIBUIDOR_ACTUAL]],2,0)</f>
        <v>FRONTEL</v>
      </c>
      <c r="S767" t="str">
        <f>+VLOOKUP(Contrato[[#This Row],[Suministrador_CNE]],Suministrador[[#All],[Suministrador_CNE]:[SUMINISTRADOR_ACTUAL]],2,0)</f>
        <v>NORVIND</v>
      </c>
      <c r="T767">
        <f>+COUNTIFS(Cesion_credito[Distribuidor_CNE],Contrato[[#This Row],[Distribuidor_CNE]],Cesion_credito[Bloque_Contrato_CNE],Contrato[[#This Row],[Contrato]])</f>
        <v>1</v>
      </c>
    </row>
    <row r="768" spans="11:20" x14ac:dyDescent="0.25">
      <c r="K768">
        <f t="shared" si="12"/>
        <v>1</v>
      </c>
      <c r="L768" s="3" t="str">
        <f>+Contrato[[#This Row],[Distribuidor_CNE]]&amp;"_"&amp;Contrato[[#This Row],[Contrato]]</f>
        <v>FRONTEL_SIC 2013/01_BS1_BB_FRONTEL_PANGUIPULLI</v>
      </c>
      <c r="M768" t="s">
        <v>1108</v>
      </c>
      <c r="N768" t="s">
        <v>1098</v>
      </c>
      <c r="O768" t="s">
        <v>1074</v>
      </c>
      <c r="P768" t="s">
        <v>772</v>
      </c>
      <c r="Q768">
        <v>45749.228000000003</v>
      </c>
      <c r="R768" t="str">
        <f>+VLOOKUP(Contrato[[#This Row],[Distribuidor_CNE]],Distribuidor[[#All],[Distribuidor_CNE]:[DISTRIBUIDOR_ACTUAL]],2,0)</f>
        <v>FRONTEL</v>
      </c>
      <c r="S768" t="str">
        <f>+VLOOKUP(Contrato[[#This Row],[Suministrador_CNE]],Suministrador[[#All],[Suministrador_CNE]:[SUMINISTRADOR_ACTUAL]],2,0)</f>
        <v>EGP_CHILE</v>
      </c>
      <c r="T768">
        <f>+COUNTIFS(Cesion_credito[Distribuidor_CNE],Contrato[[#This Row],[Distribuidor_CNE]],Cesion_credito[Bloque_Contrato_CNE],Contrato[[#This Row],[Contrato]])</f>
        <v>1</v>
      </c>
    </row>
    <row r="769" spans="11:20" x14ac:dyDescent="0.25">
      <c r="K769">
        <f t="shared" si="12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1108</v>
      </c>
      <c r="N769" t="s">
        <v>1098</v>
      </c>
      <c r="O769" t="s">
        <v>14</v>
      </c>
      <c r="P769" t="s">
        <v>773</v>
      </c>
      <c r="Q769">
        <v>17549.555</v>
      </c>
      <c r="R769" t="str">
        <f>+VLOOKUP(Contrato[[#This Row],[Distribuidor_CNE]],Distribuidor[[#All],[Distribuidor_CNE]:[DISTRIBUIDOR_ACTUAL]],2,0)</f>
        <v>FRONTEL</v>
      </c>
      <c r="S769" t="str">
        <f>+VLOOKUP(Contrato[[#This Row],[Suministrador_CNE]],Suministrador[[#All],[Suministrador_CNE]:[SUMINISTRADOR_ACTUAL]],2,0)</f>
        <v>COLBUN</v>
      </c>
      <c r="T769">
        <f>+COUNTIFS(Cesion_credito[Distribuidor_CNE],Contrato[[#This Row],[Distribuidor_CNE]],Cesion_credito[Bloque_Contrato_CNE],Contrato[[#This Row],[Contrato]])</f>
        <v>1</v>
      </c>
    </row>
    <row r="770" spans="11:20" x14ac:dyDescent="0.25">
      <c r="K770">
        <f t="shared" si="12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1108</v>
      </c>
      <c r="N770" t="s">
        <v>1098</v>
      </c>
      <c r="O770" t="s">
        <v>15</v>
      </c>
      <c r="P770" t="s">
        <v>774</v>
      </c>
      <c r="Q770">
        <v>5141.308</v>
      </c>
      <c r="R770" t="str">
        <f>+VLOOKUP(Contrato[[#This Row],[Distribuidor_CNE]],Distribuidor[[#All],[Distribuidor_CNE]:[DISTRIBUIDOR_ACTUAL]],2,0)</f>
        <v>FRONTEL</v>
      </c>
      <c r="S770" t="str">
        <f>+VLOOKUP(Contrato[[#This Row],[Suministrador_CNE]],Suministrador[[#All],[Suministrador_CNE]:[SUMINISTRADOR_ACTUAL]],2,0)</f>
        <v>SAN_JUAN_LAP</v>
      </c>
      <c r="T770">
        <f>+COUNTIFS(Cesion_credito[Distribuidor_CNE],Contrato[[#This Row],[Distribuidor_CNE]],Cesion_credito[Bloque_Contrato_CNE],Contrato[[#This Row],[Contrato]])</f>
        <v>1</v>
      </c>
    </row>
    <row r="771" spans="11:20" x14ac:dyDescent="0.25">
      <c r="K771">
        <f t="shared" ref="K771:K834" si="13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1108</v>
      </c>
      <c r="N771" t="s">
        <v>1098</v>
      </c>
      <c r="O771" t="s">
        <v>15</v>
      </c>
      <c r="P771" t="s">
        <v>775</v>
      </c>
      <c r="Q771">
        <v>15022.93</v>
      </c>
      <c r="R771" t="str">
        <f>+VLOOKUP(Contrato[[#This Row],[Distribuidor_CNE]],Distribuidor[[#All],[Distribuidor_CNE]:[DISTRIBUIDOR_ACTUAL]],2,0)</f>
        <v>FRONTEL</v>
      </c>
      <c r="S771" t="str">
        <f>+VLOOKUP(Contrato[[#This Row],[Suministrador_CNE]],Suministrador[[#All],[Suministrador_CNE]:[SUMINISTRADOR_ACTUAL]],2,0)</f>
        <v>SAN_JUAN_LAP</v>
      </c>
      <c r="T771">
        <f>+COUNTIFS(Cesion_credito[Distribuidor_CNE],Contrato[[#This Row],[Distribuidor_CNE]],Cesion_credito[Bloque_Contrato_CNE],Contrato[[#This Row],[Contrato]])</f>
        <v>1</v>
      </c>
    </row>
    <row r="772" spans="11:20" x14ac:dyDescent="0.25">
      <c r="K772">
        <f t="shared" si="13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1108</v>
      </c>
      <c r="N772" t="s">
        <v>1098</v>
      </c>
      <c r="O772" t="s">
        <v>15</v>
      </c>
      <c r="P772" t="s">
        <v>776</v>
      </c>
      <c r="Q772">
        <v>17290.830000000002</v>
      </c>
      <c r="R772" t="str">
        <f>+VLOOKUP(Contrato[[#This Row],[Distribuidor_CNE]],Distribuidor[[#All],[Distribuidor_CNE]:[DISTRIBUIDOR_ACTUAL]],2,0)</f>
        <v>FRONTEL</v>
      </c>
      <c r="S772" t="str">
        <f>+VLOOKUP(Contrato[[#This Row],[Suministrador_CNE]],Suministrador[[#All],[Suministrador_CNE]:[SUMINISTRADOR_ACTUAL]],2,0)</f>
        <v>SAN_JUAN_LAP</v>
      </c>
      <c r="T772">
        <f>+COUNTIFS(Cesion_credito[Distribuidor_CNE],Contrato[[#This Row],[Distribuidor_CNE]],Cesion_credito[Bloque_Contrato_CNE],Contrato[[#This Row],[Contrato]])</f>
        <v>1</v>
      </c>
    </row>
    <row r="773" spans="11:20" x14ac:dyDescent="0.25">
      <c r="K773">
        <f t="shared" si="13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1108</v>
      </c>
      <c r="N773" t="s">
        <v>1098</v>
      </c>
      <c r="O773" t="s">
        <v>16</v>
      </c>
      <c r="P773" t="s">
        <v>777</v>
      </c>
      <c r="Q773">
        <v>7815.3339999999998</v>
      </c>
      <c r="R773" t="str">
        <f>+VLOOKUP(Contrato[[#This Row],[Distribuidor_CNE]],Distribuidor[[#All],[Distribuidor_CNE]:[DISTRIBUIDOR_ACTUAL]],2,0)</f>
        <v>FRONTEL</v>
      </c>
      <c r="S773" t="str">
        <f>+VLOOKUP(Contrato[[#This Row],[Suministrador_CNE]],Suministrador[[#All],[Suministrador_CNE]:[SUMINISTRADOR_ACTUAL]],2,0)</f>
        <v>SANTIAGO_SOLAR</v>
      </c>
      <c r="T773">
        <f>+COUNTIFS(Cesion_credito[Distribuidor_CNE],Contrato[[#This Row],[Distribuidor_CNE]],Cesion_credito[Bloque_Contrato_CNE],Contrato[[#This Row],[Contrato]])</f>
        <v>1</v>
      </c>
    </row>
    <row r="774" spans="11:20" x14ac:dyDescent="0.25">
      <c r="K774">
        <f t="shared" si="13"/>
        <v>1</v>
      </c>
      <c r="L774" s="3" t="str">
        <f>+Contrato[[#This Row],[Distribuidor_CNE]]&amp;"_"&amp;Contrato[[#This Row],[Contrato]]</f>
        <v>FRONTEL_2015/02_BS4B_BB_Frontel_SCB II SpA</v>
      </c>
      <c r="M774" t="s">
        <v>1108</v>
      </c>
      <c r="N774" t="s">
        <v>1098</v>
      </c>
      <c r="O774" t="s">
        <v>17</v>
      </c>
      <c r="P774" t="s">
        <v>778</v>
      </c>
      <c r="Q774">
        <v>2471.7739999999999</v>
      </c>
      <c r="R774" t="str">
        <f>+VLOOKUP(Contrato[[#This Row],[Distribuidor_CNE]],Distribuidor[[#All],[Distribuidor_CNE]:[DISTRIBUIDOR_ACTUAL]],2,0)</f>
        <v>FRONTEL</v>
      </c>
      <c r="S774" t="str">
        <f>+VLOOKUP(Contrato[[#This Row],[Suministrador_CNE]],Suministrador[[#All],[Suministrador_CNE]:[SUMINISTRADOR_ACTUAL]],2,0)</f>
        <v>LUZ_DEL_NORTE</v>
      </c>
      <c r="T774">
        <f>+COUNTIFS(Cesion_credito[Distribuidor_CNE],Contrato[[#This Row],[Distribuidor_CNE]],Cesion_credito[Bloque_Contrato_CNE],Contrato[[#This Row],[Contrato]])</f>
        <v>1</v>
      </c>
    </row>
    <row r="775" spans="11:20" x14ac:dyDescent="0.25">
      <c r="K775">
        <f t="shared" si="13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1108</v>
      </c>
      <c r="N775" t="s">
        <v>1098</v>
      </c>
      <c r="O775" t="s">
        <v>18</v>
      </c>
      <c r="P775" t="s">
        <v>779</v>
      </c>
      <c r="Q775">
        <v>1568.683</v>
      </c>
      <c r="R775" t="str">
        <f>+VLOOKUP(Contrato[[#This Row],[Distribuidor_CNE]],Distribuidor[[#All],[Distribuidor_CNE]:[DISTRIBUIDOR_ACTUAL]],2,0)</f>
        <v>FRONTEL</v>
      </c>
      <c r="S775" t="str">
        <f>+VLOOKUP(Contrato[[#This Row],[Suministrador_CNE]],Suministrador[[#All],[Suministrador_CNE]:[SUMINISTRADOR_ACTUAL]],2,0)</f>
        <v>SPVP4</v>
      </c>
      <c r="T775">
        <f>+COUNTIFS(Cesion_credito[Distribuidor_CNE],Contrato[[#This Row],[Distribuidor_CNE]],Cesion_credito[Bloque_Contrato_CNE],Contrato[[#This Row],[Contrato]])</f>
        <v>1</v>
      </c>
    </row>
    <row r="776" spans="11:20" x14ac:dyDescent="0.25">
      <c r="K776">
        <f t="shared" si="13"/>
        <v>1</v>
      </c>
      <c r="L776" s="3" t="str">
        <f>+Contrato[[#This Row],[Distribuidor_CNE]]&amp;"_"&amp;Contrato[[#This Row],[Contrato]]</f>
        <v>LITORAL_SIC 2013/03_2_BS4_BB_LITORAL_Abengoa</v>
      </c>
      <c r="M776" t="s">
        <v>1108</v>
      </c>
      <c r="N776" t="s">
        <v>1099</v>
      </c>
      <c r="O776" t="s">
        <v>1</v>
      </c>
      <c r="P776" t="s">
        <v>780</v>
      </c>
      <c r="Q776">
        <v>2371.9079999999999</v>
      </c>
      <c r="R776" t="str">
        <f>+VLOOKUP(Contrato[[#This Row],[Distribuidor_CNE]],Distribuidor[[#All],[Distribuidor_CNE]:[DISTRIBUIDOR_ACTUAL]],2,0)</f>
        <v>LITORAL</v>
      </c>
      <c r="S776" t="str">
        <f>+VLOOKUP(Contrato[[#This Row],[Suministrador_CNE]],Suministrador[[#All],[Suministrador_CNE]:[SUMINISTRADOR_ACTUAL]],2,0)</f>
        <v>CERRO_DOMINADOR_CSP</v>
      </c>
      <c r="T776">
        <f>+COUNTIFS(Cesion_credito[Distribuidor_CNE],Contrato[[#This Row],[Distribuidor_CNE]],Cesion_credito[Bloque_Contrato_CNE],Contrato[[#This Row],[Contrato]])</f>
        <v>1</v>
      </c>
    </row>
    <row r="777" spans="11:20" x14ac:dyDescent="0.25">
      <c r="K777">
        <f t="shared" si="13"/>
        <v>1</v>
      </c>
      <c r="L777" s="3" t="str">
        <f>+Contrato[[#This Row],[Distribuidor_CNE]]&amp;"_"&amp;Contrato[[#This Row],[Contrato]]</f>
        <v>LITORAL_SIC 2013/03_2_BS3_BB_LITORAL_ACCIONA</v>
      </c>
      <c r="M777" t="s">
        <v>1108</v>
      </c>
      <c r="N777" t="s">
        <v>1099</v>
      </c>
      <c r="O777" t="s">
        <v>2</v>
      </c>
      <c r="P777" t="s">
        <v>781</v>
      </c>
      <c r="Q777">
        <v>2497.7379999999998</v>
      </c>
      <c r="R777" t="str">
        <f>+VLOOKUP(Contrato[[#This Row],[Distribuidor_CNE]],Distribuidor[[#All],[Distribuidor_CNE]:[DISTRIBUIDOR_ACTUAL]],2,0)</f>
        <v>LITORAL</v>
      </c>
      <c r="S777" t="str">
        <f>+VLOOKUP(Contrato[[#This Row],[Suministrador_CNE]],Suministrador[[#All],[Suministrador_CNE]:[SUMINISTRADOR_ACTUAL]],2,0)</f>
        <v>ACCIONA_ENERGIA</v>
      </c>
      <c r="T777">
        <f>+COUNTIFS(Cesion_credito[Distribuidor_CNE],Contrato[[#This Row],[Distribuidor_CNE]],Cesion_credito[Bloque_Contrato_CNE],Contrato[[#This Row],[Contrato]])</f>
        <v>1</v>
      </c>
    </row>
    <row r="778" spans="11:20" x14ac:dyDescent="0.25">
      <c r="K778">
        <f t="shared" si="13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1108</v>
      </c>
      <c r="N778" t="s">
        <v>1099</v>
      </c>
      <c r="O778" t="s">
        <v>3</v>
      </c>
      <c r="P778" t="s">
        <v>782</v>
      </c>
      <c r="Q778">
        <v>1591.8610000000001</v>
      </c>
      <c r="R778" t="str">
        <f>+VLOOKUP(Contrato[[#This Row],[Distribuidor_CNE]],Distribuidor[[#All],[Distribuidor_CNE]:[DISTRIBUIDOR_ACTUAL]],2,0)</f>
        <v>LITORAL</v>
      </c>
      <c r="S778" t="str">
        <f>+VLOOKUP(Contrato[[#This Row],[Suministrador_CNE]],Suministrador[[#All],[Suministrador_CNE]:[SUMINISTRADOR_ACTUAL]],2,0)</f>
        <v>AELA_GENERACION</v>
      </c>
      <c r="T778">
        <f>+COUNTIFS(Cesion_credito[Distribuidor_CNE],Contrato[[#This Row],[Distribuidor_CNE]],Cesion_credito[Bloque_Contrato_CNE],Contrato[[#This Row],[Contrato]])</f>
        <v>1</v>
      </c>
    </row>
    <row r="779" spans="11:20" x14ac:dyDescent="0.25">
      <c r="K779">
        <f t="shared" si="13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1108</v>
      </c>
      <c r="N779" t="s">
        <v>1099</v>
      </c>
      <c r="O779" t="s">
        <v>3</v>
      </c>
      <c r="P779" t="s">
        <v>783</v>
      </c>
      <c r="Q779">
        <v>1939.8330000000001</v>
      </c>
      <c r="R779" t="str">
        <f>+VLOOKUP(Contrato[[#This Row],[Distribuidor_CNE]],Distribuidor[[#All],[Distribuidor_CNE]:[DISTRIBUIDOR_ACTUAL]],2,0)</f>
        <v>LITORAL</v>
      </c>
      <c r="S779" t="str">
        <f>+VLOOKUP(Contrato[[#This Row],[Suministrador_CNE]],Suministrador[[#All],[Suministrador_CNE]:[SUMINISTRADOR_ACTUAL]],2,0)</f>
        <v>AELA_GENERACION</v>
      </c>
      <c r="T779">
        <f>+COUNTIFS(Cesion_credito[Distribuidor_CNE],Contrato[[#This Row],[Distribuidor_CNE]],Cesion_credito[Bloque_Contrato_CNE],Contrato[[#This Row],[Contrato]])</f>
        <v>1</v>
      </c>
    </row>
    <row r="780" spans="11:20" x14ac:dyDescent="0.25">
      <c r="K780">
        <f t="shared" si="13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1108</v>
      </c>
      <c r="N780" t="s">
        <v>1099</v>
      </c>
      <c r="O780" t="s">
        <v>3</v>
      </c>
      <c r="P780" t="s">
        <v>784</v>
      </c>
      <c r="Q780">
        <v>2031.752</v>
      </c>
      <c r="R780" t="str">
        <f>+VLOOKUP(Contrato[[#This Row],[Distribuidor_CNE]],Distribuidor[[#All],[Distribuidor_CNE]:[DISTRIBUIDOR_ACTUAL]],2,0)</f>
        <v>LITORAL</v>
      </c>
      <c r="S780" t="str">
        <f>+VLOOKUP(Contrato[[#This Row],[Suministrador_CNE]],Suministrador[[#All],[Suministrador_CNE]:[SUMINISTRADOR_ACTUAL]],2,0)</f>
        <v>AELA_GENERACION</v>
      </c>
      <c r="T780">
        <f>+COUNTIFS(Cesion_credito[Distribuidor_CNE],Contrato[[#This Row],[Distribuidor_CNE]],Cesion_credito[Bloque_Contrato_CNE],Contrato[[#This Row],[Contrato]])</f>
        <v>1</v>
      </c>
    </row>
    <row r="781" spans="11:20" x14ac:dyDescent="0.25">
      <c r="K781">
        <f t="shared" si="13"/>
        <v>1</v>
      </c>
      <c r="L781" s="3" t="str">
        <f>+Contrato[[#This Row],[Distribuidor_CNE]]&amp;"_"&amp;Contrato[[#This Row],[Contrato]]</f>
        <v>LITORAL_CHQ 2006/01_BB1_BB_Litoral_AES GENER</v>
      </c>
      <c r="M781" t="s">
        <v>1108</v>
      </c>
      <c r="N781" t="s">
        <v>1099</v>
      </c>
      <c r="O781" t="s">
        <v>1076</v>
      </c>
      <c r="P781" t="s">
        <v>785</v>
      </c>
      <c r="Q781">
        <v>9979.857</v>
      </c>
      <c r="R781" t="str">
        <f>+VLOOKUP(Contrato[[#This Row],[Distribuidor_CNE]],Distribuidor[[#All],[Distribuidor_CNE]:[DISTRIBUIDOR_ACTUAL]],2,0)</f>
        <v>LITORAL</v>
      </c>
      <c r="S781" t="str">
        <f>+VLOOKUP(Contrato[[#This Row],[Suministrador_CNE]],Suministrador[[#All],[Suministrador_CNE]:[SUMINISTRADOR_ACTUAL]],2,0)</f>
        <v>AES_GENER</v>
      </c>
      <c r="T781">
        <f>+COUNTIFS(Cesion_credito[Distribuidor_CNE],Contrato[[#This Row],[Distribuidor_CNE]],Cesion_credito[Bloque_Contrato_CNE],Contrato[[#This Row],[Contrato]])</f>
        <v>1</v>
      </c>
    </row>
    <row r="782" spans="11:20" x14ac:dyDescent="0.25">
      <c r="K782">
        <f t="shared" si="13"/>
        <v>1</v>
      </c>
      <c r="L782" s="3" t="str">
        <f>+Contrato[[#This Row],[Distribuidor_CNE]]&amp;"_"&amp;Contrato[[#This Row],[Contrato]]</f>
        <v>LITORAL_CHQ 2008/01_BS1_BB_Litoral_AES GENER</v>
      </c>
      <c r="M782" t="s">
        <v>1108</v>
      </c>
      <c r="N782" t="s">
        <v>1099</v>
      </c>
      <c r="O782" t="s">
        <v>1076</v>
      </c>
      <c r="P782" t="s">
        <v>786</v>
      </c>
      <c r="Q782">
        <v>144569.43400000001</v>
      </c>
      <c r="R782" t="str">
        <f>+VLOOKUP(Contrato[[#This Row],[Distribuidor_CNE]],Distribuidor[[#All],[Distribuidor_CNE]:[DISTRIBUIDOR_ACTUAL]],2,0)</f>
        <v>LITORAL</v>
      </c>
      <c r="S782" t="str">
        <f>+VLOOKUP(Contrato[[#This Row],[Suministrador_CNE]],Suministrador[[#All],[Suministrador_CNE]:[SUMINISTRADOR_ACTUAL]],2,0)</f>
        <v>AES_GENER</v>
      </c>
      <c r="T782">
        <f>+COUNTIFS(Cesion_credito[Distribuidor_CNE],Contrato[[#This Row],[Distribuidor_CNE]],Cesion_credito[Bloque_Contrato_CNE],Contrato[[#This Row],[Contrato]])</f>
        <v>1</v>
      </c>
    </row>
    <row r="783" spans="11:20" x14ac:dyDescent="0.25">
      <c r="K783">
        <f t="shared" si="13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1108</v>
      </c>
      <c r="N783" t="s">
        <v>1099</v>
      </c>
      <c r="O783" t="s">
        <v>4</v>
      </c>
      <c r="P783" t="s">
        <v>787</v>
      </c>
      <c r="Q783">
        <v>782.04499999999996</v>
      </c>
      <c r="R783" t="str">
        <f>+VLOOKUP(Contrato[[#This Row],[Distribuidor_CNE]],Distribuidor[[#All],[Distribuidor_CNE]:[DISTRIBUIDOR_ACTUAL]],2,0)</f>
        <v>LITORAL</v>
      </c>
      <c r="S783" t="str">
        <f>+VLOOKUP(Contrato[[#This Row],[Suministrador_CNE]],Suministrador[[#All],[Suministrador_CNE]:[SUMINISTRADOR_ACTUAL]],2,0)</f>
        <v>LUZ_DEL_NORTE</v>
      </c>
      <c r="T783">
        <f>+COUNTIFS(Cesion_credito[Distribuidor_CNE],Contrato[[#This Row],[Distribuidor_CNE]],Cesion_credito[Bloque_Contrato_CNE],Contrato[[#This Row],[Contrato]])</f>
        <v>1</v>
      </c>
    </row>
    <row r="784" spans="11:20" x14ac:dyDescent="0.25">
      <c r="K784">
        <f t="shared" si="13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1108</v>
      </c>
      <c r="N784" t="s">
        <v>1099</v>
      </c>
      <c r="O784" t="s">
        <v>5</v>
      </c>
      <c r="P784" t="s">
        <v>788</v>
      </c>
      <c r="Q784">
        <v>624.62300000000005</v>
      </c>
      <c r="R784" t="str">
        <f>+VLOOKUP(Contrato[[#This Row],[Distribuidor_CNE]],Distribuidor[[#All],[Distribuidor_CNE]:[DISTRIBUIDOR_ACTUAL]],2,0)</f>
        <v>LITORAL</v>
      </c>
      <c r="S784" t="str">
        <f>+VLOOKUP(Contrato[[#This Row],[Suministrador_CNE]],Suministrador[[#All],[Suministrador_CNE]:[SUMINISTRADOR_ACTUAL]],2,0)</f>
        <v>CHUNGUNGO</v>
      </c>
      <c r="T784">
        <f>+COUNTIFS(Cesion_credito[Distribuidor_CNE],Contrato[[#This Row],[Distribuidor_CNE]],Cesion_credito[Bloque_Contrato_CNE],Contrato[[#This Row],[Contrato]])</f>
        <v>1</v>
      </c>
    </row>
    <row r="785" spans="11:20" x14ac:dyDescent="0.25">
      <c r="K785">
        <f t="shared" si="13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1108</v>
      </c>
      <c r="N785" t="s">
        <v>1099</v>
      </c>
      <c r="O785" t="s">
        <v>6</v>
      </c>
      <c r="P785" t="s">
        <v>789</v>
      </c>
      <c r="Q785">
        <v>275.14100000000002</v>
      </c>
      <c r="R785" t="str">
        <f>+VLOOKUP(Contrato[[#This Row],[Distribuidor_CNE]],Distribuidor[[#All],[Distribuidor_CNE]:[DISTRIBUIDOR_ACTUAL]],2,0)</f>
        <v>LITORAL</v>
      </c>
      <c r="S785" t="str">
        <f>+VLOOKUP(Contrato[[#This Row],[Suministrador_CNE]],Suministrador[[#All],[Suministrador_CNE]:[SUMINISTRADOR_ACTUAL]],2,0)</f>
        <v>RUCATAYO</v>
      </c>
      <c r="T785">
        <f>+COUNTIFS(Cesion_credito[Distribuidor_CNE],Contrato[[#This Row],[Distribuidor_CNE]],Cesion_credito[Bloque_Contrato_CNE],Contrato[[#This Row],[Contrato]])</f>
        <v>1</v>
      </c>
    </row>
    <row r="786" spans="11:20" x14ac:dyDescent="0.25">
      <c r="K786">
        <f t="shared" si="13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1108</v>
      </c>
      <c r="N786" t="s">
        <v>1099</v>
      </c>
      <c r="O786" t="s">
        <v>6</v>
      </c>
      <c r="P786" t="s">
        <v>790</v>
      </c>
      <c r="Q786">
        <v>286.40699999999998</v>
      </c>
      <c r="R786" t="str">
        <f>+VLOOKUP(Contrato[[#This Row],[Distribuidor_CNE]],Distribuidor[[#All],[Distribuidor_CNE]:[DISTRIBUIDOR_ACTUAL]],2,0)</f>
        <v>LITORAL</v>
      </c>
      <c r="S786" t="str">
        <f>+VLOOKUP(Contrato[[#This Row],[Suministrador_CNE]],Suministrador[[#All],[Suministrador_CNE]:[SUMINISTRADOR_ACTUAL]],2,0)</f>
        <v>RUCATAYO</v>
      </c>
      <c r="T786">
        <f>+COUNTIFS(Cesion_credito[Distribuidor_CNE],Contrato[[#This Row],[Distribuidor_CNE]],Cesion_credito[Bloque_Contrato_CNE],Contrato[[#This Row],[Contrato]])</f>
        <v>1</v>
      </c>
    </row>
    <row r="787" spans="11:20" x14ac:dyDescent="0.25">
      <c r="K787">
        <f t="shared" si="13"/>
        <v>1</v>
      </c>
      <c r="L787" s="3" t="str">
        <f>+Contrato[[#This Row],[Distribuidor_CNE]]&amp;"_"&amp;Contrato[[#This Row],[Contrato]]</f>
        <v>LITORAL_SIC 2013/03_2_BS3_BB_LITORAL_E-CL</v>
      </c>
      <c r="M787" t="s">
        <v>1108</v>
      </c>
      <c r="N787" t="s">
        <v>1099</v>
      </c>
      <c r="O787" t="s">
        <v>7</v>
      </c>
      <c r="P787" t="s">
        <v>791</v>
      </c>
      <c r="Q787">
        <v>26129.733</v>
      </c>
      <c r="R787" t="str">
        <f>+VLOOKUP(Contrato[[#This Row],[Distribuidor_CNE]],Distribuidor[[#All],[Distribuidor_CNE]:[DISTRIBUIDOR_ACTUAL]],2,0)</f>
        <v>LITORAL</v>
      </c>
      <c r="S787" t="str">
        <f>+VLOOKUP(Contrato[[#This Row],[Suministrador_CNE]],Suministrador[[#All],[Suministrador_CNE]:[SUMINISTRADOR_ACTUAL]],2,0)</f>
        <v>ENGIE</v>
      </c>
      <c r="T787">
        <f>+COUNTIFS(Cesion_credito[Distribuidor_CNE],Contrato[[#This Row],[Distribuidor_CNE]],Cesion_credito[Bloque_Contrato_CNE],Contrato[[#This Row],[Contrato]])</f>
        <v>1</v>
      </c>
    </row>
    <row r="788" spans="11:20" x14ac:dyDescent="0.25">
      <c r="K788">
        <f t="shared" si="13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1108</v>
      </c>
      <c r="N788" t="s">
        <v>1099</v>
      </c>
      <c r="O788" t="s">
        <v>8</v>
      </c>
      <c r="P788" t="s">
        <v>792</v>
      </c>
      <c r="Q788">
        <v>10227.864</v>
      </c>
      <c r="R788" t="str">
        <f>+VLOOKUP(Contrato[[#This Row],[Distribuidor_CNE]],Distribuidor[[#All],[Distribuidor_CNE]:[DISTRIBUIDOR_ACTUAL]],2,0)</f>
        <v>LITORAL</v>
      </c>
      <c r="S788" t="str">
        <f>+VLOOKUP(Contrato[[#This Row],[Suministrador_CNE]],Suministrador[[#All],[Suministrador_CNE]:[SUMINISTRADOR_ACTUAL]],2,0)</f>
        <v>GM_HOLDINGS</v>
      </c>
      <c r="T788">
        <f>+COUNTIFS(Cesion_credito[Distribuidor_CNE],Contrato[[#This Row],[Distribuidor_CNE]],Cesion_credito[Bloque_Contrato_CNE],Contrato[[#This Row],[Contrato]])</f>
        <v>1</v>
      </c>
    </row>
    <row r="789" spans="11:20" x14ac:dyDescent="0.25">
      <c r="K789">
        <f t="shared" si="13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1108</v>
      </c>
      <c r="N789" t="s">
        <v>1099</v>
      </c>
      <c r="O789" t="s">
        <v>9</v>
      </c>
      <c r="P789" t="s">
        <v>793</v>
      </c>
      <c r="Q789">
        <v>56.47</v>
      </c>
      <c r="R789" t="str">
        <f>+VLOOKUP(Contrato[[#This Row],[Distribuidor_CNE]],Distribuidor[[#All],[Distribuidor_CNE]:[DISTRIBUIDOR_ACTUAL]],2,0)</f>
        <v>LITORAL</v>
      </c>
      <c r="S789" t="str">
        <f>+VLOOKUP(Contrato[[#This Row],[Suministrador_CNE]],Suministrador[[#All],[Suministrador_CNE]:[SUMINISTRADOR_ACTUAL]],2,0)</f>
        <v>CAREN</v>
      </c>
      <c r="T789">
        <f>+COUNTIFS(Cesion_credito[Distribuidor_CNE],Contrato[[#This Row],[Distribuidor_CNE]],Cesion_credito[Bloque_Contrato_CNE],Contrato[[#This Row],[Contrato]])</f>
        <v>1</v>
      </c>
    </row>
    <row r="790" spans="11:20" x14ac:dyDescent="0.25">
      <c r="K790">
        <f t="shared" si="13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1108</v>
      </c>
      <c r="N790" t="s">
        <v>1099</v>
      </c>
      <c r="O790" t="s">
        <v>9</v>
      </c>
      <c r="P790" t="s">
        <v>794</v>
      </c>
      <c r="Q790">
        <v>44.75</v>
      </c>
      <c r="R790" t="str">
        <f>+VLOOKUP(Contrato[[#This Row],[Distribuidor_CNE]],Distribuidor[[#All],[Distribuidor_CNE]:[DISTRIBUIDOR_ACTUAL]],2,0)</f>
        <v>LITORAL</v>
      </c>
      <c r="S790" t="str">
        <f>+VLOOKUP(Contrato[[#This Row],[Suministrador_CNE]],Suministrador[[#All],[Suministrador_CNE]:[SUMINISTRADOR_ACTUAL]],2,0)</f>
        <v>CAREN</v>
      </c>
      <c r="T790">
        <f>+COUNTIFS(Cesion_credito[Distribuidor_CNE],Contrato[[#This Row],[Distribuidor_CNE]],Cesion_credito[Bloque_Contrato_CNE],Contrato[[#This Row],[Contrato]])</f>
        <v>1</v>
      </c>
    </row>
    <row r="791" spans="11:20" x14ac:dyDescent="0.25">
      <c r="K791">
        <f t="shared" si="13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1108</v>
      </c>
      <c r="N791" t="s">
        <v>1099</v>
      </c>
      <c r="O791" t="s">
        <v>9</v>
      </c>
      <c r="P791" t="s">
        <v>795</v>
      </c>
      <c r="Q791">
        <v>32.561999999999998</v>
      </c>
      <c r="R791" t="str">
        <f>+VLOOKUP(Contrato[[#This Row],[Distribuidor_CNE]],Distribuidor[[#All],[Distribuidor_CNE]:[DISTRIBUIDOR_ACTUAL]],2,0)</f>
        <v>LITORAL</v>
      </c>
      <c r="S791" t="str">
        <f>+VLOOKUP(Contrato[[#This Row],[Suministrador_CNE]],Suministrador[[#All],[Suministrador_CNE]:[SUMINISTRADOR_ACTUAL]],2,0)</f>
        <v>CAREN</v>
      </c>
      <c r="T791">
        <f>+COUNTIFS(Cesion_credito[Distribuidor_CNE],Contrato[[#This Row],[Distribuidor_CNE]],Cesion_credito[Bloque_Contrato_CNE],Contrato[[#This Row],[Contrato]])</f>
        <v>1</v>
      </c>
    </row>
    <row r="792" spans="11:20" x14ac:dyDescent="0.25">
      <c r="K792">
        <f t="shared" si="13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1108</v>
      </c>
      <c r="N792" t="s">
        <v>1099</v>
      </c>
      <c r="O792" t="s">
        <v>9</v>
      </c>
      <c r="P792" t="s">
        <v>796</v>
      </c>
      <c r="Q792">
        <v>308.875</v>
      </c>
      <c r="R792" t="str">
        <f>+VLOOKUP(Contrato[[#This Row],[Distribuidor_CNE]],Distribuidor[[#All],[Distribuidor_CNE]:[DISTRIBUIDOR_ACTUAL]],2,0)</f>
        <v>LITORAL</v>
      </c>
      <c r="S792" t="str">
        <f>+VLOOKUP(Contrato[[#This Row],[Suministrador_CNE]],Suministrador[[#All],[Suministrador_CNE]:[SUMINISTRADOR_ACTUAL]],2,0)</f>
        <v>CAREN</v>
      </c>
      <c r="T792">
        <f>+COUNTIFS(Cesion_credito[Distribuidor_CNE],Contrato[[#This Row],[Distribuidor_CNE]],Cesion_credito[Bloque_Contrato_CNE],Contrato[[#This Row],[Contrato]])</f>
        <v>1</v>
      </c>
    </row>
    <row r="793" spans="11:20" x14ac:dyDescent="0.25">
      <c r="K793">
        <f t="shared" si="13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1108</v>
      </c>
      <c r="N793" t="s">
        <v>1099</v>
      </c>
      <c r="O793" t="s">
        <v>10</v>
      </c>
      <c r="P793" t="s">
        <v>797</v>
      </c>
      <c r="Q793">
        <v>225.13800000000001</v>
      </c>
      <c r="R793" t="str">
        <f>+VLOOKUP(Contrato[[#This Row],[Distribuidor_CNE]],Distribuidor[[#All],[Distribuidor_CNE]:[DISTRIBUIDOR_ACTUAL]],2,0)</f>
        <v>LITORAL</v>
      </c>
      <c r="S793" t="str">
        <f>+VLOOKUP(Contrato[[#This Row],[Suministrador_CNE]],Suministrador[[#All],[Suministrador_CNE]:[SUMINISTRADOR_ACTUAL]],2,0)</f>
        <v>PV_SALVADOR</v>
      </c>
      <c r="T793">
        <f>+COUNTIFS(Cesion_credito[Distribuidor_CNE],Contrato[[#This Row],[Distribuidor_CNE]],Cesion_credito[Bloque_Contrato_CNE],Contrato[[#This Row],[Contrato]])</f>
        <v>1</v>
      </c>
    </row>
    <row r="794" spans="11:20" x14ac:dyDescent="0.25">
      <c r="K794">
        <f t="shared" si="13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1108</v>
      </c>
      <c r="N794" t="s">
        <v>1099</v>
      </c>
      <c r="O794" t="s">
        <v>10</v>
      </c>
      <c r="P794" t="s">
        <v>798</v>
      </c>
      <c r="Q794">
        <v>48.033000000000001</v>
      </c>
      <c r="R794" t="str">
        <f>+VLOOKUP(Contrato[[#This Row],[Distribuidor_CNE]],Distribuidor[[#All],[Distribuidor_CNE]:[DISTRIBUIDOR_ACTUAL]],2,0)</f>
        <v>LITORAL</v>
      </c>
      <c r="S794" t="str">
        <f>+VLOOKUP(Contrato[[#This Row],[Suministrador_CNE]],Suministrador[[#All],[Suministrador_CNE]:[SUMINISTRADOR_ACTUAL]],2,0)</f>
        <v>PV_SALVADOR</v>
      </c>
      <c r="T794">
        <f>+COUNTIFS(Cesion_credito[Distribuidor_CNE],Contrato[[#This Row],[Distribuidor_CNE]],Cesion_credito[Bloque_Contrato_CNE],Contrato[[#This Row],[Contrato]])</f>
        <v>1</v>
      </c>
    </row>
    <row r="795" spans="11:20" x14ac:dyDescent="0.25">
      <c r="K795">
        <f t="shared" si="13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1108</v>
      </c>
      <c r="N795" t="s">
        <v>1099</v>
      </c>
      <c r="O795" t="s">
        <v>10</v>
      </c>
      <c r="P795" t="s">
        <v>799</v>
      </c>
      <c r="Q795">
        <v>69.694999999999993</v>
      </c>
      <c r="R795" t="str">
        <f>+VLOOKUP(Contrato[[#This Row],[Distribuidor_CNE]],Distribuidor[[#All],[Distribuidor_CNE]:[DISTRIBUIDOR_ACTUAL]],2,0)</f>
        <v>LITORAL</v>
      </c>
      <c r="S795" t="str">
        <f>+VLOOKUP(Contrato[[#This Row],[Suministrador_CNE]],Suministrador[[#All],[Suministrador_CNE]:[SUMINISTRADOR_ACTUAL]],2,0)</f>
        <v>PV_SALVADOR</v>
      </c>
      <c r="T795">
        <f>+COUNTIFS(Cesion_credito[Distribuidor_CNE],Contrato[[#This Row],[Distribuidor_CNE]],Cesion_credito[Bloque_Contrato_CNE],Contrato[[#This Row],[Contrato]])</f>
        <v>1</v>
      </c>
    </row>
    <row r="796" spans="11:20" x14ac:dyDescent="0.25">
      <c r="K796">
        <f t="shared" si="13"/>
        <v>1</v>
      </c>
      <c r="L796" s="3" t="str">
        <f>+Contrato[[#This Row],[Distribuidor_CNE]]&amp;"_"&amp;Contrato[[#This Row],[Contrato]]</f>
        <v>LITORAL_CHQ 2006/01_BB1_BB_Litoral_ENDESA</v>
      </c>
      <c r="M796" t="s">
        <v>1108</v>
      </c>
      <c r="N796" t="s">
        <v>1099</v>
      </c>
      <c r="O796" t="s">
        <v>1073</v>
      </c>
      <c r="P796" t="s">
        <v>800</v>
      </c>
      <c r="Q796">
        <v>9401.9889999999996</v>
      </c>
      <c r="R796" t="str">
        <f>+VLOOKUP(Contrato[[#This Row],[Distribuidor_CNE]],Distribuidor[[#All],[Distribuidor_CNE]:[DISTRIBUIDOR_ACTUAL]],2,0)</f>
        <v>LITORAL</v>
      </c>
      <c r="S796" t="str">
        <f>+VLOOKUP(Contrato[[#This Row],[Suministrador_CNE]],Suministrador[[#All],[Suministrador_CNE]:[SUMINISTRADOR_ACTUAL]],2,0)</f>
        <v>ENEL_GENERACION</v>
      </c>
      <c r="T796">
        <f>+COUNTIFS(Cesion_credito[Distribuidor_CNE],Contrato[[#This Row],[Distribuidor_CNE]],Cesion_credito[Bloque_Contrato_CNE],Contrato[[#This Row],[Contrato]])</f>
        <v>1</v>
      </c>
    </row>
    <row r="797" spans="11:20" x14ac:dyDescent="0.25">
      <c r="K797">
        <f t="shared" si="13"/>
        <v>1</v>
      </c>
      <c r="L797" s="3" t="str">
        <f>+Contrato[[#This Row],[Distribuidor_CNE]]&amp;"_"&amp;Contrato[[#This Row],[Contrato]]</f>
        <v>LITORAL_CHQ 2006/01_BB2_BB_Litoral_ENDESA</v>
      </c>
      <c r="M797" t="s">
        <v>1108</v>
      </c>
      <c r="N797" t="s">
        <v>1099</v>
      </c>
      <c r="O797" t="s">
        <v>1073</v>
      </c>
      <c r="P797" t="s">
        <v>801</v>
      </c>
      <c r="Q797">
        <v>22305.113000000001</v>
      </c>
      <c r="R797" t="str">
        <f>+VLOOKUP(Contrato[[#This Row],[Distribuidor_CNE]],Distribuidor[[#All],[Distribuidor_CNE]:[DISTRIBUIDOR_ACTUAL]],2,0)</f>
        <v>LITORAL</v>
      </c>
      <c r="S797" t="str">
        <f>+VLOOKUP(Contrato[[#This Row],[Suministrador_CNE]],Suministrador[[#All],[Suministrador_CNE]:[SUMINISTRADOR_ACTUAL]],2,0)</f>
        <v>ENEL_GENERACION</v>
      </c>
      <c r="T797">
        <f>+COUNTIFS(Cesion_credito[Distribuidor_CNE],Contrato[[#This Row],[Distribuidor_CNE]],Cesion_credito[Bloque_Contrato_CNE],Contrato[[#This Row],[Contrato]])</f>
        <v>1</v>
      </c>
    </row>
    <row r="798" spans="11:20" x14ac:dyDescent="0.25">
      <c r="K798">
        <f t="shared" si="13"/>
        <v>1</v>
      </c>
      <c r="L798" s="3" t="str">
        <f>+Contrato[[#This Row],[Distribuidor_CNE]]&amp;"_"&amp;Contrato[[#This Row],[Contrato]]</f>
        <v>LITORAL_CHQ 2008/01_BS1_BB_Litoral_ENDESA</v>
      </c>
      <c r="M798" t="s">
        <v>1108</v>
      </c>
      <c r="N798" t="s">
        <v>1099</v>
      </c>
      <c r="O798" t="s">
        <v>1073</v>
      </c>
      <c r="P798" t="s">
        <v>802</v>
      </c>
      <c r="Q798">
        <v>91408.153000000006</v>
      </c>
      <c r="R798" t="str">
        <f>+VLOOKUP(Contrato[[#This Row],[Distribuidor_CNE]],Distribuidor[[#All],[Distribuidor_CNE]:[DISTRIBUIDOR_ACTUAL]],2,0)</f>
        <v>LITORAL</v>
      </c>
      <c r="S798" t="str">
        <f>+VLOOKUP(Contrato[[#This Row],[Suministrador_CNE]],Suministrador[[#All],[Suministrador_CNE]:[SUMINISTRADOR_ACTUAL]],2,0)</f>
        <v>ENEL_GENERACION</v>
      </c>
      <c r="T798">
        <f>+COUNTIFS(Cesion_credito[Distribuidor_CNE],Contrato[[#This Row],[Distribuidor_CNE]],Cesion_credito[Bloque_Contrato_CNE],Contrato[[#This Row],[Contrato]])</f>
        <v>1</v>
      </c>
    </row>
    <row r="799" spans="11:20" x14ac:dyDescent="0.25">
      <c r="K799">
        <f t="shared" si="13"/>
        <v>1</v>
      </c>
      <c r="L799" s="3" t="str">
        <f>+Contrato[[#This Row],[Distribuidor_CNE]]&amp;"_"&amp;Contrato[[#This Row],[Contrato]]</f>
        <v>LITORAL_CHQ 2010/01_BS4_BB_Litoral_ENDESA</v>
      </c>
      <c r="M799" t="s">
        <v>1108</v>
      </c>
      <c r="N799" t="s">
        <v>1099</v>
      </c>
      <c r="O799" t="s">
        <v>1073</v>
      </c>
      <c r="P799" t="s">
        <v>803</v>
      </c>
      <c r="Q799">
        <v>4573.9790000000003</v>
      </c>
      <c r="R799" t="str">
        <f>+VLOOKUP(Contrato[[#This Row],[Distribuidor_CNE]],Distribuidor[[#All],[Distribuidor_CNE]:[DISTRIBUIDOR_ACTUAL]],2,0)</f>
        <v>LITORAL</v>
      </c>
      <c r="S799" t="str">
        <f>+VLOOKUP(Contrato[[#This Row],[Suministrador_CNE]],Suministrador[[#All],[Suministrador_CNE]:[SUMINISTRADOR_ACTUAL]],2,0)</f>
        <v>ENEL_GENERACION</v>
      </c>
      <c r="T799">
        <f>+COUNTIFS(Cesion_credito[Distribuidor_CNE],Contrato[[#This Row],[Distribuidor_CNE]],Cesion_credito[Bloque_Contrato_CNE],Contrato[[#This Row],[Contrato]])</f>
        <v>1</v>
      </c>
    </row>
    <row r="800" spans="11:20" x14ac:dyDescent="0.25">
      <c r="K800">
        <f t="shared" si="13"/>
        <v>1</v>
      </c>
      <c r="L800" s="3" t="str">
        <f>+Contrato[[#This Row],[Distribuidor_CNE]]&amp;"_"&amp;Contrato[[#This Row],[Contrato]]</f>
        <v>LITORAL_CHQ 2010/01_BS5_BB_Litoral_ENDESA</v>
      </c>
      <c r="M800" t="s">
        <v>1108</v>
      </c>
      <c r="N800" t="s">
        <v>1099</v>
      </c>
      <c r="O800" t="s">
        <v>1073</v>
      </c>
      <c r="P800" t="s">
        <v>804</v>
      </c>
      <c r="Q800">
        <v>6035.3530000000001</v>
      </c>
      <c r="R800" t="str">
        <f>+VLOOKUP(Contrato[[#This Row],[Distribuidor_CNE]],Distribuidor[[#All],[Distribuidor_CNE]:[DISTRIBUIDOR_ACTUAL]],2,0)</f>
        <v>LITORAL</v>
      </c>
      <c r="S800" t="str">
        <f>+VLOOKUP(Contrato[[#This Row],[Suministrador_CNE]],Suministrador[[#All],[Suministrador_CNE]:[SUMINISTRADOR_ACTUAL]],2,0)</f>
        <v>ENEL_GENERACION</v>
      </c>
      <c r="T800">
        <f>+COUNTIFS(Cesion_credito[Distribuidor_CNE],Contrato[[#This Row],[Distribuidor_CNE]],Cesion_credito[Bloque_Contrato_CNE],Contrato[[#This Row],[Contrato]])</f>
        <v>1</v>
      </c>
    </row>
    <row r="801" spans="11:20" x14ac:dyDescent="0.25">
      <c r="K801">
        <f t="shared" si="13"/>
        <v>1</v>
      </c>
      <c r="L801" s="3" t="str">
        <f>+Contrato[[#This Row],[Distribuidor_CNE]]&amp;"_"&amp;Contrato[[#This Row],[Contrato]]</f>
        <v>LITORAL_CHQ 2010/01_BS6_BB_Litoral_ENDESA</v>
      </c>
      <c r="M801" t="s">
        <v>1108</v>
      </c>
      <c r="N801" t="s">
        <v>1099</v>
      </c>
      <c r="O801" t="s">
        <v>1073</v>
      </c>
      <c r="P801" t="s">
        <v>805</v>
      </c>
      <c r="Q801">
        <v>15009.412</v>
      </c>
      <c r="R801" t="str">
        <f>+VLOOKUP(Contrato[[#This Row],[Distribuidor_CNE]],Distribuidor[[#All],[Distribuidor_CNE]:[DISTRIBUIDOR_ACTUAL]],2,0)</f>
        <v>LITORAL</v>
      </c>
      <c r="S801" t="str">
        <f>+VLOOKUP(Contrato[[#This Row],[Suministrador_CNE]],Suministrador[[#All],[Suministrador_CNE]:[SUMINISTRADOR_ACTUAL]],2,0)</f>
        <v>ENEL_GENERACION</v>
      </c>
      <c r="T801">
        <f>+COUNTIFS(Cesion_credito[Distribuidor_CNE],Contrato[[#This Row],[Distribuidor_CNE]],Cesion_credito[Bloque_Contrato_CNE],Contrato[[#This Row],[Contrato]])</f>
        <v>1</v>
      </c>
    </row>
    <row r="802" spans="11:20" x14ac:dyDescent="0.25">
      <c r="K802">
        <f t="shared" si="13"/>
        <v>1</v>
      </c>
      <c r="L802" s="3" t="str">
        <f>+Contrato[[#This Row],[Distribuidor_CNE]]&amp;"_"&amp;Contrato[[#This Row],[Contrato]]</f>
        <v>LITORAL_SIC 2013/01_BS1_BB_LITORAL_ENDESA</v>
      </c>
      <c r="M802" t="s">
        <v>1108</v>
      </c>
      <c r="N802" t="s">
        <v>1099</v>
      </c>
      <c r="O802" t="s">
        <v>1073</v>
      </c>
      <c r="P802" t="s">
        <v>806</v>
      </c>
      <c r="Q802">
        <v>16005.828</v>
      </c>
      <c r="R802" t="str">
        <f>+VLOOKUP(Contrato[[#This Row],[Distribuidor_CNE]],Distribuidor[[#All],[Distribuidor_CNE]:[DISTRIBUIDOR_ACTUAL]],2,0)</f>
        <v>LITORAL</v>
      </c>
      <c r="S802" t="str">
        <f>+VLOOKUP(Contrato[[#This Row],[Suministrador_CNE]],Suministrador[[#All],[Suministrador_CNE]:[SUMINISTRADOR_ACTUAL]],2,0)</f>
        <v>ENEL_GENERACION</v>
      </c>
      <c r="T802">
        <f>+COUNTIFS(Cesion_credito[Distribuidor_CNE],Contrato[[#This Row],[Distribuidor_CNE]],Cesion_credito[Bloque_Contrato_CNE],Contrato[[#This Row],[Contrato]])</f>
        <v>1</v>
      </c>
    </row>
    <row r="803" spans="11:20" x14ac:dyDescent="0.25">
      <c r="K803">
        <f t="shared" si="13"/>
        <v>1</v>
      </c>
      <c r="L803" s="3" t="str">
        <f>+Contrato[[#This Row],[Distribuidor_CNE]]&amp;"_"&amp;Contrato[[#This Row],[Contrato]]</f>
        <v>LITORAL_SIC 2013/03_BS1_BB_LITORAL_ENDESA</v>
      </c>
      <c r="M803" t="s">
        <v>1108</v>
      </c>
      <c r="N803" t="s">
        <v>1099</v>
      </c>
      <c r="O803" t="s">
        <v>1073</v>
      </c>
      <c r="P803" t="s">
        <v>807</v>
      </c>
      <c r="Q803">
        <v>1471.7049999999999</v>
      </c>
      <c r="R803" t="str">
        <f>+VLOOKUP(Contrato[[#This Row],[Distribuidor_CNE]],Distribuidor[[#All],[Distribuidor_CNE]:[DISTRIBUIDOR_ACTUAL]],2,0)</f>
        <v>LITORAL</v>
      </c>
      <c r="S803" t="str">
        <f>+VLOOKUP(Contrato[[#This Row],[Suministrador_CNE]],Suministrador[[#All],[Suministrador_CNE]:[SUMINISTRADOR_ACTUAL]],2,0)</f>
        <v>ENEL_GENERACION</v>
      </c>
      <c r="T803">
        <f>+COUNTIFS(Cesion_credito[Distribuidor_CNE],Contrato[[#This Row],[Distribuidor_CNE]],Cesion_credito[Bloque_Contrato_CNE],Contrato[[#This Row],[Contrato]])</f>
        <v>1</v>
      </c>
    </row>
    <row r="804" spans="11:20" x14ac:dyDescent="0.25">
      <c r="K804">
        <f t="shared" si="13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1108</v>
      </c>
      <c r="N804" t="s">
        <v>1099</v>
      </c>
      <c r="O804" t="s">
        <v>11</v>
      </c>
      <c r="P804" t="s">
        <v>808</v>
      </c>
      <c r="Q804">
        <v>187.14599999999999</v>
      </c>
      <c r="R804" t="str">
        <f>+VLOOKUP(Contrato[[#This Row],[Distribuidor_CNE]],Distribuidor[[#All],[Distribuidor_CNE]:[DISTRIBUIDOR_ACTUAL]],2,0)</f>
        <v>LITORAL</v>
      </c>
      <c r="S804" t="str">
        <f>+VLOOKUP(Contrato[[#This Row],[Suministrador_CNE]],Suministrador[[#All],[Suministrador_CNE]:[SUMINISTRADOR_ACTUAL]],2,0)</f>
        <v>EL_MORADO</v>
      </c>
      <c r="T804">
        <f>+COUNTIFS(Cesion_credito[Distribuidor_CNE],Contrato[[#This Row],[Distribuidor_CNE]],Cesion_credito[Bloque_Contrato_CNE],Contrato[[#This Row],[Contrato]])</f>
        <v>1</v>
      </c>
    </row>
    <row r="805" spans="11:20" x14ac:dyDescent="0.25">
      <c r="K805">
        <f t="shared" si="13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1108</v>
      </c>
      <c r="N805" t="s">
        <v>1099</v>
      </c>
      <c r="O805" t="s">
        <v>12</v>
      </c>
      <c r="P805" t="s">
        <v>809</v>
      </c>
      <c r="Q805">
        <v>1226.377</v>
      </c>
      <c r="R805" t="str">
        <f>+VLOOKUP(Contrato[[#This Row],[Distribuidor_CNE]],Distribuidor[[#All],[Distribuidor_CNE]:[DISTRIBUIDOR_ACTUAL]],2,0)</f>
        <v>LITORAL</v>
      </c>
      <c r="S805" t="str">
        <f>+VLOOKUP(Contrato[[#This Row],[Suministrador_CNE]],Suministrador[[#All],[Suministrador_CNE]:[SUMINISTRADOR_ACTUAL]],2,0)</f>
        <v>CABO_LEONES</v>
      </c>
      <c r="T805">
        <f>+COUNTIFS(Cesion_credito[Distribuidor_CNE],Contrato[[#This Row],[Distribuidor_CNE]],Cesion_credito[Bloque_Contrato_CNE],Contrato[[#This Row],[Contrato]])</f>
        <v>1</v>
      </c>
    </row>
    <row r="806" spans="11:20" x14ac:dyDescent="0.25">
      <c r="K806">
        <f t="shared" si="13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1108</v>
      </c>
      <c r="N806" t="s">
        <v>1099</v>
      </c>
      <c r="O806" t="s">
        <v>12</v>
      </c>
      <c r="P806" t="s">
        <v>810</v>
      </c>
      <c r="Q806">
        <v>1413.3230000000001</v>
      </c>
      <c r="R806" t="str">
        <f>+VLOOKUP(Contrato[[#This Row],[Distribuidor_CNE]],Distribuidor[[#All],[Distribuidor_CNE]:[DISTRIBUIDOR_ACTUAL]],2,0)</f>
        <v>LITORAL</v>
      </c>
      <c r="S806" t="str">
        <f>+VLOOKUP(Contrato[[#This Row],[Suministrador_CNE]],Suministrador[[#All],[Suministrador_CNE]:[SUMINISTRADOR_ACTUAL]],2,0)</f>
        <v>CABO_LEONES</v>
      </c>
      <c r="T806">
        <f>+COUNTIFS(Cesion_credito[Distribuidor_CNE],Contrato[[#This Row],[Distribuidor_CNE]],Cesion_credito[Bloque_Contrato_CNE],Contrato[[#This Row],[Contrato]])</f>
        <v>1</v>
      </c>
    </row>
    <row r="807" spans="11:20" x14ac:dyDescent="0.25">
      <c r="K807">
        <f t="shared" si="13"/>
        <v>1</v>
      </c>
      <c r="L807" s="3" t="str">
        <f>+Contrato[[#This Row],[Distribuidor_CNE]]&amp;"_"&amp;Contrato[[#This Row],[Contrato]]</f>
        <v>LITORAL_SIC 2013/03_2_BS4_BB_LITORAL_Norvind</v>
      </c>
      <c r="M807" t="s">
        <v>1108</v>
      </c>
      <c r="N807" t="s">
        <v>1099</v>
      </c>
      <c r="O807" t="s">
        <v>13</v>
      </c>
      <c r="P807" t="s">
        <v>811</v>
      </c>
      <c r="Q807">
        <v>119.92400000000001</v>
      </c>
      <c r="R807" t="str">
        <f>+VLOOKUP(Contrato[[#This Row],[Distribuidor_CNE]],Distribuidor[[#All],[Distribuidor_CNE]:[DISTRIBUIDOR_ACTUAL]],2,0)</f>
        <v>LITORAL</v>
      </c>
      <c r="S807" t="str">
        <f>+VLOOKUP(Contrato[[#This Row],[Suministrador_CNE]],Suministrador[[#All],[Suministrador_CNE]:[SUMINISTRADOR_ACTUAL]],2,0)</f>
        <v>NORVIND</v>
      </c>
      <c r="T807">
        <f>+COUNTIFS(Cesion_credito[Distribuidor_CNE],Contrato[[#This Row],[Distribuidor_CNE]],Cesion_credito[Bloque_Contrato_CNE],Contrato[[#This Row],[Contrato]])</f>
        <v>1</v>
      </c>
    </row>
    <row r="808" spans="11:20" x14ac:dyDescent="0.25">
      <c r="K808">
        <f t="shared" si="13"/>
        <v>1</v>
      </c>
      <c r="L808" s="3" t="str">
        <f>+Contrato[[#This Row],[Distribuidor_CNE]]&amp;"_"&amp;Contrato[[#This Row],[Contrato]]</f>
        <v>LITORAL_CHQ 2010/01_BS4_BB_Litoral_PANGUIPULLI</v>
      </c>
      <c r="M808" t="s">
        <v>1108</v>
      </c>
      <c r="N808" t="s">
        <v>1099</v>
      </c>
      <c r="O808" t="s">
        <v>1074</v>
      </c>
      <c r="P808" t="s">
        <v>812</v>
      </c>
      <c r="Q808">
        <v>6013.4589999999998</v>
      </c>
      <c r="R808" t="str">
        <f>+VLOOKUP(Contrato[[#This Row],[Distribuidor_CNE]],Distribuidor[[#All],[Distribuidor_CNE]:[DISTRIBUIDOR_ACTUAL]],2,0)</f>
        <v>LITORAL</v>
      </c>
      <c r="S808" t="str">
        <f>+VLOOKUP(Contrato[[#This Row],[Suministrador_CNE]],Suministrador[[#All],[Suministrador_CNE]:[SUMINISTRADOR_ACTUAL]],2,0)</f>
        <v>EGP_CHILE</v>
      </c>
      <c r="T808">
        <f>+COUNTIFS(Cesion_credito[Distribuidor_CNE],Contrato[[#This Row],[Distribuidor_CNE]],Cesion_credito[Bloque_Contrato_CNE],Contrato[[#This Row],[Contrato]])</f>
        <v>1</v>
      </c>
    </row>
    <row r="809" spans="11:20" x14ac:dyDescent="0.25">
      <c r="K809">
        <f t="shared" si="13"/>
        <v>1</v>
      </c>
      <c r="L809" s="3" t="str">
        <f>+Contrato[[#This Row],[Distribuidor_CNE]]&amp;"_"&amp;Contrato[[#This Row],[Contrato]]</f>
        <v>LITORAL_CHQ 2010/01_BS5_BB_Litoral_PANGUIPULLI</v>
      </c>
      <c r="M809" t="s">
        <v>1108</v>
      </c>
      <c r="N809" t="s">
        <v>1099</v>
      </c>
      <c r="O809" t="s">
        <v>1074</v>
      </c>
      <c r="P809" t="s">
        <v>813</v>
      </c>
      <c r="Q809">
        <v>5353.8249999999998</v>
      </c>
      <c r="R809" t="str">
        <f>+VLOOKUP(Contrato[[#This Row],[Distribuidor_CNE]],Distribuidor[[#All],[Distribuidor_CNE]:[DISTRIBUIDOR_ACTUAL]],2,0)</f>
        <v>LITORAL</v>
      </c>
      <c r="S809" t="str">
        <f>+VLOOKUP(Contrato[[#This Row],[Suministrador_CNE]],Suministrador[[#All],[Suministrador_CNE]:[SUMINISTRADOR_ACTUAL]],2,0)</f>
        <v>EGP_CHILE</v>
      </c>
      <c r="T809">
        <f>+COUNTIFS(Cesion_credito[Distribuidor_CNE],Contrato[[#This Row],[Distribuidor_CNE]],Cesion_credito[Bloque_Contrato_CNE],Contrato[[#This Row],[Contrato]])</f>
        <v>1</v>
      </c>
    </row>
    <row r="810" spans="11:20" x14ac:dyDescent="0.25">
      <c r="K810">
        <f t="shared" si="13"/>
        <v>1</v>
      </c>
      <c r="L810" s="3" t="str">
        <f>+Contrato[[#This Row],[Distribuidor_CNE]]&amp;"_"&amp;Contrato[[#This Row],[Contrato]]</f>
        <v>LITORAL_CHQ 2010/01_BS6_BB_Litoral_PANGUIPULLI</v>
      </c>
      <c r="M810" t="s">
        <v>1108</v>
      </c>
      <c r="N810" t="s">
        <v>1099</v>
      </c>
      <c r="O810" t="s">
        <v>1074</v>
      </c>
      <c r="P810" t="s">
        <v>814</v>
      </c>
      <c r="Q810">
        <v>2643.04</v>
      </c>
      <c r="R810" t="str">
        <f>+VLOOKUP(Contrato[[#This Row],[Distribuidor_CNE]],Distribuidor[[#All],[Distribuidor_CNE]:[DISTRIBUIDOR_ACTUAL]],2,0)</f>
        <v>LITORAL</v>
      </c>
      <c r="S810" t="str">
        <f>+VLOOKUP(Contrato[[#This Row],[Suministrador_CNE]],Suministrador[[#All],[Suministrador_CNE]:[SUMINISTRADOR_ACTUAL]],2,0)</f>
        <v>EGP_CHILE</v>
      </c>
      <c r="T810">
        <f>+COUNTIFS(Cesion_credito[Distribuidor_CNE],Contrato[[#This Row],[Distribuidor_CNE]],Cesion_credito[Bloque_Contrato_CNE],Contrato[[#This Row],[Contrato]])</f>
        <v>1</v>
      </c>
    </row>
    <row r="811" spans="11:20" x14ac:dyDescent="0.25">
      <c r="K811">
        <f t="shared" si="13"/>
        <v>1</v>
      </c>
      <c r="L811" s="3" t="str">
        <f>+Contrato[[#This Row],[Distribuidor_CNE]]&amp;"_"&amp;Contrato[[#This Row],[Contrato]]</f>
        <v>LITORAL_SIC 2013/01_BS1_BB_LITORAL_PANGUIPULLI</v>
      </c>
      <c r="M811" t="s">
        <v>1108</v>
      </c>
      <c r="N811" t="s">
        <v>1099</v>
      </c>
      <c r="O811" t="s">
        <v>1074</v>
      </c>
      <c r="P811" t="s">
        <v>815</v>
      </c>
      <c r="Q811">
        <v>1802.549</v>
      </c>
      <c r="R811" t="str">
        <f>+VLOOKUP(Contrato[[#This Row],[Distribuidor_CNE]],Distribuidor[[#All],[Distribuidor_CNE]:[DISTRIBUIDOR_ACTUAL]],2,0)</f>
        <v>LITORAL</v>
      </c>
      <c r="S811" t="str">
        <f>+VLOOKUP(Contrato[[#This Row],[Suministrador_CNE]],Suministrador[[#All],[Suministrador_CNE]:[SUMINISTRADOR_ACTUAL]],2,0)</f>
        <v>EGP_CHILE</v>
      </c>
      <c r="T811">
        <f>+COUNTIFS(Cesion_credito[Distribuidor_CNE],Contrato[[#This Row],[Distribuidor_CNE]],Cesion_credito[Bloque_Contrato_CNE],Contrato[[#This Row],[Contrato]])</f>
        <v>1</v>
      </c>
    </row>
    <row r="812" spans="11:20" x14ac:dyDescent="0.25">
      <c r="K812">
        <f t="shared" si="13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1108</v>
      </c>
      <c r="N812" t="s">
        <v>1099</v>
      </c>
      <c r="O812" t="s">
        <v>14</v>
      </c>
      <c r="P812" t="s">
        <v>816</v>
      </c>
      <c r="Q812">
        <v>927.56399999999996</v>
      </c>
      <c r="R812" t="str">
        <f>+VLOOKUP(Contrato[[#This Row],[Distribuidor_CNE]],Distribuidor[[#All],[Distribuidor_CNE]:[DISTRIBUIDOR_ACTUAL]],2,0)</f>
        <v>LITORAL</v>
      </c>
      <c r="S812" t="str">
        <f>+VLOOKUP(Contrato[[#This Row],[Suministrador_CNE]],Suministrador[[#All],[Suministrador_CNE]:[SUMINISTRADOR_ACTUAL]],2,0)</f>
        <v>COLBUN</v>
      </c>
      <c r="T812">
        <f>+COUNTIFS(Cesion_credito[Distribuidor_CNE],Contrato[[#This Row],[Distribuidor_CNE]],Cesion_credito[Bloque_Contrato_CNE],Contrato[[#This Row],[Contrato]])</f>
        <v>1</v>
      </c>
    </row>
    <row r="813" spans="11:20" x14ac:dyDescent="0.25">
      <c r="K813">
        <f t="shared" si="13"/>
        <v>1</v>
      </c>
      <c r="L813" s="3" t="str">
        <f>+Contrato[[#This Row],[Distribuidor_CNE]]&amp;"_"&amp;Contrato[[#This Row],[Contrato]]</f>
        <v>LITORAL_CHQ 2010/01_BS4_BB_Litoral_PUYEHUE</v>
      </c>
      <c r="M813" t="s">
        <v>1108</v>
      </c>
      <c r="N813" t="s">
        <v>1099</v>
      </c>
      <c r="O813" t="s">
        <v>1081</v>
      </c>
      <c r="P813" t="s">
        <v>817</v>
      </c>
      <c r="Q813">
        <v>5907.4179999999997</v>
      </c>
      <c r="R813" t="str">
        <f>+VLOOKUP(Contrato[[#This Row],[Distribuidor_CNE]],Distribuidor[[#All],[Distribuidor_CNE]:[DISTRIBUIDOR_ACTUAL]],2,0)</f>
        <v>LITORAL</v>
      </c>
      <c r="S813" t="str">
        <f>+VLOOKUP(Contrato[[#This Row],[Suministrador_CNE]],Suministrador[[#All],[Suministrador_CNE]:[SUMINISTRADOR_ACTUAL]],2,0)</f>
        <v>EGP_CHILE</v>
      </c>
      <c r="T813">
        <f>+COUNTIFS(Cesion_credito[Distribuidor_CNE],Contrato[[#This Row],[Distribuidor_CNE]],Cesion_credito[Bloque_Contrato_CNE],Contrato[[#This Row],[Contrato]])</f>
        <v>1</v>
      </c>
    </row>
    <row r="814" spans="11:20" x14ac:dyDescent="0.25">
      <c r="K814">
        <f t="shared" si="13"/>
        <v>1</v>
      </c>
      <c r="L814" s="3" t="str">
        <f>+Contrato[[#This Row],[Distribuidor_CNE]]&amp;"_"&amp;Contrato[[#This Row],[Contrato]]</f>
        <v>LITORAL_CHQ 2010/01_BS5_BB_Litoral_PUYEHUE</v>
      </c>
      <c r="M814" t="s">
        <v>1108</v>
      </c>
      <c r="N814" t="s">
        <v>1099</v>
      </c>
      <c r="O814" t="s">
        <v>1081</v>
      </c>
      <c r="P814" t="s">
        <v>818</v>
      </c>
      <c r="Q814">
        <v>4911.6329999999998</v>
      </c>
      <c r="R814" t="str">
        <f>+VLOOKUP(Contrato[[#This Row],[Distribuidor_CNE]],Distribuidor[[#All],[Distribuidor_CNE]:[DISTRIBUIDOR_ACTUAL]],2,0)</f>
        <v>LITORAL</v>
      </c>
      <c r="S814" t="str">
        <f>+VLOOKUP(Contrato[[#This Row],[Suministrador_CNE]],Suministrador[[#All],[Suministrador_CNE]:[SUMINISTRADOR_ACTUAL]],2,0)</f>
        <v>EGP_CHILE</v>
      </c>
      <c r="T814">
        <f>+COUNTIFS(Cesion_credito[Distribuidor_CNE],Contrato[[#This Row],[Distribuidor_CNE]],Cesion_credito[Bloque_Contrato_CNE],Contrato[[#This Row],[Contrato]])</f>
        <v>1</v>
      </c>
    </row>
    <row r="815" spans="11:20" x14ac:dyDescent="0.25">
      <c r="K815">
        <f t="shared" si="13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1108</v>
      </c>
      <c r="N815" t="s">
        <v>1099</v>
      </c>
      <c r="O815" t="s">
        <v>15</v>
      </c>
      <c r="P815" t="s">
        <v>819</v>
      </c>
      <c r="Q815">
        <v>384.35700000000003</v>
      </c>
      <c r="R815" t="str">
        <f>+VLOOKUP(Contrato[[#This Row],[Distribuidor_CNE]],Distribuidor[[#All],[Distribuidor_CNE]:[DISTRIBUIDOR_ACTUAL]],2,0)</f>
        <v>LITORAL</v>
      </c>
      <c r="S815" t="str">
        <f>+VLOOKUP(Contrato[[#This Row],[Suministrador_CNE]],Suministrador[[#All],[Suministrador_CNE]:[SUMINISTRADOR_ACTUAL]],2,0)</f>
        <v>SAN_JUAN_LAP</v>
      </c>
      <c r="T815">
        <f>+COUNTIFS(Cesion_credito[Distribuidor_CNE],Contrato[[#This Row],[Distribuidor_CNE]],Cesion_credito[Bloque_Contrato_CNE],Contrato[[#This Row],[Contrato]])</f>
        <v>1</v>
      </c>
    </row>
    <row r="816" spans="11:20" x14ac:dyDescent="0.25">
      <c r="K816">
        <f t="shared" si="13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1108</v>
      </c>
      <c r="N816" t="s">
        <v>1099</v>
      </c>
      <c r="O816" t="s">
        <v>15</v>
      </c>
      <c r="P816" t="s">
        <v>820</v>
      </c>
      <c r="Q816">
        <v>271.63799999999998</v>
      </c>
      <c r="R816" t="str">
        <f>+VLOOKUP(Contrato[[#This Row],[Distribuidor_CNE]],Distribuidor[[#All],[Distribuidor_CNE]:[DISTRIBUIDOR_ACTUAL]],2,0)</f>
        <v>LITORAL</v>
      </c>
      <c r="S816" t="str">
        <f>+VLOOKUP(Contrato[[#This Row],[Suministrador_CNE]],Suministrador[[#All],[Suministrador_CNE]:[SUMINISTRADOR_ACTUAL]],2,0)</f>
        <v>SAN_JUAN_LAP</v>
      </c>
      <c r="T816">
        <f>+COUNTIFS(Cesion_credito[Distribuidor_CNE],Contrato[[#This Row],[Distribuidor_CNE]],Cesion_credito[Bloque_Contrato_CNE],Contrato[[#This Row],[Contrato]])</f>
        <v>1</v>
      </c>
    </row>
    <row r="817" spans="11:20" x14ac:dyDescent="0.25">
      <c r="K817">
        <f t="shared" si="13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1108</v>
      </c>
      <c r="N817" t="s">
        <v>1099</v>
      </c>
      <c r="O817" t="s">
        <v>15</v>
      </c>
      <c r="P817" t="s">
        <v>821</v>
      </c>
      <c r="Q817">
        <v>1479.4179999999999</v>
      </c>
      <c r="R817" t="str">
        <f>+VLOOKUP(Contrato[[#This Row],[Distribuidor_CNE]],Distribuidor[[#All],[Distribuidor_CNE]:[DISTRIBUIDOR_ACTUAL]],2,0)</f>
        <v>LITORAL</v>
      </c>
      <c r="S817" t="str">
        <f>+VLOOKUP(Contrato[[#This Row],[Suministrador_CNE]],Suministrador[[#All],[Suministrador_CNE]:[SUMINISTRADOR_ACTUAL]],2,0)</f>
        <v>SAN_JUAN_LAP</v>
      </c>
      <c r="T817">
        <f>+COUNTIFS(Cesion_credito[Distribuidor_CNE],Contrato[[#This Row],[Distribuidor_CNE]],Cesion_credito[Bloque_Contrato_CNE],Contrato[[#This Row],[Contrato]])</f>
        <v>1</v>
      </c>
    </row>
    <row r="818" spans="11:20" x14ac:dyDescent="0.25">
      <c r="K818">
        <f t="shared" si="13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1108</v>
      </c>
      <c r="N818" t="s">
        <v>1099</v>
      </c>
      <c r="O818" t="s">
        <v>16</v>
      </c>
      <c r="P818" t="s">
        <v>822</v>
      </c>
      <c r="Q818">
        <v>395.85500000000002</v>
      </c>
      <c r="R818" t="str">
        <f>+VLOOKUP(Contrato[[#This Row],[Distribuidor_CNE]],Distribuidor[[#All],[Distribuidor_CNE]:[DISTRIBUIDOR_ACTUAL]],2,0)</f>
        <v>LITORAL</v>
      </c>
      <c r="S818" t="str">
        <f>+VLOOKUP(Contrato[[#This Row],[Suministrador_CNE]],Suministrador[[#All],[Suministrador_CNE]:[SUMINISTRADOR_ACTUAL]],2,0)</f>
        <v>SANTIAGO_SOLAR</v>
      </c>
      <c r="T818">
        <f>+COUNTIFS(Cesion_credito[Distribuidor_CNE],Contrato[[#This Row],[Distribuidor_CNE]],Cesion_credito[Bloque_Contrato_CNE],Contrato[[#This Row],[Contrato]])</f>
        <v>1</v>
      </c>
    </row>
    <row r="819" spans="11:20" x14ac:dyDescent="0.25">
      <c r="K819">
        <f t="shared" si="13"/>
        <v>1</v>
      </c>
      <c r="L819" s="3" t="str">
        <f>+Contrato[[#This Row],[Distribuidor_CNE]]&amp;"_"&amp;Contrato[[#This Row],[Contrato]]</f>
        <v>LITORAL_2015/02_BS4B_BB_Litoral_SCB II SpA</v>
      </c>
      <c r="M819" t="s">
        <v>1108</v>
      </c>
      <c r="N819" t="s">
        <v>1099</v>
      </c>
      <c r="O819" t="s">
        <v>17</v>
      </c>
      <c r="P819" t="s">
        <v>823</v>
      </c>
      <c r="Q819">
        <v>646.77800000000002</v>
      </c>
      <c r="R819" t="str">
        <f>+VLOOKUP(Contrato[[#This Row],[Distribuidor_CNE]],Distribuidor[[#All],[Distribuidor_CNE]:[DISTRIBUIDOR_ACTUAL]],2,0)</f>
        <v>LITORAL</v>
      </c>
      <c r="S819" t="str">
        <f>+VLOOKUP(Contrato[[#This Row],[Suministrador_CNE]],Suministrador[[#All],[Suministrador_CNE]:[SUMINISTRADOR_ACTUAL]],2,0)</f>
        <v>LUZ_DEL_NORTE</v>
      </c>
      <c r="T819">
        <f>+COUNTIFS(Cesion_credito[Distribuidor_CNE],Contrato[[#This Row],[Distribuidor_CNE]],Cesion_credito[Bloque_Contrato_CNE],Contrato[[#This Row],[Contrato]])</f>
        <v>1</v>
      </c>
    </row>
    <row r="820" spans="11:20" x14ac:dyDescent="0.25">
      <c r="K820">
        <f t="shared" si="13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1108</v>
      </c>
      <c r="N820" t="s">
        <v>1099</v>
      </c>
      <c r="O820" t="s">
        <v>18</v>
      </c>
      <c r="P820" t="s">
        <v>824</v>
      </c>
      <c r="Q820">
        <v>78.510999999999996</v>
      </c>
      <c r="R820" t="str">
        <f>+VLOOKUP(Contrato[[#This Row],[Distribuidor_CNE]],Distribuidor[[#All],[Distribuidor_CNE]:[DISTRIBUIDOR_ACTUAL]],2,0)</f>
        <v>LITORAL</v>
      </c>
      <c r="S820" t="str">
        <f>+VLOOKUP(Contrato[[#This Row],[Suministrador_CNE]],Suministrador[[#All],[Suministrador_CNE]:[SUMINISTRADOR_ACTUAL]],2,0)</f>
        <v>SPVP4</v>
      </c>
      <c r="T820">
        <f>+COUNTIFS(Cesion_credito[Distribuidor_CNE],Contrato[[#This Row],[Distribuidor_CNE]],Cesion_credito[Bloque_Contrato_CNE],Contrato[[#This Row],[Contrato]])</f>
        <v>1</v>
      </c>
    </row>
    <row r="821" spans="11:20" x14ac:dyDescent="0.25">
      <c r="K821">
        <f t="shared" si="13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1108</v>
      </c>
      <c r="N821" t="s">
        <v>1100</v>
      </c>
      <c r="O821" t="s">
        <v>1</v>
      </c>
      <c r="P821" t="s">
        <v>825</v>
      </c>
      <c r="Q821">
        <v>634.77700000000004</v>
      </c>
      <c r="R821" t="str">
        <f>+VLOOKUP(Contrato[[#This Row],[Distribuidor_CNE]],Distribuidor[[#All],[Distribuidor_CNE]:[DISTRIBUIDOR_ACTUAL]],2,0)</f>
        <v>LUZOSORNO</v>
      </c>
      <c r="S821" t="str">
        <f>+VLOOKUP(Contrato[[#This Row],[Suministrador_CNE]],Suministrador[[#All],[Suministrador_CNE]:[SUMINISTRADOR_ACTUAL]],2,0)</f>
        <v>CERRO_DOMINADOR_CSP</v>
      </c>
      <c r="T821">
        <f>+COUNTIFS(Cesion_credito[Distribuidor_CNE],Contrato[[#This Row],[Distribuidor_CNE]],Cesion_credito[Bloque_Contrato_CNE],Contrato[[#This Row],[Contrato]])</f>
        <v>1</v>
      </c>
    </row>
    <row r="822" spans="11:20" x14ac:dyDescent="0.25">
      <c r="K822">
        <f t="shared" si="13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1108</v>
      </c>
      <c r="N822" t="s">
        <v>1100</v>
      </c>
      <c r="O822" t="s">
        <v>2</v>
      </c>
      <c r="P822" t="s">
        <v>826</v>
      </c>
      <c r="Q822">
        <v>580.30899999999997</v>
      </c>
      <c r="R822" t="str">
        <f>+VLOOKUP(Contrato[[#This Row],[Distribuidor_CNE]],Distribuidor[[#All],[Distribuidor_CNE]:[DISTRIBUIDOR_ACTUAL]],2,0)</f>
        <v>LUZOSORNO</v>
      </c>
      <c r="S822" t="str">
        <f>+VLOOKUP(Contrato[[#This Row],[Suministrador_CNE]],Suministrador[[#All],[Suministrador_CNE]:[SUMINISTRADOR_ACTUAL]],2,0)</f>
        <v>ACCIONA_ENERGIA</v>
      </c>
      <c r="T822">
        <f>+COUNTIFS(Cesion_credito[Distribuidor_CNE],Contrato[[#This Row],[Distribuidor_CNE]],Cesion_credito[Bloque_Contrato_CNE],Contrato[[#This Row],[Contrato]])</f>
        <v>1</v>
      </c>
    </row>
    <row r="823" spans="11:20" x14ac:dyDescent="0.25">
      <c r="K823">
        <f t="shared" si="13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1108</v>
      </c>
      <c r="N823" t="s">
        <v>1100</v>
      </c>
      <c r="O823" t="s">
        <v>3</v>
      </c>
      <c r="P823" t="s">
        <v>827</v>
      </c>
      <c r="Q823">
        <v>0</v>
      </c>
      <c r="R823" t="str">
        <f>+VLOOKUP(Contrato[[#This Row],[Distribuidor_CNE]],Distribuidor[[#All],[Distribuidor_CNE]:[DISTRIBUIDOR_ACTUAL]],2,0)</f>
        <v>LUZOSORNO</v>
      </c>
      <c r="S823" t="str">
        <f>+VLOOKUP(Contrato[[#This Row],[Suministrador_CNE]],Suministrador[[#All],[Suministrador_CNE]:[SUMINISTRADOR_ACTUAL]],2,0)</f>
        <v>AELA_GENERACION</v>
      </c>
      <c r="T823">
        <f>+COUNTIFS(Cesion_credito[Distribuidor_CNE],Contrato[[#This Row],[Distribuidor_CNE]],Cesion_credito[Bloque_Contrato_CNE],Contrato[[#This Row],[Contrato]])</f>
        <v>0</v>
      </c>
    </row>
    <row r="824" spans="11:20" x14ac:dyDescent="0.25">
      <c r="K824">
        <f t="shared" si="13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1108</v>
      </c>
      <c r="N824" t="s">
        <v>1100</v>
      </c>
      <c r="O824" t="s">
        <v>3</v>
      </c>
      <c r="P824" t="s">
        <v>828</v>
      </c>
      <c r="Q824">
        <v>314.41000000000003</v>
      </c>
      <c r="R824" t="str">
        <f>+VLOOKUP(Contrato[[#This Row],[Distribuidor_CNE]],Distribuidor[[#All],[Distribuidor_CNE]:[DISTRIBUIDOR_ACTUAL]],2,0)</f>
        <v>LUZOSORNO</v>
      </c>
      <c r="S824" t="str">
        <f>+VLOOKUP(Contrato[[#This Row],[Suministrador_CNE]],Suministrador[[#All],[Suministrador_CNE]:[SUMINISTRADOR_ACTUAL]],2,0)</f>
        <v>AELA_GENERACION</v>
      </c>
      <c r="T824">
        <f>+COUNTIFS(Cesion_credito[Distribuidor_CNE],Contrato[[#This Row],[Distribuidor_CNE]],Cesion_credito[Bloque_Contrato_CNE],Contrato[[#This Row],[Contrato]])</f>
        <v>1</v>
      </c>
    </row>
    <row r="825" spans="11:20" x14ac:dyDescent="0.25">
      <c r="K825">
        <f t="shared" si="13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1108</v>
      </c>
      <c r="N825" t="s">
        <v>1100</v>
      </c>
      <c r="O825" t="s">
        <v>3</v>
      </c>
      <c r="P825" t="s">
        <v>829</v>
      </c>
      <c r="Q825">
        <v>999.24199999999996</v>
      </c>
      <c r="R825" t="str">
        <f>+VLOOKUP(Contrato[[#This Row],[Distribuidor_CNE]],Distribuidor[[#All],[Distribuidor_CNE]:[DISTRIBUIDOR_ACTUAL]],2,0)</f>
        <v>LUZOSORNO</v>
      </c>
      <c r="S825" t="str">
        <f>+VLOOKUP(Contrato[[#This Row],[Suministrador_CNE]],Suministrador[[#All],[Suministrador_CNE]:[SUMINISTRADOR_ACTUAL]],2,0)</f>
        <v>AELA_GENERACION</v>
      </c>
      <c r="T825">
        <f>+COUNTIFS(Cesion_credito[Distribuidor_CNE],Contrato[[#This Row],[Distribuidor_CNE]],Cesion_credito[Bloque_Contrato_CNE],Contrato[[#This Row],[Contrato]])</f>
        <v>1</v>
      </c>
    </row>
    <row r="826" spans="11:20" x14ac:dyDescent="0.25">
      <c r="K826">
        <f t="shared" si="13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1108</v>
      </c>
      <c r="N826" t="s">
        <v>1100</v>
      </c>
      <c r="O826" t="s">
        <v>4</v>
      </c>
      <c r="P826" t="s">
        <v>830</v>
      </c>
      <c r="Q826">
        <v>217.398</v>
      </c>
      <c r="R826" t="str">
        <f>+VLOOKUP(Contrato[[#This Row],[Distribuidor_CNE]],Distribuidor[[#All],[Distribuidor_CNE]:[DISTRIBUIDOR_ACTUAL]],2,0)</f>
        <v>LUZOSORNO</v>
      </c>
      <c r="S826" t="str">
        <f>+VLOOKUP(Contrato[[#This Row],[Suministrador_CNE]],Suministrador[[#All],[Suministrador_CNE]:[SUMINISTRADOR_ACTUAL]],2,0)</f>
        <v>LUZ_DEL_NORTE</v>
      </c>
      <c r="T826">
        <f>+COUNTIFS(Cesion_credito[Distribuidor_CNE],Contrato[[#This Row],[Distribuidor_CNE]],Cesion_credito[Bloque_Contrato_CNE],Contrato[[#This Row],[Contrato]])</f>
        <v>1</v>
      </c>
    </row>
    <row r="827" spans="11:20" x14ac:dyDescent="0.25">
      <c r="K827">
        <f t="shared" si="13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1108</v>
      </c>
      <c r="N827" t="s">
        <v>1100</v>
      </c>
      <c r="O827" t="s">
        <v>5</v>
      </c>
      <c r="P827" t="s">
        <v>831</v>
      </c>
      <c r="Q827">
        <v>793.62199999999996</v>
      </c>
      <c r="R827" t="str">
        <f>+VLOOKUP(Contrato[[#This Row],[Distribuidor_CNE]],Distribuidor[[#All],[Distribuidor_CNE]:[DISTRIBUIDOR_ACTUAL]],2,0)</f>
        <v>LUZOSORNO</v>
      </c>
      <c r="S827" t="str">
        <f>+VLOOKUP(Contrato[[#This Row],[Suministrador_CNE]],Suministrador[[#All],[Suministrador_CNE]:[SUMINISTRADOR_ACTUAL]],2,0)</f>
        <v>CHUNGUNGO</v>
      </c>
      <c r="T827">
        <f>+COUNTIFS(Cesion_credito[Distribuidor_CNE],Contrato[[#This Row],[Distribuidor_CNE]],Cesion_credito[Bloque_Contrato_CNE],Contrato[[#This Row],[Contrato]])</f>
        <v>1</v>
      </c>
    </row>
    <row r="828" spans="11:20" x14ac:dyDescent="0.25">
      <c r="K828">
        <f t="shared" si="13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1108</v>
      </c>
      <c r="N828" t="s">
        <v>1100</v>
      </c>
      <c r="O828" t="s">
        <v>1072</v>
      </c>
      <c r="P828" t="s">
        <v>832</v>
      </c>
      <c r="Q828">
        <v>31428.648000000001</v>
      </c>
      <c r="R828" t="str">
        <f>+VLOOKUP(Contrato[[#This Row],[Distribuidor_CNE]],Distribuidor[[#All],[Distribuidor_CNE]:[DISTRIBUIDOR_ACTUAL]],2,0)</f>
        <v>LUZOSORNO</v>
      </c>
      <c r="S828" t="str">
        <f>+VLOOKUP(Contrato[[#This Row],[Suministrador_CNE]],Suministrador[[#All],[Suministrador_CNE]:[SUMINISTRADOR_ACTUAL]],2,0)</f>
        <v>COLBUN</v>
      </c>
      <c r="T828">
        <f>+COUNTIFS(Cesion_credito[Distribuidor_CNE],Contrato[[#This Row],[Distribuidor_CNE]],Cesion_credito[Bloque_Contrato_CNE],Contrato[[#This Row],[Contrato]])</f>
        <v>1</v>
      </c>
    </row>
    <row r="829" spans="11:20" x14ac:dyDescent="0.25">
      <c r="K829">
        <f t="shared" si="13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1108</v>
      </c>
      <c r="N829" t="s">
        <v>1100</v>
      </c>
      <c r="O829" t="s">
        <v>1072</v>
      </c>
      <c r="P829" t="s">
        <v>833</v>
      </c>
      <c r="Q829">
        <v>724.16499999999996</v>
      </c>
      <c r="R829" t="str">
        <f>+VLOOKUP(Contrato[[#This Row],[Distribuidor_CNE]],Distribuidor[[#All],[Distribuidor_CNE]:[DISTRIBUIDOR_ACTUAL]],2,0)</f>
        <v>LUZOSORNO</v>
      </c>
      <c r="S829" t="str">
        <f>+VLOOKUP(Contrato[[#This Row],[Suministrador_CNE]],Suministrador[[#All],[Suministrador_CNE]:[SUMINISTRADOR_ACTUAL]],2,0)</f>
        <v>COLBUN</v>
      </c>
      <c r="T829">
        <f>+COUNTIFS(Cesion_credito[Distribuidor_CNE],Contrato[[#This Row],[Distribuidor_CNE]],Cesion_credito[Bloque_Contrato_CNE],Contrato[[#This Row],[Contrato]])</f>
        <v>1</v>
      </c>
    </row>
    <row r="830" spans="11:20" x14ac:dyDescent="0.25">
      <c r="K830">
        <f t="shared" si="13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1108</v>
      </c>
      <c r="N830" t="s">
        <v>1100</v>
      </c>
      <c r="O830" t="s">
        <v>6</v>
      </c>
      <c r="P830" t="s">
        <v>834</v>
      </c>
      <c r="Q830">
        <v>36.832000000000001</v>
      </c>
      <c r="R830" t="str">
        <f>+VLOOKUP(Contrato[[#This Row],[Distribuidor_CNE]],Distribuidor[[#All],[Distribuidor_CNE]:[DISTRIBUIDOR_ACTUAL]],2,0)</f>
        <v>LUZOSORNO</v>
      </c>
      <c r="S830" t="str">
        <f>+VLOOKUP(Contrato[[#This Row],[Suministrador_CNE]],Suministrador[[#All],[Suministrador_CNE]:[SUMINISTRADOR_ACTUAL]],2,0)</f>
        <v>RUCATAYO</v>
      </c>
      <c r="T830">
        <f>+COUNTIFS(Cesion_credito[Distribuidor_CNE],Contrato[[#This Row],[Distribuidor_CNE]],Cesion_credito[Bloque_Contrato_CNE],Contrato[[#This Row],[Contrato]])</f>
        <v>1</v>
      </c>
    </row>
    <row r="831" spans="11:20" x14ac:dyDescent="0.25">
      <c r="K831">
        <f t="shared" si="13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1108</v>
      </c>
      <c r="N831" t="s">
        <v>1100</v>
      </c>
      <c r="O831" t="s">
        <v>6</v>
      </c>
      <c r="P831" t="s">
        <v>835</v>
      </c>
      <c r="Q831">
        <v>129.53899999999999</v>
      </c>
      <c r="R831" t="str">
        <f>+VLOOKUP(Contrato[[#This Row],[Distribuidor_CNE]],Distribuidor[[#All],[Distribuidor_CNE]:[DISTRIBUIDOR_ACTUAL]],2,0)</f>
        <v>LUZOSORNO</v>
      </c>
      <c r="S831" t="str">
        <f>+VLOOKUP(Contrato[[#This Row],[Suministrador_CNE]],Suministrador[[#All],[Suministrador_CNE]:[SUMINISTRADOR_ACTUAL]],2,0)</f>
        <v>RUCATAYO</v>
      </c>
      <c r="T831">
        <f>+COUNTIFS(Cesion_credito[Distribuidor_CNE],Contrato[[#This Row],[Distribuidor_CNE]],Cesion_credito[Bloque_Contrato_CNE],Contrato[[#This Row],[Contrato]])</f>
        <v>1</v>
      </c>
    </row>
    <row r="832" spans="11:20" x14ac:dyDescent="0.25">
      <c r="K832">
        <f t="shared" si="13"/>
        <v>1</v>
      </c>
      <c r="L832" s="3" t="str">
        <f>+Contrato[[#This Row],[Distribuidor_CNE]]&amp;"_"&amp;Contrato[[#This Row],[Contrato]]</f>
        <v>LUZ OSORNO_SIC 2013/03_2_BS3_BB_LUZ OSORNO_E-CL</v>
      </c>
      <c r="M832" t="s">
        <v>1108</v>
      </c>
      <c r="N832" t="s">
        <v>1100</v>
      </c>
      <c r="O832" t="s">
        <v>7</v>
      </c>
      <c r="P832" t="s">
        <v>836</v>
      </c>
      <c r="Q832">
        <v>16796.393</v>
      </c>
      <c r="R832" t="str">
        <f>+VLOOKUP(Contrato[[#This Row],[Distribuidor_CNE]],Distribuidor[[#All],[Distribuidor_CNE]:[DISTRIBUIDOR_ACTUAL]],2,0)</f>
        <v>LUZOSORNO</v>
      </c>
      <c r="S832" t="str">
        <f>+VLOOKUP(Contrato[[#This Row],[Suministrador_CNE]],Suministrador[[#All],[Suministrador_CNE]:[SUMINISTRADOR_ACTUAL]],2,0)</f>
        <v>ENGIE</v>
      </c>
      <c r="T832">
        <f>+COUNTIFS(Cesion_credito[Distribuidor_CNE],Contrato[[#This Row],[Distribuidor_CNE]],Cesion_credito[Bloque_Contrato_CNE],Contrato[[#This Row],[Contrato]])</f>
        <v>1</v>
      </c>
    </row>
    <row r="833" spans="11:20" x14ac:dyDescent="0.25">
      <c r="K833">
        <f t="shared" si="13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1108</v>
      </c>
      <c r="N833" t="s">
        <v>1100</v>
      </c>
      <c r="O833" t="s">
        <v>8</v>
      </c>
      <c r="P833" t="s">
        <v>837</v>
      </c>
      <c r="Q833">
        <v>8055.116</v>
      </c>
      <c r="R833" t="str">
        <f>+VLOOKUP(Contrato[[#This Row],[Distribuidor_CNE]],Distribuidor[[#All],[Distribuidor_CNE]:[DISTRIBUIDOR_ACTUAL]],2,0)</f>
        <v>LUZOSORNO</v>
      </c>
      <c r="S833" t="str">
        <f>+VLOOKUP(Contrato[[#This Row],[Suministrador_CNE]],Suministrador[[#All],[Suministrador_CNE]:[SUMINISTRADOR_ACTUAL]],2,0)</f>
        <v>GM_HOLDINGS</v>
      </c>
      <c r="T833">
        <f>+COUNTIFS(Cesion_credito[Distribuidor_CNE],Contrato[[#This Row],[Distribuidor_CNE]],Cesion_credito[Bloque_Contrato_CNE],Contrato[[#This Row],[Contrato]])</f>
        <v>1</v>
      </c>
    </row>
    <row r="834" spans="11:20" x14ac:dyDescent="0.25">
      <c r="K834">
        <f t="shared" si="13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1108</v>
      </c>
      <c r="N834" t="s">
        <v>1100</v>
      </c>
      <c r="O834" t="s">
        <v>9</v>
      </c>
      <c r="P834" t="s">
        <v>838</v>
      </c>
      <c r="Q834">
        <v>72.787999999999997</v>
      </c>
      <c r="R834" t="str">
        <f>+VLOOKUP(Contrato[[#This Row],[Distribuidor_CNE]],Distribuidor[[#All],[Distribuidor_CNE]:[DISTRIBUIDOR_ACTUAL]],2,0)</f>
        <v>LUZOSORNO</v>
      </c>
      <c r="S834" t="str">
        <f>+VLOOKUP(Contrato[[#This Row],[Suministrador_CNE]],Suministrador[[#All],[Suministrador_CNE]:[SUMINISTRADOR_ACTUAL]],2,0)</f>
        <v>CAREN</v>
      </c>
      <c r="T834">
        <f>+COUNTIFS(Cesion_credito[Distribuidor_CNE],Contrato[[#This Row],[Distribuidor_CNE]],Cesion_credito[Bloque_Contrato_CNE],Contrato[[#This Row],[Contrato]])</f>
        <v>1</v>
      </c>
    </row>
    <row r="835" spans="11:20" x14ac:dyDescent="0.25">
      <c r="K835">
        <f t="shared" ref="K835:K898" si="14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1108</v>
      </c>
      <c r="N835" t="s">
        <v>1100</v>
      </c>
      <c r="O835" t="s">
        <v>9</v>
      </c>
      <c r="P835" t="s">
        <v>839</v>
      </c>
      <c r="Q835">
        <v>69.992000000000004</v>
      </c>
      <c r="R835" t="str">
        <f>+VLOOKUP(Contrato[[#This Row],[Distribuidor_CNE]],Distribuidor[[#All],[Distribuidor_CNE]:[DISTRIBUIDOR_ACTUAL]],2,0)</f>
        <v>LUZOSORNO</v>
      </c>
      <c r="S835" t="str">
        <f>+VLOOKUP(Contrato[[#This Row],[Suministrador_CNE]],Suministrador[[#All],[Suministrador_CNE]:[SUMINISTRADOR_ACTUAL]],2,0)</f>
        <v>CAREN</v>
      </c>
      <c r="T835">
        <f>+COUNTIFS(Cesion_credito[Distribuidor_CNE],Contrato[[#This Row],[Distribuidor_CNE]],Cesion_credito[Bloque_Contrato_CNE],Contrato[[#This Row],[Contrato]])</f>
        <v>1</v>
      </c>
    </row>
    <row r="836" spans="11:20" x14ac:dyDescent="0.25">
      <c r="K836">
        <f t="shared" si="14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1108</v>
      </c>
      <c r="N836" t="s">
        <v>1100</v>
      </c>
      <c r="O836" t="s">
        <v>9</v>
      </c>
      <c r="P836" t="s">
        <v>840</v>
      </c>
      <c r="Q836">
        <v>153.739</v>
      </c>
      <c r="R836" t="str">
        <f>+VLOOKUP(Contrato[[#This Row],[Distribuidor_CNE]],Distribuidor[[#All],[Distribuidor_CNE]:[DISTRIBUIDOR_ACTUAL]],2,0)</f>
        <v>LUZOSORNO</v>
      </c>
      <c r="S836" t="str">
        <f>+VLOOKUP(Contrato[[#This Row],[Suministrador_CNE]],Suministrador[[#All],[Suministrador_CNE]:[SUMINISTRADOR_ACTUAL]],2,0)</f>
        <v>CAREN</v>
      </c>
      <c r="T836">
        <f>+COUNTIFS(Cesion_credito[Distribuidor_CNE],Contrato[[#This Row],[Distribuidor_CNE]],Cesion_credito[Bloque_Contrato_CNE],Contrato[[#This Row],[Contrato]])</f>
        <v>1</v>
      </c>
    </row>
    <row r="837" spans="11:20" x14ac:dyDescent="0.25">
      <c r="K837">
        <f t="shared" si="14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1108</v>
      </c>
      <c r="N837" t="s">
        <v>1100</v>
      </c>
      <c r="O837" t="s">
        <v>9</v>
      </c>
      <c r="P837" t="s">
        <v>841</v>
      </c>
      <c r="Q837">
        <v>126.633</v>
      </c>
      <c r="R837" t="str">
        <f>+VLOOKUP(Contrato[[#This Row],[Distribuidor_CNE]],Distribuidor[[#All],[Distribuidor_CNE]:[DISTRIBUIDOR_ACTUAL]],2,0)</f>
        <v>LUZOSORNO</v>
      </c>
      <c r="S837" t="str">
        <f>+VLOOKUP(Contrato[[#This Row],[Suministrador_CNE]],Suministrador[[#All],[Suministrador_CNE]:[SUMINISTRADOR_ACTUAL]],2,0)</f>
        <v>CAREN</v>
      </c>
      <c r="T837">
        <f>+COUNTIFS(Cesion_credito[Distribuidor_CNE],Contrato[[#This Row],[Distribuidor_CNE]],Cesion_credito[Bloque_Contrato_CNE],Contrato[[#This Row],[Contrato]])</f>
        <v>1</v>
      </c>
    </row>
    <row r="838" spans="11:20" x14ac:dyDescent="0.25">
      <c r="K838">
        <f t="shared" si="14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1108</v>
      </c>
      <c r="N838" t="s">
        <v>1100</v>
      </c>
      <c r="O838" t="s">
        <v>10</v>
      </c>
      <c r="P838" t="s">
        <v>842</v>
      </c>
      <c r="Q838">
        <v>287.88600000000002</v>
      </c>
      <c r="R838" t="str">
        <f>+VLOOKUP(Contrato[[#This Row],[Distribuidor_CNE]],Distribuidor[[#All],[Distribuidor_CNE]:[DISTRIBUIDOR_ACTUAL]],2,0)</f>
        <v>LUZOSORNO</v>
      </c>
      <c r="S838" t="str">
        <f>+VLOOKUP(Contrato[[#This Row],[Suministrador_CNE]],Suministrador[[#All],[Suministrador_CNE]:[SUMINISTRADOR_ACTUAL]],2,0)</f>
        <v>PV_SALVADOR</v>
      </c>
      <c r="T838">
        <f>+COUNTIFS(Cesion_credito[Distribuidor_CNE],Contrato[[#This Row],[Distribuidor_CNE]],Cesion_credito[Bloque_Contrato_CNE],Contrato[[#This Row],[Contrato]])</f>
        <v>1</v>
      </c>
    </row>
    <row r="839" spans="11:20" x14ac:dyDescent="0.25">
      <c r="K839">
        <f t="shared" si="14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1108</v>
      </c>
      <c r="N839" t="s">
        <v>1100</v>
      </c>
      <c r="O839" t="s">
        <v>10</v>
      </c>
      <c r="P839" t="s">
        <v>843</v>
      </c>
      <c r="Q839">
        <v>75.540000000000006</v>
      </c>
      <c r="R839" t="str">
        <f>+VLOOKUP(Contrato[[#This Row],[Distribuidor_CNE]],Distribuidor[[#All],[Distribuidor_CNE]:[DISTRIBUIDOR_ACTUAL]],2,0)</f>
        <v>LUZOSORNO</v>
      </c>
      <c r="S839" t="str">
        <f>+VLOOKUP(Contrato[[#This Row],[Suministrador_CNE]],Suministrador[[#All],[Suministrador_CNE]:[SUMINISTRADOR_ACTUAL]],2,0)</f>
        <v>PV_SALVADOR</v>
      </c>
      <c r="T839">
        <f>+COUNTIFS(Cesion_credito[Distribuidor_CNE],Contrato[[#This Row],[Distribuidor_CNE]],Cesion_credito[Bloque_Contrato_CNE],Contrato[[#This Row],[Contrato]])</f>
        <v>1</v>
      </c>
    </row>
    <row r="840" spans="11:20" x14ac:dyDescent="0.25">
      <c r="K840">
        <f t="shared" si="14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1108</v>
      </c>
      <c r="N840" t="s">
        <v>1100</v>
      </c>
      <c r="O840" t="s">
        <v>10</v>
      </c>
      <c r="P840" t="s">
        <v>844</v>
      </c>
      <c r="Q840">
        <v>197.65199999999999</v>
      </c>
      <c r="R840" t="str">
        <f>+VLOOKUP(Contrato[[#This Row],[Distribuidor_CNE]],Distribuidor[[#All],[Distribuidor_CNE]:[DISTRIBUIDOR_ACTUAL]],2,0)</f>
        <v>LUZOSORNO</v>
      </c>
      <c r="S840" t="str">
        <f>+VLOOKUP(Contrato[[#This Row],[Suministrador_CNE]],Suministrador[[#All],[Suministrador_CNE]:[SUMINISTRADOR_ACTUAL]],2,0)</f>
        <v>PV_SALVADOR</v>
      </c>
      <c r="T840">
        <f>+COUNTIFS(Cesion_credito[Distribuidor_CNE],Contrato[[#This Row],[Distribuidor_CNE]],Cesion_credito[Bloque_Contrato_CNE],Contrato[[#This Row],[Contrato]])</f>
        <v>1</v>
      </c>
    </row>
    <row r="841" spans="11:20" x14ac:dyDescent="0.25">
      <c r="K841">
        <f t="shared" si="14"/>
        <v>1</v>
      </c>
      <c r="L841" s="3" t="str">
        <f>+Contrato[[#This Row],[Distribuidor_CNE]]&amp;"_"&amp;Contrato[[#This Row],[Contrato]]</f>
        <v>LUZ OSORNO_SIC 2013/01_BS1_BB_LUZ OSORNO_ENDESA</v>
      </c>
      <c r="M841" t="s">
        <v>1108</v>
      </c>
      <c r="N841" t="s">
        <v>1100</v>
      </c>
      <c r="O841" t="s">
        <v>1073</v>
      </c>
      <c r="P841" t="s">
        <v>845</v>
      </c>
      <c r="Q841">
        <v>20114.457999999999</v>
      </c>
      <c r="R841" t="str">
        <f>+VLOOKUP(Contrato[[#This Row],[Distribuidor_CNE]],Distribuidor[[#All],[Distribuidor_CNE]:[DISTRIBUIDOR_ACTUAL]],2,0)</f>
        <v>LUZOSORNO</v>
      </c>
      <c r="S841" t="str">
        <f>+VLOOKUP(Contrato[[#This Row],[Suministrador_CNE]],Suministrador[[#All],[Suministrador_CNE]:[SUMINISTRADOR_ACTUAL]],2,0)</f>
        <v>ENEL_GENERACION</v>
      </c>
      <c r="T841">
        <f>+COUNTIFS(Cesion_credito[Distribuidor_CNE],Contrato[[#This Row],[Distribuidor_CNE]],Cesion_credito[Bloque_Contrato_CNE],Contrato[[#This Row],[Contrato]])</f>
        <v>1</v>
      </c>
    </row>
    <row r="842" spans="11:20" x14ac:dyDescent="0.25">
      <c r="K842">
        <f t="shared" si="14"/>
        <v>1</v>
      </c>
      <c r="L842" s="3" t="str">
        <f>+Contrato[[#This Row],[Distribuidor_CNE]]&amp;"_"&amp;Contrato[[#This Row],[Contrato]]</f>
        <v>LUZ OSORNO_SIC 2013/03_BS1_BB_LUZ OSORNO_ENDESA</v>
      </c>
      <c r="M842" t="s">
        <v>1108</v>
      </c>
      <c r="N842" t="s">
        <v>1100</v>
      </c>
      <c r="O842" t="s">
        <v>1073</v>
      </c>
      <c r="P842" t="s">
        <v>846</v>
      </c>
      <c r="Q842">
        <v>4036.9070000000002</v>
      </c>
      <c r="R842" t="str">
        <f>+VLOOKUP(Contrato[[#This Row],[Distribuidor_CNE]],Distribuidor[[#All],[Distribuidor_CNE]:[DISTRIBUIDOR_ACTUAL]],2,0)</f>
        <v>LUZOSORNO</v>
      </c>
      <c r="S842" t="str">
        <f>+VLOOKUP(Contrato[[#This Row],[Suministrador_CNE]],Suministrador[[#All],[Suministrador_CNE]:[SUMINISTRADOR_ACTUAL]],2,0)</f>
        <v>ENEL_GENERACION</v>
      </c>
      <c r="T842">
        <f>+COUNTIFS(Cesion_credito[Distribuidor_CNE],Contrato[[#This Row],[Distribuidor_CNE]],Cesion_credito[Bloque_Contrato_CNE],Contrato[[#This Row],[Contrato]])</f>
        <v>1</v>
      </c>
    </row>
    <row r="843" spans="11:20" x14ac:dyDescent="0.25">
      <c r="K843">
        <f t="shared" si="14"/>
        <v>1</v>
      </c>
      <c r="L843" s="3" t="str">
        <f>+Contrato[[#This Row],[Distribuidor_CNE]]&amp;"_"&amp;Contrato[[#This Row],[Contrato]]</f>
        <v>LUZ OSORNO_SAE 2006/01_BB1_BB_Luz Osorno_ENDESA</v>
      </c>
      <c r="M843" t="s">
        <v>1108</v>
      </c>
      <c r="N843" t="s">
        <v>1100</v>
      </c>
      <c r="O843" t="s">
        <v>1073</v>
      </c>
      <c r="P843" t="s">
        <v>847</v>
      </c>
      <c r="Q843">
        <v>82720.649000000005</v>
      </c>
      <c r="R843" t="str">
        <f>+VLOOKUP(Contrato[[#This Row],[Distribuidor_CNE]],Distribuidor[[#All],[Distribuidor_CNE]:[DISTRIBUIDOR_ACTUAL]],2,0)</f>
        <v>LUZOSORNO</v>
      </c>
      <c r="S843" t="str">
        <f>+VLOOKUP(Contrato[[#This Row],[Suministrador_CNE]],Suministrador[[#All],[Suministrador_CNE]:[SUMINISTRADOR_ACTUAL]],2,0)</f>
        <v>ENEL_GENERACION</v>
      </c>
      <c r="T843">
        <f>+COUNTIFS(Cesion_credito[Distribuidor_CNE],Contrato[[#This Row],[Distribuidor_CNE]],Cesion_credito[Bloque_Contrato_CNE],Contrato[[#This Row],[Contrato]])</f>
        <v>1</v>
      </c>
    </row>
    <row r="844" spans="11:20" x14ac:dyDescent="0.25">
      <c r="K844">
        <f t="shared" si="14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1108</v>
      </c>
      <c r="N844" t="s">
        <v>1100</v>
      </c>
      <c r="O844" t="s">
        <v>11</v>
      </c>
      <c r="P844" t="s">
        <v>848</v>
      </c>
      <c r="Q844">
        <v>293.73500000000001</v>
      </c>
      <c r="R844" t="str">
        <f>+VLOOKUP(Contrato[[#This Row],[Distribuidor_CNE]],Distribuidor[[#All],[Distribuidor_CNE]:[DISTRIBUIDOR_ACTUAL]],2,0)</f>
        <v>LUZOSORNO</v>
      </c>
      <c r="S844" t="str">
        <f>+VLOOKUP(Contrato[[#This Row],[Suministrador_CNE]],Suministrador[[#All],[Suministrador_CNE]:[SUMINISTRADOR_ACTUAL]],2,0)</f>
        <v>EL_MORADO</v>
      </c>
      <c r="T844">
        <f>+COUNTIFS(Cesion_credito[Distribuidor_CNE],Contrato[[#This Row],[Distribuidor_CNE]],Cesion_credito[Bloque_Contrato_CNE],Contrato[[#This Row],[Contrato]])</f>
        <v>1</v>
      </c>
    </row>
    <row r="845" spans="11:20" x14ac:dyDescent="0.25">
      <c r="K845">
        <f t="shared" si="14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1108</v>
      </c>
      <c r="N845" t="s">
        <v>1100</v>
      </c>
      <c r="O845" t="s">
        <v>12</v>
      </c>
      <c r="P845" t="s">
        <v>849</v>
      </c>
      <c r="Q845">
        <v>156.08600000000001</v>
      </c>
      <c r="R845" t="str">
        <f>+VLOOKUP(Contrato[[#This Row],[Distribuidor_CNE]],Distribuidor[[#All],[Distribuidor_CNE]:[DISTRIBUIDOR_ACTUAL]],2,0)</f>
        <v>LUZOSORNO</v>
      </c>
      <c r="S845" t="str">
        <f>+VLOOKUP(Contrato[[#This Row],[Suministrador_CNE]],Suministrador[[#All],[Suministrador_CNE]:[SUMINISTRADOR_ACTUAL]],2,0)</f>
        <v>CABO_LEONES</v>
      </c>
      <c r="T845">
        <f>+COUNTIFS(Cesion_credito[Distribuidor_CNE],Contrato[[#This Row],[Distribuidor_CNE]],Cesion_credito[Bloque_Contrato_CNE],Contrato[[#This Row],[Contrato]])</f>
        <v>1</v>
      </c>
    </row>
    <row r="846" spans="11:20" x14ac:dyDescent="0.25">
      <c r="K846">
        <f t="shared" si="14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1108</v>
      </c>
      <c r="N846" t="s">
        <v>1100</v>
      </c>
      <c r="O846" t="s">
        <v>12</v>
      </c>
      <c r="P846" t="s">
        <v>850</v>
      </c>
      <c r="Q846">
        <v>642.59799999999996</v>
      </c>
      <c r="R846" t="str">
        <f>+VLOOKUP(Contrato[[#This Row],[Distribuidor_CNE]],Distribuidor[[#All],[Distribuidor_CNE]:[DISTRIBUIDOR_ACTUAL]],2,0)</f>
        <v>LUZOSORNO</v>
      </c>
      <c r="S846" t="str">
        <f>+VLOOKUP(Contrato[[#This Row],[Suministrador_CNE]],Suministrador[[#All],[Suministrador_CNE]:[SUMINISTRADOR_ACTUAL]],2,0)</f>
        <v>CABO_LEONES</v>
      </c>
      <c r="T846">
        <f>+COUNTIFS(Cesion_credito[Distribuidor_CNE],Contrato[[#This Row],[Distribuidor_CNE]],Cesion_credito[Bloque_Contrato_CNE],Contrato[[#This Row],[Contrato]])</f>
        <v>1</v>
      </c>
    </row>
    <row r="847" spans="11:20" x14ac:dyDescent="0.25">
      <c r="K847">
        <f t="shared" si="14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1108</v>
      </c>
      <c r="N847" t="s">
        <v>1100</v>
      </c>
      <c r="O847" t="s">
        <v>13</v>
      </c>
      <c r="P847" t="s">
        <v>851</v>
      </c>
      <c r="Q847">
        <v>33.731000000000002</v>
      </c>
      <c r="R847" t="str">
        <f>+VLOOKUP(Contrato[[#This Row],[Distribuidor_CNE]],Distribuidor[[#All],[Distribuidor_CNE]:[DISTRIBUIDOR_ACTUAL]],2,0)</f>
        <v>LUZOSORNO</v>
      </c>
      <c r="S847" t="str">
        <f>+VLOOKUP(Contrato[[#This Row],[Suministrador_CNE]],Suministrador[[#All],[Suministrador_CNE]:[SUMINISTRADOR_ACTUAL]],2,0)</f>
        <v>NORVIND</v>
      </c>
      <c r="T847">
        <f>+COUNTIFS(Cesion_credito[Distribuidor_CNE],Contrato[[#This Row],[Distribuidor_CNE]],Cesion_credito[Bloque_Contrato_CNE],Contrato[[#This Row],[Contrato]])</f>
        <v>1</v>
      </c>
    </row>
    <row r="848" spans="11:20" x14ac:dyDescent="0.25">
      <c r="K848">
        <f t="shared" si="14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1108</v>
      </c>
      <c r="N848" t="s">
        <v>1100</v>
      </c>
      <c r="O848" t="s">
        <v>1074</v>
      </c>
      <c r="P848" t="s">
        <v>852</v>
      </c>
      <c r="Q848">
        <v>1381.442</v>
      </c>
      <c r="R848" t="str">
        <f>+VLOOKUP(Contrato[[#This Row],[Distribuidor_CNE]],Distribuidor[[#All],[Distribuidor_CNE]:[DISTRIBUIDOR_ACTUAL]],2,0)</f>
        <v>LUZOSORNO</v>
      </c>
      <c r="S848" t="str">
        <f>+VLOOKUP(Contrato[[#This Row],[Suministrador_CNE]],Suministrador[[#All],[Suministrador_CNE]:[SUMINISTRADOR_ACTUAL]],2,0)</f>
        <v>EGP_CHILE</v>
      </c>
      <c r="T848">
        <f>+COUNTIFS(Cesion_credito[Distribuidor_CNE],Contrato[[#This Row],[Distribuidor_CNE]],Cesion_credito[Bloque_Contrato_CNE],Contrato[[#This Row],[Contrato]])</f>
        <v>1</v>
      </c>
    </row>
    <row r="849" spans="11:20" x14ac:dyDescent="0.25">
      <c r="K849">
        <f t="shared" si="14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1108</v>
      </c>
      <c r="N849" t="s">
        <v>1100</v>
      </c>
      <c r="O849" t="s">
        <v>14</v>
      </c>
      <c r="P849" t="s">
        <v>853</v>
      </c>
      <c r="Q849">
        <v>2532.0149999999999</v>
      </c>
      <c r="R849" t="str">
        <f>+VLOOKUP(Contrato[[#This Row],[Distribuidor_CNE]],Distribuidor[[#All],[Distribuidor_CNE]:[DISTRIBUIDOR_ACTUAL]],2,0)</f>
        <v>LUZOSORNO</v>
      </c>
      <c r="S849" t="str">
        <f>+VLOOKUP(Contrato[[#This Row],[Suministrador_CNE]],Suministrador[[#All],[Suministrador_CNE]:[SUMINISTRADOR_ACTUAL]],2,0)</f>
        <v>COLBUN</v>
      </c>
      <c r="T849">
        <f>+COUNTIFS(Cesion_credito[Distribuidor_CNE],Contrato[[#This Row],[Distribuidor_CNE]],Cesion_credito[Bloque_Contrato_CNE],Contrato[[#This Row],[Contrato]])</f>
        <v>1</v>
      </c>
    </row>
    <row r="850" spans="11:20" x14ac:dyDescent="0.25">
      <c r="K850">
        <f t="shared" si="14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1108</v>
      </c>
      <c r="N850" t="s">
        <v>1100</v>
      </c>
      <c r="O850" t="s">
        <v>19</v>
      </c>
      <c r="P850" t="s">
        <v>854</v>
      </c>
      <c r="Q850">
        <v>0</v>
      </c>
      <c r="R850" t="str">
        <f>+VLOOKUP(Contrato[[#This Row],[Distribuidor_CNE]],Distribuidor[[#All],[Distribuidor_CNE]:[DISTRIBUIDOR_ACTUAL]],2,0)</f>
        <v>LUZOSORNO</v>
      </c>
      <c r="S850" t="str">
        <f>+VLOOKUP(Contrato[[#This Row],[Suministrador_CNE]],Suministrador[[#All],[Suministrador_CNE]:[SUMINISTRADOR_ACTUAL]],2,0)</f>
        <v>COLBUN</v>
      </c>
      <c r="T850">
        <f>+COUNTIFS(Cesion_credito[Distribuidor_CNE],Contrato[[#This Row],[Distribuidor_CNE]],Cesion_credito[Bloque_Contrato_CNE],Contrato[[#This Row],[Contrato]])</f>
        <v>1</v>
      </c>
    </row>
    <row r="851" spans="11:20" x14ac:dyDescent="0.25">
      <c r="K851">
        <f t="shared" si="14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1108</v>
      </c>
      <c r="N851" t="s">
        <v>1100</v>
      </c>
      <c r="O851" t="s">
        <v>20</v>
      </c>
      <c r="P851" t="s">
        <v>855</v>
      </c>
      <c r="Q851">
        <v>0</v>
      </c>
      <c r="R851" t="str">
        <f>+VLOOKUP(Contrato[[#This Row],[Distribuidor_CNE]],Distribuidor[[#All],[Distribuidor_CNE]:[DISTRIBUIDOR_ACTUAL]],2,0)</f>
        <v>LUZOSORNO</v>
      </c>
      <c r="S851" t="str">
        <f>+VLOOKUP(Contrato[[#This Row],[Suministrador_CNE]],Suministrador[[#All],[Suministrador_CNE]:[SUMINISTRADOR_ACTUAL]],2,0)</f>
        <v>COLBUN</v>
      </c>
      <c r="T851">
        <f>+COUNTIFS(Cesion_credito[Distribuidor_CNE],Contrato[[#This Row],[Distribuidor_CNE]],Cesion_credito[Bloque_Contrato_CNE],Contrato[[#This Row],[Contrato]])</f>
        <v>1</v>
      </c>
    </row>
    <row r="852" spans="11:20" x14ac:dyDescent="0.25">
      <c r="K852">
        <f t="shared" si="14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1108</v>
      </c>
      <c r="N852" t="s">
        <v>1100</v>
      </c>
      <c r="O852" t="s">
        <v>15</v>
      </c>
      <c r="P852" t="s">
        <v>856</v>
      </c>
      <c r="Q852">
        <v>492.14100000000002</v>
      </c>
      <c r="R852" t="str">
        <f>+VLOOKUP(Contrato[[#This Row],[Distribuidor_CNE]],Distribuidor[[#All],[Distribuidor_CNE]:[DISTRIBUIDOR_ACTUAL]],2,0)</f>
        <v>LUZOSORNO</v>
      </c>
      <c r="S852" t="str">
        <f>+VLOOKUP(Contrato[[#This Row],[Suministrador_CNE]],Suministrador[[#All],[Suministrador_CNE]:[SUMINISTRADOR_ACTUAL]],2,0)</f>
        <v>SAN_JUAN_LAP</v>
      </c>
      <c r="T852">
        <f>+COUNTIFS(Cesion_credito[Distribuidor_CNE],Contrato[[#This Row],[Distribuidor_CNE]],Cesion_credito[Bloque_Contrato_CNE],Contrato[[#This Row],[Contrato]])</f>
        <v>1</v>
      </c>
    </row>
    <row r="853" spans="11:20" x14ac:dyDescent="0.25">
      <c r="K853">
        <f t="shared" si="14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1108</v>
      </c>
      <c r="N853" t="s">
        <v>1100</v>
      </c>
      <c r="O853" t="s">
        <v>15</v>
      </c>
      <c r="P853" t="s">
        <v>857</v>
      </c>
      <c r="Q853">
        <v>1111.434</v>
      </c>
      <c r="R853" t="str">
        <f>+VLOOKUP(Contrato[[#This Row],[Distribuidor_CNE]],Distribuidor[[#All],[Distribuidor_CNE]:[DISTRIBUIDOR_ACTUAL]],2,0)</f>
        <v>LUZOSORNO</v>
      </c>
      <c r="S853" t="str">
        <f>+VLOOKUP(Contrato[[#This Row],[Suministrador_CNE]],Suministrador[[#All],[Suministrador_CNE]:[SUMINISTRADOR_ACTUAL]],2,0)</f>
        <v>SAN_JUAN_LAP</v>
      </c>
      <c r="T853">
        <f>+COUNTIFS(Cesion_credito[Distribuidor_CNE],Contrato[[#This Row],[Distribuidor_CNE]],Cesion_credito[Bloque_Contrato_CNE],Contrato[[#This Row],[Contrato]])</f>
        <v>1</v>
      </c>
    </row>
    <row r="854" spans="11:20" x14ac:dyDescent="0.25">
      <c r="K854">
        <f t="shared" si="14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1108</v>
      </c>
      <c r="N854" t="s">
        <v>1100</v>
      </c>
      <c r="O854" t="s">
        <v>15</v>
      </c>
      <c r="P854" t="s">
        <v>858</v>
      </c>
      <c r="Q854">
        <v>619.55200000000002</v>
      </c>
      <c r="R854" t="str">
        <f>+VLOOKUP(Contrato[[#This Row],[Distribuidor_CNE]],Distribuidor[[#All],[Distribuidor_CNE]:[DISTRIBUIDOR_ACTUAL]],2,0)</f>
        <v>LUZOSORNO</v>
      </c>
      <c r="S854" t="str">
        <f>+VLOOKUP(Contrato[[#This Row],[Suministrador_CNE]],Suministrador[[#All],[Suministrador_CNE]:[SUMINISTRADOR_ACTUAL]],2,0)</f>
        <v>SAN_JUAN_LAP</v>
      </c>
      <c r="T854">
        <f>+COUNTIFS(Cesion_credito[Distribuidor_CNE],Contrato[[#This Row],[Distribuidor_CNE]],Cesion_credito[Bloque_Contrato_CNE],Contrato[[#This Row],[Contrato]])</f>
        <v>1</v>
      </c>
    </row>
    <row r="855" spans="11:20" x14ac:dyDescent="0.25">
      <c r="K855">
        <f t="shared" si="14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1108</v>
      </c>
      <c r="N855" t="s">
        <v>1100</v>
      </c>
      <c r="O855" t="s">
        <v>16</v>
      </c>
      <c r="P855" t="s">
        <v>859</v>
      </c>
      <c r="Q855">
        <v>602.57299999999998</v>
      </c>
      <c r="R855" t="str">
        <f>+VLOOKUP(Contrato[[#This Row],[Distribuidor_CNE]],Distribuidor[[#All],[Distribuidor_CNE]:[DISTRIBUIDOR_ACTUAL]],2,0)</f>
        <v>LUZOSORNO</v>
      </c>
      <c r="S855" t="str">
        <f>+VLOOKUP(Contrato[[#This Row],[Suministrador_CNE]],Suministrador[[#All],[Suministrador_CNE]:[SUMINISTRADOR_ACTUAL]],2,0)</f>
        <v>SANTIAGO_SOLAR</v>
      </c>
      <c r="T855">
        <f>+COUNTIFS(Cesion_credito[Distribuidor_CNE],Contrato[[#This Row],[Distribuidor_CNE]],Cesion_credito[Bloque_Contrato_CNE],Contrato[[#This Row],[Contrato]])</f>
        <v>1</v>
      </c>
    </row>
    <row r="856" spans="11:20" x14ac:dyDescent="0.25">
      <c r="K856">
        <f t="shared" si="14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1108</v>
      </c>
      <c r="N856" t="s">
        <v>1100</v>
      </c>
      <c r="O856" t="s">
        <v>17</v>
      </c>
      <c r="P856" t="s">
        <v>860</v>
      </c>
      <c r="Q856">
        <v>182.81899999999999</v>
      </c>
      <c r="R856" t="str">
        <f>+VLOOKUP(Contrato[[#This Row],[Distribuidor_CNE]],Distribuidor[[#All],[Distribuidor_CNE]:[DISTRIBUIDOR_ACTUAL]],2,0)</f>
        <v>LUZOSORNO</v>
      </c>
      <c r="S856" t="str">
        <f>+VLOOKUP(Contrato[[#This Row],[Suministrador_CNE]],Suministrador[[#All],[Suministrador_CNE]:[SUMINISTRADOR_ACTUAL]],2,0)</f>
        <v>LUZ_DEL_NORTE</v>
      </c>
      <c r="T856">
        <f>+COUNTIFS(Cesion_credito[Distribuidor_CNE],Contrato[[#This Row],[Distribuidor_CNE]],Cesion_credito[Bloque_Contrato_CNE],Contrato[[#This Row],[Contrato]])</f>
        <v>1</v>
      </c>
    </row>
    <row r="857" spans="11:20" x14ac:dyDescent="0.25">
      <c r="K857">
        <f t="shared" si="14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1108</v>
      </c>
      <c r="N857" t="s">
        <v>1100</v>
      </c>
      <c r="O857" t="s">
        <v>18</v>
      </c>
      <c r="P857" t="s">
        <v>861</v>
      </c>
      <c r="Q857">
        <v>123.699</v>
      </c>
      <c r="R857" t="str">
        <f>+VLOOKUP(Contrato[[#This Row],[Distribuidor_CNE]],Distribuidor[[#All],[Distribuidor_CNE]:[DISTRIBUIDOR_ACTUAL]],2,0)</f>
        <v>LUZOSORNO</v>
      </c>
      <c r="S857" t="str">
        <f>+VLOOKUP(Contrato[[#This Row],[Suministrador_CNE]],Suministrador[[#All],[Suministrador_CNE]:[SUMINISTRADOR_ACTUAL]],2,0)</f>
        <v>SPVP4</v>
      </c>
      <c r="T857">
        <f>+COUNTIFS(Cesion_credito[Distribuidor_CNE],Contrato[[#This Row],[Distribuidor_CNE]],Cesion_credito[Bloque_Contrato_CNE],Contrato[[#This Row],[Contrato]])</f>
        <v>1</v>
      </c>
    </row>
    <row r="858" spans="11:20" x14ac:dyDescent="0.25">
      <c r="K858">
        <f t="shared" si="14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1108</v>
      </c>
      <c r="N858" t="s">
        <v>1101</v>
      </c>
      <c r="O858" t="s">
        <v>1</v>
      </c>
      <c r="P858" t="s">
        <v>862</v>
      </c>
      <c r="Q858">
        <v>3444.393</v>
      </c>
      <c r="R858" t="str">
        <f>+VLOOKUP(Contrato[[#This Row],[Distribuidor_CNE]],Distribuidor[[#All],[Distribuidor_CNE]:[DISTRIBUIDOR_ACTUAL]],2,0)</f>
        <v>LUZLINARES</v>
      </c>
      <c r="S858" t="str">
        <f>+VLOOKUP(Contrato[[#This Row],[Suministrador_CNE]],Suministrador[[#All],[Suministrador_CNE]:[SUMINISTRADOR_ACTUAL]],2,0)</f>
        <v>CERRO_DOMINADOR_CSP</v>
      </c>
      <c r="T858">
        <f>+COUNTIFS(Cesion_credito[Distribuidor_CNE],Contrato[[#This Row],[Distribuidor_CNE]],Cesion_credito[Bloque_Contrato_CNE],Contrato[[#This Row],[Contrato]])</f>
        <v>1</v>
      </c>
    </row>
    <row r="859" spans="11:20" x14ac:dyDescent="0.25">
      <c r="K859">
        <f t="shared" si="14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1108</v>
      </c>
      <c r="N859" t="s">
        <v>1101</v>
      </c>
      <c r="O859" t="s">
        <v>2</v>
      </c>
      <c r="P859" t="s">
        <v>863</v>
      </c>
      <c r="Q859">
        <v>4372.1350000000002</v>
      </c>
      <c r="R859" t="str">
        <f>+VLOOKUP(Contrato[[#This Row],[Distribuidor_CNE]],Distribuidor[[#All],[Distribuidor_CNE]:[DISTRIBUIDOR_ACTUAL]],2,0)</f>
        <v>LUZLINARES</v>
      </c>
      <c r="S859" t="str">
        <f>+VLOOKUP(Contrato[[#This Row],[Suministrador_CNE]],Suministrador[[#All],[Suministrador_CNE]:[SUMINISTRADOR_ACTUAL]],2,0)</f>
        <v>ACCIONA_ENERGIA</v>
      </c>
      <c r="T859">
        <f>+COUNTIFS(Cesion_credito[Distribuidor_CNE],Contrato[[#This Row],[Distribuidor_CNE]],Cesion_credito[Bloque_Contrato_CNE],Contrato[[#This Row],[Contrato]])</f>
        <v>1</v>
      </c>
    </row>
    <row r="860" spans="11:20" x14ac:dyDescent="0.25">
      <c r="K860">
        <f t="shared" si="14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1108</v>
      </c>
      <c r="N860" t="s">
        <v>1101</v>
      </c>
      <c r="O860" t="s">
        <v>3</v>
      </c>
      <c r="P860" t="s">
        <v>864</v>
      </c>
      <c r="Q860">
        <v>4565.2269999999999</v>
      </c>
      <c r="R860" t="str">
        <f>+VLOOKUP(Contrato[[#This Row],[Distribuidor_CNE]],Distribuidor[[#All],[Distribuidor_CNE]:[DISTRIBUIDOR_ACTUAL]],2,0)</f>
        <v>LUZLINARES</v>
      </c>
      <c r="S860" t="str">
        <f>+VLOOKUP(Contrato[[#This Row],[Suministrador_CNE]],Suministrador[[#All],[Suministrador_CNE]:[SUMINISTRADOR_ACTUAL]],2,0)</f>
        <v>AELA_GENERACION</v>
      </c>
      <c r="T860">
        <f>+COUNTIFS(Cesion_credito[Distribuidor_CNE],Contrato[[#This Row],[Distribuidor_CNE]],Cesion_credito[Bloque_Contrato_CNE],Contrato[[#This Row],[Contrato]])</f>
        <v>1</v>
      </c>
    </row>
    <row r="861" spans="11:20" x14ac:dyDescent="0.25">
      <c r="K861">
        <f t="shared" si="14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1108</v>
      </c>
      <c r="N861" t="s">
        <v>1101</v>
      </c>
      <c r="O861" t="s">
        <v>3</v>
      </c>
      <c r="P861" t="s">
        <v>865</v>
      </c>
      <c r="Q861">
        <v>9171.8269999999993</v>
      </c>
      <c r="R861" t="str">
        <f>+VLOOKUP(Contrato[[#This Row],[Distribuidor_CNE]],Distribuidor[[#All],[Distribuidor_CNE]:[DISTRIBUIDOR_ACTUAL]],2,0)</f>
        <v>LUZLINARES</v>
      </c>
      <c r="S861" t="str">
        <f>+VLOOKUP(Contrato[[#This Row],[Suministrador_CNE]],Suministrador[[#All],[Suministrador_CNE]:[SUMINISTRADOR_ACTUAL]],2,0)</f>
        <v>AELA_GENERACION</v>
      </c>
      <c r="T861">
        <f>+COUNTIFS(Cesion_credito[Distribuidor_CNE],Contrato[[#This Row],[Distribuidor_CNE]],Cesion_credito[Bloque_Contrato_CNE],Contrato[[#This Row],[Contrato]])</f>
        <v>1</v>
      </c>
    </row>
    <row r="862" spans="11:20" x14ac:dyDescent="0.25">
      <c r="K862">
        <f t="shared" si="14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1108</v>
      </c>
      <c r="N862" t="s">
        <v>1101</v>
      </c>
      <c r="O862" t="s">
        <v>3</v>
      </c>
      <c r="P862" t="s">
        <v>866</v>
      </c>
      <c r="Q862">
        <v>5039.1080000000002</v>
      </c>
      <c r="R862" t="str">
        <f>+VLOOKUP(Contrato[[#This Row],[Distribuidor_CNE]],Distribuidor[[#All],[Distribuidor_CNE]:[DISTRIBUIDOR_ACTUAL]],2,0)</f>
        <v>LUZLINARES</v>
      </c>
      <c r="S862" t="str">
        <f>+VLOOKUP(Contrato[[#This Row],[Suministrador_CNE]],Suministrador[[#All],[Suministrador_CNE]:[SUMINISTRADOR_ACTUAL]],2,0)</f>
        <v>AELA_GENERACION</v>
      </c>
      <c r="T862">
        <f>+COUNTIFS(Cesion_credito[Distribuidor_CNE],Contrato[[#This Row],[Distribuidor_CNE]],Cesion_credito[Bloque_Contrato_CNE],Contrato[[#This Row],[Contrato]])</f>
        <v>1</v>
      </c>
    </row>
    <row r="863" spans="11:20" x14ac:dyDescent="0.25">
      <c r="K863">
        <f t="shared" si="14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1108</v>
      </c>
      <c r="N863" t="s">
        <v>1101</v>
      </c>
      <c r="O863" t="s">
        <v>1076</v>
      </c>
      <c r="P863" t="s">
        <v>867</v>
      </c>
      <c r="Q863">
        <v>14399.379000000001</v>
      </c>
      <c r="R863" t="str">
        <f>+VLOOKUP(Contrato[[#This Row],[Distribuidor_CNE]],Distribuidor[[#All],[Distribuidor_CNE]:[DISTRIBUIDOR_ACTUAL]],2,0)</f>
        <v>LUZLINARES</v>
      </c>
      <c r="S863" t="str">
        <f>+VLOOKUP(Contrato[[#This Row],[Suministrador_CNE]],Suministrador[[#All],[Suministrador_CNE]:[SUMINISTRADOR_ACTUAL]],2,0)</f>
        <v>AES_GENER</v>
      </c>
      <c r="T863">
        <f>+COUNTIFS(Cesion_credito[Distribuidor_CNE],Contrato[[#This Row],[Distribuidor_CNE]],Cesion_credito[Bloque_Contrato_CNE],Contrato[[#This Row],[Contrato]])</f>
        <v>1</v>
      </c>
    </row>
    <row r="864" spans="11:20" x14ac:dyDescent="0.25">
      <c r="K864">
        <f t="shared" si="14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1108</v>
      </c>
      <c r="N864" t="s">
        <v>1101</v>
      </c>
      <c r="O864" t="s">
        <v>1076</v>
      </c>
      <c r="P864" t="s">
        <v>868</v>
      </c>
      <c r="Q864">
        <v>196938.51199999999</v>
      </c>
      <c r="R864" t="str">
        <f>+VLOOKUP(Contrato[[#This Row],[Distribuidor_CNE]],Distribuidor[[#All],[Distribuidor_CNE]:[DISTRIBUIDOR_ACTUAL]],2,0)</f>
        <v>LUZLINARES</v>
      </c>
      <c r="S864" t="str">
        <f>+VLOOKUP(Contrato[[#This Row],[Suministrador_CNE]],Suministrador[[#All],[Suministrador_CNE]:[SUMINISTRADOR_ACTUAL]],2,0)</f>
        <v>AES_GENER</v>
      </c>
      <c r="T864">
        <f>+COUNTIFS(Cesion_credito[Distribuidor_CNE],Contrato[[#This Row],[Distribuidor_CNE]],Cesion_credito[Bloque_Contrato_CNE],Contrato[[#This Row],[Contrato]])</f>
        <v>1</v>
      </c>
    </row>
    <row r="865" spans="11:20" x14ac:dyDescent="0.25">
      <c r="K865">
        <f t="shared" si="14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1108</v>
      </c>
      <c r="N865" t="s">
        <v>1101</v>
      </c>
      <c r="O865" t="s">
        <v>4</v>
      </c>
      <c r="P865" t="s">
        <v>869</v>
      </c>
      <c r="Q865">
        <v>3280.7750000000001</v>
      </c>
      <c r="R865" t="str">
        <f>+VLOOKUP(Contrato[[#This Row],[Distribuidor_CNE]],Distribuidor[[#All],[Distribuidor_CNE]:[DISTRIBUIDOR_ACTUAL]],2,0)</f>
        <v>LUZLINARES</v>
      </c>
      <c r="S865" t="str">
        <f>+VLOOKUP(Contrato[[#This Row],[Suministrador_CNE]],Suministrador[[#All],[Suministrador_CNE]:[SUMINISTRADOR_ACTUAL]],2,0)</f>
        <v>LUZ_DEL_NORTE</v>
      </c>
      <c r="T865">
        <f>+COUNTIFS(Cesion_credito[Distribuidor_CNE],Contrato[[#This Row],[Distribuidor_CNE]],Cesion_credito[Bloque_Contrato_CNE],Contrato[[#This Row],[Contrato]])</f>
        <v>1</v>
      </c>
    </row>
    <row r="866" spans="11:20" x14ac:dyDescent="0.25">
      <c r="K866">
        <f t="shared" si="14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1108</v>
      </c>
      <c r="N866" t="s">
        <v>1101</v>
      </c>
      <c r="O866" t="s">
        <v>5</v>
      </c>
      <c r="P866" t="s">
        <v>870</v>
      </c>
      <c r="Q866">
        <v>1785.2</v>
      </c>
      <c r="R866" t="str">
        <f>+VLOOKUP(Contrato[[#This Row],[Distribuidor_CNE]],Distribuidor[[#All],[Distribuidor_CNE]:[DISTRIBUIDOR_ACTUAL]],2,0)</f>
        <v>LUZLINARES</v>
      </c>
      <c r="S866" t="str">
        <f>+VLOOKUP(Contrato[[#This Row],[Suministrador_CNE]],Suministrador[[#All],[Suministrador_CNE]:[SUMINISTRADOR_ACTUAL]],2,0)</f>
        <v>CHUNGUNGO</v>
      </c>
      <c r="T866">
        <f>+COUNTIFS(Cesion_credito[Distribuidor_CNE],Contrato[[#This Row],[Distribuidor_CNE]],Cesion_credito[Bloque_Contrato_CNE],Contrato[[#This Row],[Contrato]])</f>
        <v>1</v>
      </c>
    </row>
    <row r="867" spans="11:20" x14ac:dyDescent="0.25">
      <c r="K867">
        <f t="shared" si="14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1108</v>
      </c>
      <c r="N867" t="s">
        <v>1101</v>
      </c>
      <c r="O867" t="s">
        <v>6</v>
      </c>
      <c r="P867" t="s">
        <v>871</v>
      </c>
      <c r="Q867">
        <v>750.20399999999995</v>
      </c>
      <c r="R867" t="str">
        <f>+VLOOKUP(Contrato[[#This Row],[Distribuidor_CNE]],Distribuidor[[#All],[Distribuidor_CNE]:[DISTRIBUIDOR_ACTUAL]],2,0)</f>
        <v>LUZLINARES</v>
      </c>
      <c r="S867" t="str">
        <f>+VLOOKUP(Contrato[[#This Row],[Suministrador_CNE]],Suministrador[[#All],[Suministrador_CNE]:[SUMINISTRADOR_ACTUAL]],2,0)</f>
        <v>RUCATAYO</v>
      </c>
      <c r="T867">
        <f>+COUNTIFS(Cesion_credito[Distribuidor_CNE],Contrato[[#This Row],[Distribuidor_CNE]],Cesion_credito[Bloque_Contrato_CNE],Contrato[[#This Row],[Contrato]])</f>
        <v>1</v>
      </c>
    </row>
    <row r="868" spans="11:20" x14ac:dyDescent="0.25">
      <c r="K868">
        <f t="shared" si="14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1108</v>
      </c>
      <c r="N868" t="s">
        <v>1101</v>
      </c>
      <c r="O868" t="s">
        <v>6</v>
      </c>
      <c r="P868" t="s">
        <v>872</v>
      </c>
      <c r="Q868">
        <v>719.29899999999998</v>
      </c>
      <c r="R868" t="str">
        <f>+VLOOKUP(Contrato[[#This Row],[Distribuidor_CNE]],Distribuidor[[#All],[Distribuidor_CNE]:[DISTRIBUIDOR_ACTUAL]],2,0)</f>
        <v>LUZLINARES</v>
      </c>
      <c r="S868" t="str">
        <f>+VLOOKUP(Contrato[[#This Row],[Suministrador_CNE]],Suministrador[[#All],[Suministrador_CNE]:[SUMINISTRADOR_ACTUAL]],2,0)</f>
        <v>RUCATAYO</v>
      </c>
      <c r="T868">
        <f>+COUNTIFS(Cesion_credito[Distribuidor_CNE],Contrato[[#This Row],[Distribuidor_CNE]],Cesion_credito[Bloque_Contrato_CNE],Contrato[[#This Row],[Contrato]])</f>
        <v>1</v>
      </c>
    </row>
    <row r="869" spans="11:20" x14ac:dyDescent="0.25">
      <c r="K869">
        <f t="shared" si="14"/>
        <v>1</v>
      </c>
      <c r="L869" s="3" t="str">
        <f>+Contrato[[#This Row],[Distribuidor_CNE]]&amp;"_"&amp;Contrato[[#This Row],[Contrato]]</f>
        <v>LUZLINARES_SIC 2013/03_2_BS3_BB_LUZLINARES_E-CL</v>
      </c>
      <c r="M869" t="s">
        <v>1108</v>
      </c>
      <c r="N869" t="s">
        <v>1101</v>
      </c>
      <c r="O869" t="s">
        <v>7</v>
      </c>
      <c r="P869" t="s">
        <v>873</v>
      </c>
      <c r="Q869">
        <v>44153.006999999998</v>
      </c>
      <c r="R869" t="str">
        <f>+VLOOKUP(Contrato[[#This Row],[Distribuidor_CNE]],Distribuidor[[#All],[Distribuidor_CNE]:[DISTRIBUIDOR_ACTUAL]],2,0)</f>
        <v>LUZLINARES</v>
      </c>
      <c r="S869" t="str">
        <f>+VLOOKUP(Contrato[[#This Row],[Suministrador_CNE]],Suministrador[[#All],[Suministrador_CNE]:[SUMINISTRADOR_ACTUAL]],2,0)</f>
        <v>ENGIE</v>
      </c>
      <c r="T869">
        <f>+COUNTIFS(Cesion_credito[Distribuidor_CNE],Contrato[[#This Row],[Distribuidor_CNE]],Cesion_credito[Bloque_Contrato_CNE],Contrato[[#This Row],[Contrato]])</f>
        <v>1</v>
      </c>
    </row>
    <row r="870" spans="11:20" x14ac:dyDescent="0.25">
      <c r="K870">
        <f t="shared" si="14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1108</v>
      </c>
      <c r="N870" t="s">
        <v>1101</v>
      </c>
      <c r="O870" t="s">
        <v>8</v>
      </c>
      <c r="P870" t="s">
        <v>874</v>
      </c>
      <c r="Q870">
        <v>14826.347</v>
      </c>
      <c r="R870" t="str">
        <f>+VLOOKUP(Contrato[[#This Row],[Distribuidor_CNE]],Distribuidor[[#All],[Distribuidor_CNE]:[DISTRIBUIDOR_ACTUAL]],2,0)</f>
        <v>LUZLINARES</v>
      </c>
      <c r="S870" t="str">
        <f>+VLOOKUP(Contrato[[#This Row],[Suministrador_CNE]],Suministrador[[#All],[Suministrador_CNE]:[SUMINISTRADOR_ACTUAL]],2,0)</f>
        <v>GM_HOLDINGS</v>
      </c>
      <c r="T870">
        <f>+COUNTIFS(Cesion_credito[Distribuidor_CNE],Contrato[[#This Row],[Distribuidor_CNE]],Cesion_credito[Bloque_Contrato_CNE],Contrato[[#This Row],[Contrato]])</f>
        <v>1</v>
      </c>
    </row>
    <row r="871" spans="11:20" x14ac:dyDescent="0.25">
      <c r="K871">
        <f t="shared" si="14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1108</v>
      </c>
      <c r="N871" t="s">
        <v>1101</v>
      </c>
      <c r="O871" t="s">
        <v>9</v>
      </c>
      <c r="P871" t="s">
        <v>875</v>
      </c>
      <c r="Q871">
        <v>99.438999999999993</v>
      </c>
      <c r="R871" t="str">
        <f>+VLOOKUP(Contrato[[#This Row],[Distribuidor_CNE]],Distribuidor[[#All],[Distribuidor_CNE]:[DISTRIBUIDOR_ACTUAL]],2,0)</f>
        <v>LUZLINARES</v>
      </c>
      <c r="S871" t="str">
        <f>+VLOOKUP(Contrato[[#This Row],[Suministrador_CNE]],Suministrador[[#All],[Suministrador_CNE]:[SUMINISTRADOR_ACTUAL]],2,0)</f>
        <v>CAREN</v>
      </c>
      <c r="T871">
        <f>+COUNTIFS(Cesion_credito[Distribuidor_CNE],Contrato[[#This Row],[Distribuidor_CNE]],Cesion_credito[Bloque_Contrato_CNE],Contrato[[#This Row],[Contrato]])</f>
        <v>1</v>
      </c>
    </row>
    <row r="872" spans="11:20" x14ac:dyDescent="0.25">
      <c r="K872">
        <f t="shared" si="14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1108</v>
      </c>
      <c r="N872" t="s">
        <v>1101</v>
      </c>
      <c r="O872" t="s">
        <v>9</v>
      </c>
      <c r="P872" t="s">
        <v>876</v>
      </c>
      <c r="Q872">
        <v>119.90600000000001</v>
      </c>
      <c r="R872" t="str">
        <f>+VLOOKUP(Contrato[[#This Row],[Distribuidor_CNE]],Distribuidor[[#All],[Distribuidor_CNE]:[DISTRIBUIDOR_ACTUAL]],2,0)</f>
        <v>LUZLINARES</v>
      </c>
      <c r="S872" t="str">
        <f>+VLOOKUP(Contrato[[#This Row],[Suministrador_CNE]],Suministrador[[#All],[Suministrador_CNE]:[SUMINISTRADOR_ACTUAL]],2,0)</f>
        <v>CAREN</v>
      </c>
      <c r="T872">
        <f>+COUNTIFS(Cesion_credito[Distribuidor_CNE],Contrato[[#This Row],[Distribuidor_CNE]],Cesion_credito[Bloque_Contrato_CNE],Contrato[[#This Row],[Contrato]])</f>
        <v>1</v>
      </c>
    </row>
    <row r="873" spans="11:20" x14ac:dyDescent="0.25">
      <c r="K873">
        <f t="shared" si="14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1108</v>
      </c>
      <c r="N873" t="s">
        <v>1101</v>
      </c>
      <c r="O873" t="s">
        <v>9</v>
      </c>
      <c r="P873" t="s">
        <v>877</v>
      </c>
      <c r="Q873">
        <v>61.22</v>
      </c>
      <c r="R873" t="str">
        <f>+VLOOKUP(Contrato[[#This Row],[Distribuidor_CNE]],Distribuidor[[#All],[Distribuidor_CNE]:[DISTRIBUIDOR_ACTUAL]],2,0)</f>
        <v>LUZLINARES</v>
      </c>
      <c r="S873" t="str">
        <f>+VLOOKUP(Contrato[[#This Row],[Suministrador_CNE]],Suministrador[[#All],[Suministrador_CNE]:[SUMINISTRADOR_ACTUAL]],2,0)</f>
        <v>CAREN</v>
      </c>
      <c r="T873">
        <f>+COUNTIFS(Cesion_credito[Distribuidor_CNE],Contrato[[#This Row],[Distribuidor_CNE]],Cesion_credito[Bloque_Contrato_CNE],Contrato[[#This Row],[Contrato]])</f>
        <v>1</v>
      </c>
    </row>
    <row r="874" spans="11:20" x14ac:dyDescent="0.25">
      <c r="K874">
        <f t="shared" si="14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1108</v>
      </c>
      <c r="N874" t="s">
        <v>1101</v>
      </c>
      <c r="O874" t="s">
        <v>9</v>
      </c>
      <c r="P874" t="s">
        <v>878</v>
      </c>
      <c r="Q874">
        <v>541.46199999999999</v>
      </c>
      <c r="R874" t="str">
        <f>+VLOOKUP(Contrato[[#This Row],[Distribuidor_CNE]],Distribuidor[[#All],[Distribuidor_CNE]:[DISTRIBUIDOR_ACTUAL]],2,0)</f>
        <v>LUZLINARES</v>
      </c>
      <c r="S874" t="str">
        <f>+VLOOKUP(Contrato[[#This Row],[Suministrador_CNE]],Suministrador[[#All],[Suministrador_CNE]:[SUMINISTRADOR_ACTUAL]],2,0)</f>
        <v>CAREN</v>
      </c>
      <c r="T874">
        <f>+COUNTIFS(Cesion_credito[Distribuidor_CNE],Contrato[[#This Row],[Distribuidor_CNE]],Cesion_credito[Bloque_Contrato_CNE],Contrato[[#This Row],[Contrato]])</f>
        <v>1</v>
      </c>
    </row>
    <row r="875" spans="11:20" x14ac:dyDescent="0.25">
      <c r="K875">
        <f t="shared" si="14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1108</v>
      </c>
      <c r="N875" t="s">
        <v>1101</v>
      </c>
      <c r="O875" t="s">
        <v>10</v>
      </c>
      <c r="P875" t="s">
        <v>879</v>
      </c>
      <c r="Q875">
        <v>398.25099999999998</v>
      </c>
      <c r="R875" t="str">
        <f>+VLOOKUP(Contrato[[#This Row],[Distribuidor_CNE]],Distribuidor[[#All],[Distribuidor_CNE]:[DISTRIBUIDOR_ACTUAL]],2,0)</f>
        <v>LUZLINARES</v>
      </c>
      <c r="S875" t="str">
        <f>+VLOOKUP(Contrato[[#This Row],[Suministrador_CNE]],Suministrador[[#All],[Suministrador_CNE]:[SUMINISTRADOR_ACTUAL]],2,0)</f>
        <v>PV_SALVADOR</v>
      </c>
      <c r="T875">
        <f>+COUNTIFS(Cesion_credito[Distribuidor_CNE],Contrato[[#This Row],[Distribuidor_CNE]],Cesion_credito[Bloque_Contrato_CNE],Contrato[[#This Row],[Contrato]])</f>
        <v>1</v>
      </c>
    </row>
    <row r="876" spans="11:20" x14ac:dyDescent="0.25">
      <c r="K876">
        <f t="shared" si="14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1108</v>
      </c>
      <c r="N876" t="s">
        <v>1101</v>
      </c>
      <c r="O876" t="s">
        <v>10</v>
      </c>
      <c r="P876" t="s">
        <v>880</v>
      </c>
      <c r="Q876">
        <v>127.505</v>
      </c>
      <c r="R876" t="str">
        <f>+VLOOKUP(Contrato[[#This Row],[Distribuidor_CNE]],Distribuidor[[#All],[Distribuidor_CNE]:[DISTRIBUIDOR_ACTUAL]],2,0)</f>
        <v>LUZLINARES</v>
      </c>
      <c r="S876" t="str">
        <f>+VLOOKUP(Contrato[[#This Row],[Suministrador_CNE]],Suministrador[[#All],[Suministrador_CNE]:[SUMINISTRADOR_ACTUAL]],2,0)</f>
        <v>PV_SALVADOR</v>
      </c>
      <c r="T876">
        <f>+COUNTIFS(Cesion_credito[Distribuidor_CNE],Contrato[[#This Row],[Distribuidor_CNE]],Cesion_credito[Bloque_Contrato_CNE],Contrato[[#This Row],[Contrato]])</f>
        <v>1</v>
      </c>
    </row>
    <row r="877" spans="11:20" x14ac:dyDescent="0.25">
      <c r="K877">
        <f t="shared" si="14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1108</v>
      </c>
      <c r="N877" t="s">
        <v>1101</v>
      </c>
      <c r="O877" t="s">
        <v>10</v>
      </c>
      <c r="P877" t="s">
        <v>881</v>
      </c>
      <c r="Q877">
        <v>131.327</v>
      </c>
      <c r="R877" t="str">
        <f>+VLOOKUP(Contrato[[#This Row],[Distribuidor_CNE]],Distribuidor[[#All],[Distribuidor_CNE]:[DISTRIBUIDOR_ACTUAL]],2,0)</f>
        <v>LUZLINARES</v>
      </c>
      <c r="S877" t="str">
        <f>+VLOOKUP(Contrato[[#This Row],[Suministrador_CNE]],Suministrador[[#All],[Suministrador_CNE]:[SUMINISTRADOR_ACTUAL]],2,0)</f>
        <v>PV_SALVADOR</v>
      </c>
      <c r="T877">
        <f>+COUNTIFS(Cesion_credito[Distribuidor_CNE],Contrato[[#This Row],[Distribuidor_CNE]],Cesion_credito[Bloque_Contrato_CNE],Contrato[[#This Row],[Contrato]])</f>
        <v>1</v>
      </c>
    </row>
    <row r="878" spans="11:20" x14ac:dyDescent="0.25">
      <c r="K878">
        <f t="shared" si="14"/>
        <v>1</v>
      </c>
      <c r="L878" s="3" t="str">
        <f>+Contrato[[#This Row],[Distribuidor_CNE]]&amp;"_"&amp;Contrato[[#This Row],[Contrato]]</f>
        <v>LUZLINARES_CHQ 2006/01_BB1_BB_LuzLinares_ENDESA</v>
      </c>
      <c r="M878" t="s">
        <v>1108</v>
      </c>
      <c r="N878" t="s">
        <v>1101</v>
      </c>
      <c r="O878" t="s">
        <v>1073</v>
      </c>
      <c r="P878" t="s">
        <v>882</v>
      </c>
      <c r="Q878">
        <v>12806.286</v>
      </c>
      <c r="R878" t="str">
        <f>+VLOOKUP(Contrato[[#This Row],[Distribuidor_CNE]],Distribuidor[[#All],[Distribuidor_CNE]:[DISTRIBUIDOR_ACTUAL]],2,0)</f>
        <v>LUZLINARES</v>
      </c>
      <c r="S878" t="str">
        <f>+VLOOKUP(Contrato[[#This Row],[Suministrador_CNE]],Suministrador[[#All],[Suministrador_CNE]:[SUMINISTRADOR_ACTUAL]],2,0)</f>
        <v>ENEL_GENERACION</v>
      </c>
      <c r="T878">
        <f>+COUNTIFS(Cesion_credito[Distribuidor_CNE],Contrato[[#This Row],[Distribuidor_CNE]],Cesion_credito[Bloque_Contrato_CNE],Contrato[[#This Row],[Contrato]])</f>
        <v>1</v>
      </c>
    </row>
    <row r="879" spans="11:20" x14ac:dyDescent="0.25">
      <c r="K879">
        <f t="shared" si="14"/>
        <v>1</v>
      </c>
      <c r="L879" s="3" t="str">
        <f>+Contrato[[#This Row],[Distribuidor_CNE]]&amp;"_"&amp;Contrato[[#This Row],[Contrato]]</f>
        <v>LUZLINARES_CHQ 2006/01_BB2_BB_LuzLinares_ENDESA</v>
      </c>
      <c r="M879" t="s">
        <v>1108</v>
      </c>
      <c r="N879" t="s">
        <v>1101</v>
      </c>
      <c r="O879" t="s">
        <v>1073</v>
      </c>
      <c r="P879" t="s">
        <v>883</v>
      </c>
      <c r="Q879">
        <v>29072.718000000001</v>
      </c>
      <c r="R879" t="str">
        <f>+VLOOKUP(Contrato[[#This Row],[Distribuidor_CNE]],Distribuidor[[#All],[Distribuidor_CNE]:[DISTRIBUIDOR_ACTUAL]],2,0)</f>
        <v>LUZLINARES</v>
      </c>
      <c r="S879" t="str">
        <f>+VLOOKUP(Contrato[[#This Row],[Suministrador_CNE]],Suministrador[[#All],[Suministrador_CNE]:[SUMINISTRADOR_ACTUAL]],2,0)</f>
        <v>ENEL_GENERACION</v>
      </c>
      <c r="T879">
        <f>+COUNTIFS(Cesion_credito[Distribuidor_CNE],Contrato[[#This Row],[Distribuidor_CNE]],Cesion_credito[Bloque_Contrato_CNE],Contrato[[#This Row],[Contrato]])</f>
        <v>1</v>
      </c>
    </row>
    <row r="880" spans="11:20" x14ac:dyDescent="0.25">
      <c r="K880">
        <f t="shared" si="14"/>
        <v>1</v>
      </c>
      <c r="L880" s="3" t="str">
        <f>+Contrato[[#This Row],[Distribuidor_CNE]]&amp;"_"&amp;Contrato[[#This Row],[Contrato]]</f>
        <v>LUZLINARES_CHQ 2008/01_BS1_BB_LuzLinares_ENDESA</v>
      </c>
      <c r="M880" t="s">
        <v>1108</v>
      </c>
      <c r="N880" t="s">
        <v>1101</v>
      </c>
      <c r="O880" t="s">
        <v>1073</v>
      </c>
      <c r="P880" t="s">
        <v>884</v>
      </c>
      <c r="Q880">
        <v>125194.697</v>
      </c>
      <c r="R880" t="str">
        <f>+VLOOKUP(Contrato[[#This Row],[Distribuidor_CNE]],Distribuidor[[#All],[Distribuidor_CNE]:[DISTRIBUIDOR_ACTUAL]],2,0)</f>
        <v>LUZLINARES</v>
      </c>
      <c r="S880" t="str">
        <f>+VLOOKUP(Contrato[[#This Row],[Suministrador_CNE]],Suministrador[[#All],[Suministrador_CNE]:[SUMINISTRADOR_ACTUAL]],2,0)</f>
        <v>ENEL_GENERACION</v>
      </c>
      <c r="T880">
        <f>+COUNTIFS(Cesion_credito[Distribuidor_CNE],Contrato[[#This Row],[Distribuidor_CNE]],Cesion_credito[Bloque_Contrato_CNE],Contrato[[#This Row],[Contrato]])</f>
        <v>1</v>
      </c>
    </row>
    <row r="881" spans="11:20" x14ac:dyDescent="0.25">
      <c r="K881">
        <f t="shared" si="14"/>
        <v>1</v>
      </c>
      <c r="L881" s="3" t="str">
        <f>+Contrato[[#This Row],[Distribuidor_CNE]]&amp;"_"&amp;Contrato[[#This Row],[Contrato]]</f>
        <v>LUZLINARES_SIC 2013/01_BS1_BB_LuzLinares_ENDESA</v>
      </c>
      <c r="M881" t="s">
        <v>1108</v>
      </c>
      <c r="N881" t="s">
        <v>1101</v>
      </c>
      <c r="O881" t="s">
        <v>1073</v>
      </c>
      <c r="P881" t="s">
        <v>885</v>
      </c>
      <c r="Q881">
        <v>39563.110999999997</v>
      </c>
      <c r="R881" t="str">
        <f>+VLOOKUP(Contrato[[#This Row],[Distribuidor_CNE]],Distribuidor[[#All],[Distribuidor_CNE]:[DISTRIBUIDOR_ACTUAL]],2,0)</f>
        <v>LUZLINARES</v>
      </c>
      <c r="S881" t="str">
        <f>+VLOOKUP(Contrato[[#This Row],[Suministrador_CNE]],Suministrador[[#All],[Suministrador_CNE]:[SUMINISTRADOR_ACTUAL]],2,0)</f>
        <v>ENEL_GENERACION</v>
      </c>
      <c r="T881">
        <f>+COUNTIFS(Cesion_credito[Distribuidor_CNE],Contrato[[#This Row],[Distribuidor_CNE]],Cesion_credito[Bloque_Contrato_CNE],Contrato[[#This Row],[Contrato]])</f>
        <v>1</v>
      </c>
    </row>
    <row r="882" spans="11:20" x14ac:dyDescent="0.25">
      <c r="K882">
        <f t="shared" si="14"/>
        <v>1</v>
      </c>
      <c r="L882" s="3" t="str">
        <f>+Contrato[[#This Row],[Distribuidor_CNE]]&amp;"_"&amp;Contrato[[#This Row],[Contrato]]</f>
        <v>LUZLINARES_SIC 2013/03_BS1_BB_LuzLinares_ENDESA</v>
      </c>
      <c r="M882" t="s">
        <v>1108</v>
      </c>
      <c r="N882" t="s">
        <v>1101</v>
      </c>
      <c r="O882" t="s">
        <v>1073</v>
      </c>
      <c r="P882" t="s">
        <v>886</v>
      </c>
      <c r="Q882">
        <v>8310.1679999999997</v>
      </c>
      <c r="R882" t="str">
        <f>+VLOOKUP(Contrato[[#This Row],[Distribuidor_CNE]],Distribuidor[[#All],[Distribuidor_CNE]:[DISTRIBUIDOR_ACTUAL]],2,0)</f>
        <v>LUZLINARES</v>
      </c>
      <c r="S882" t="str">
        <f>+VLOOKUP(Contrato[[#This Row],[Suministrador_CNE]],Suministrador[[#All],[Suministrador_CNE]:[SUMINISTRADOR_ACTUAL]],2,0)</f>
        <v>ENEL_GENERACION</v>
      </c>
      <c r="T882">
        <f>+COUNTIFS(Cesion_credito[Distribuidor_CNE],Contrato[[#This Row],[Distribuidor_CNE]],Cesion_credito[Bloque_Contrato_CNE],Contrato[[#This Row],[Contrato]])</f>
        <v>1</v>
      </c>
    </row>
    <row r="883" spans="11:20" x14ac:dyDescent="0.25">
      <c r="K883">
        <f t="shared" si="14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1108</v>
      </c>
      <c r="N883" t="s">
        <v>1101</v>
      </c>
      <c r="O883" t="s">
        <v>11</v>
      </c>
      <c r="P883" t="s">
        <v>887</v>
      </c>
      <c r="Q883">
        <v>498.48500000000001</v>
      </c>
      <c r="R883" t="str">
        <f>+VLOOKUP(Contrato[[#This Row],[Distribuidor_CNE]],Distribuidor[[#All],[Distribuidor_CNE]:[DISTRIBUIDOR_ACTUAL]],2,0)</f>
        <v>LUZLINARES</v>
      </c>
      <c r="S883" t="str">
        <f>+VLOOKUP(Contrato[[#This Row],[Suministrador_CNE]],Suministrador[[#All],[Suministrador_CNE]:[SUMINISTRADOR_ACTUAL]],2,0)</f>
        <v>EL_MORADO</v>
      </c>
      <c r="T883">
        <f>+COUNTIFS(Cesion_credito[Distribuidor_CNE],Contrato[[#This Row],[Distribuidor_CNE]],Cesion_credito[Bloque_Contrato_CNE],Contrato[[#This Row],[Contrato]])</f>
        <v>1</v>
      </c>
    </row>
    <row r="884" spans="11:20" x14ac:dyDescent="0.25">
      <c r="K884">
        <f t="shared" si="14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1108</v>
      </c>
      <c r="N884" t="s">
        <v>1101</v>
      </c>
      <c r="O884" t="s">
        <v>12</v>
      </c>
      <c r="P884" t="s">
        <v>888</v>
      </c>
      <c r="Q884">
        <v>3308.2510000000002</v>
      </c>
      <c r="R884" t="str">
        <f>+VLOOKUP(Contrato[[#This Row],[Distribuidor_CNE]],Distribuidor[[#All],[Distribuidor_CNE]:[DISTRIBUIDOR_ACTUAL]],2,0)</f>
        <v>LUZLINARES</v>
      </c>
      <c r="S884" t="str">
        <f>+VLOOKUP(Contrato[[#This Row],[Suministrador_CNE]],Suministrador[[#All],[Suministrador_CNE]:[SUMINISTRADOR_ACTUAL]],2,0)</f>
        <v>CABO_LEONES</v>
      </c>
      <c r="T884">
        <f>+COUNTIFS(Cesion_credito[Distribuidor_CNE],Contrato[[#This Row],[Distribuidor_CNE]],Cesion_credito[Bloque_Contrato_CNE],Contrato[[#This Row],[Contrato]])</f>
        <v>1</v>
      </c>
    </row>
    <row r="885" spans="11:20" x14ac:dyDescent="0.25">
      <c r="K885">
        <f t="shared" si="14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1108</v>
      </c>
      <c r="N885" t="s">
        <v>1101</v>
      </c>
      <c r="O885" t="s">
        <v>12</v>
      </c>
      <c r="P885" t="s">
        <v>889</v>
      </c>
      <c r="Q885">
        <v>3540</v>
      </c>
      <c r="R885" t="str">
        <f>+VLOOKUP(Contrato[[#This Row],[Distribuidor_CNE]],Distribuidor[[#All],[Distribuidor_CNE]:[DISTRIBUIDOR_ACTUAL]],2,0)</f>
        <v>LUZLINARES</v>
      </c>
      <c r="S885" t="str">
        <f>+VLOOKUP(Contrato[[#This Row],[Suministrador_CNE]],Suministrador[[#All],[Suministrador_CNE]:[SUMINISTRADOR_ACTUAL]],2,0)</f>
        <v>CABO_LEONES</v>
      </c>
      <c r="T885">
        <f>+COUNTIFS(Cesion_credito[Distribuidor_CNE],Contrato[[#This Row],[Distribuidor_CNE]],Cesion_credito[Bloque_Contrato_CNE],Contrato[[#This Row],[Contrato]])</f>
        <v>1</v>
      </c>
    </row>
    <row r="886" spans="11:20" x14ac:dyDescent="0.25">
      <c r="K886">
        <f t="shared" si="14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1108</v>
      </c>
      <c r="N886" t="s">
        <v>1101</v>
      </c>
      <c r="O886" t="s">
        <v>13</v>
      </c>
      <c r="P886" t="s">
        <v>890</v>
      </c>
      <c r="Q886">
        <v>183.61699999999999</v>
      </c>
      <c r="R886" t="str">
        <f>+VLOOKUP(Contrato[[#This Row],[Distribuidor_CNE]],Distribuidor[[#All],[Distribuidor_CNE]:[DISTRIBUIDOR_ACTUAL]],2,0)</f>
        <v>LUZLINARES</v>
      </c>
      <c r="S886" t="str">
        <f>+VLOOKUP(Contrato[[#This Row],[Suministrador_CNE]],Suministrador[[#All],[Suministrador_CNE]:[SUMINISTRADOR_ACTUAL]],2,0)</f>
        <v>NORVIND</v>
      </c>
      <c r="T886">
        <f>+COUNTIFS(Cesion_credito[Distribuidor_CNE],Contrato[[#This Row],[Distribuidor_CNE]],Cesion_credito[Bloque_Contrato_CNE],Contrato[[#This Row],[Contrato]])</f>
        <v>1</v>
      </c>
    </row>
    <row r="887" spans="11:20" x14ac:dyDescent="0.25">
      <c r="K887">
        <f t="shared" si="14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1108</v>
      </c>
      <c r="N887" t="s">
        <v>1101</v>
      </c>
      <c r="O887" t="s">
        <v>1074</v>
      </c>
      <c r="P887" t="s">
        <v>891</v>
      </c>
      <c r="Q887">
        <v>4802.0879999999997</v>
      </c>
      <c r="R887" t="str">
        <f>+VLOOKUP(Contrato[[#This Row],[Distribuidor_CNE]],Distribuidor[[#All],[Distribuidor_CNE]:[DISTRIBUIDOR_ACTUAL]],2,0)</f>
        <v>LUZLINARES</v>
      </c>
      <c r="S887" t="str">
        <f>+VLOOKUP(Contrato[[#This Row],[Suministrador_CNE]],Suministrador[[#All],[Suministrador_CNE]:[SUMINISTRADOR_ACTUAL]],2,0)</f>
        <v>EGP_CHILE</v>
      </c>
      <c r="T887">
        <f>+COUNTIFS(Cesion_credito[Distribuidor_CNE],Contrato[[#This Row],[Distribuidor_CNE]],Cesion_credito[Bloque_Contrato_CNE],Contrato[[#This Row],[Contrato]])</f>
        <v>1</v>
      </c>
    </row>
    <row r="888" spans="11:20" x14ac:dyDescent="0.25">
      <c r="K888">
        <f t="shared" si="14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1108</v>
      </c>
      <c r="N888" t="s">
        <v>1101</v>
      </c>
      <c r="O888" t="s">
        <v>14</v>
      </c>
      <c r="P888" t="s">
        <v>892</v>
      </c>
      <c r="Q888">
        <v>3006.357</v>
      </c>
      <c r="R888" t="str">
        <f>+VLOOKUP(Contrato[[#This Row],[Distribuidor_CNE]],Distribuidor[[#All],[Distribuidor_CNE]:[DISTRIBUIDOR_ACTUAL]],2,0)</f>
        <v>LUZLINARES</v>
      </c>
      <c r="S888" t="str">
        <f>+VLOOKUP(Contrato[[#This Row],[Suministrador_CNE]],Suministrador[[#All],[Suministrador_CNE]:[SUMINISTRADOR_ACTUAL]],2,0)</f>
        <v>COLBUN</v>
      </c>
      <c r="T888">
        <f>+COUNTIFS(Cesion_credito[Distribuidor_CNE],Contrato[[#This Row],[Distribuidor_CNE]],Cesion_credito[Bloque_Contrato_CNE],Contrato[[#This Row],[Contrato]])</f>
        <v>1</v>
      </c>
    </row>
    <row r="889" spans="11:20" x14ac:dyDescent="0.25">
      <c r="K889">
        <f t="shared" si="14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1108</v>
      </c>
      <c r="N889" t="s">
        <v>1101</v>
      </c>
      <c r="O889" t="s">
        <v>15</v>
      </c>
      <c r="P889" t="s">
        <v>893</v>
      </c>
      <c r="Q889">
        <v>684.26700000000005</v>
      </c>
      <c r="R889" t="str">
        <f>+VLOOKUP(Contrato[[#This Row],[Distribuidor_CNE]],Distribuidor[[#All],[Distribuidor_CNE]:[DISTRIBUIDOR_ACTUAL]],2,0)</f>
        <v>LUZLINARES</v>
      </c>
      <c r="S889" t="str">
        <f>+VLOOKUP(Contrato[[#This Row],[Suministrador_CNE]],Suministrador[[#All],[Suministrador_CNE]:[SUMINISTRADOR_ACTUAL]],2,0)</f>
        <v>SAN_JUAN_LAP</v>
      </c>
      <c r="T889">
        <f>+COUNTIFS(Cesion_credito[Distribuidor_CNE],Contrato[[#This Row],[Distribuidor_CNE]],Cesion_credito[Bloque_Contrato_CNE],Contrato[[#This Row],[Contrato]])</f>
        <v>1</v>
      </c>
    </row>
    <row r="890" spans="11:20" x14ac:dyDescent="0.25">
      <c r="K890">
        <f t="shared" si="14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1108</v>
      </c>
      <c r="N890" t="s">
        <v>1101</v>
      </c>
      <c r="O890" t="s">
        <v>15</v>
      </c>
      <c r="P890" t="s">
        <v>894</v>
      </c>
      <c r="Q890">
        <v>514.04100000000005</v>
      </c>
      <c r="R890" t="str">
        <f>+VLOOKUP(Contrato[[#This Row],[Distribuidor_CNE]],Distribuidor[[#All],[Distribuidor_CNE]:[DISTRIBUIDOR_ACTUAL]],2,0)</f>
        <v>LUZLINARES</v>
      </c>
      <c r="S890" t="str">
        <f>+VLOOKUP(Contrato[[#This Row],[Suministrador_CNE]],Suministrador[[#All],[Suministrador_CNE]:[SUMINISTRADOR_ACTUAL]],2,0)</f>
        <v>SAN_JUAN_LAP</v>
      </c>
      <c r="T890">
        <f>+COUNTIFS(Cesion_credito[Distribuidor_CNE],Contrato[[#This Row],[Distribuidor_CNE]],Cesion_credito[Bloque_Contrato_CNE],Contrato[[#This Row],[Contrato]])</f>
        <v>1</v>
      </c>
    </row>
    <row r="891" spans="11:20" x14ac:dyDescent="0.25">
      <c r="K891">
        <f t="shared" si="14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1108</v>
      </c>
      <c r="N891" t="s">
        <v>1101</v>
      </c>
      <c r="O891" t="s">
        <v>15</v>
      </c>
      <c r="P891" t="s">
        <v>895</v>
      </c>
      <c r="Q891">
        <v>2588.4369999999999</v>
      </c>
      <c r="R891" t="str">
        <f>+VLOOKUP(Contrato[[#This Row],[Distribuidor_CNE]],Distribuidor[[#All],[Distribuidor_CNE]:[DISTRIBUIDOR_ACTUAL]],2,0)</f>
        <v>LUZLINARES</v>
      </c>
      <c r="S891" t="str">
        <f>+VLOOKUP(Contrato[[#This Row],[Suministrador_CNE]],Suministrador[[#All],[Suministrador_CNE]:[SUMINISTRADOR_ACTUAL]],2,0)</f>
        <v>SAN_JUAN_LAP</v>
      </c>
      <c r="T891">
        <f>+COUNTIFS(Cesion_credito[Distribuidor_CNE],Contrato[[#This Row],[Distribuidor_CNE]],Cesion_credito[Bloque_Contrato_CNE],Contrato[[#This Row],[Contrato]])</f>
        <v>1</v>
      </c>
    </row>
    <row r="892" spans="11:20" x14ac:dyDescent="0.25">
      <c r="K892">
        <f t="shared" si="14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1108</v>
      </c>
      <c r="N892" t="s">
        <v>1101</v>
      </c>
      <c r="O892" t="s">
        <v>16</v>
      </c>
      <c r="P892" t="s">
        <v>896</v>
      </c>
      <c r="Q892">
        <v>1112.0920000000001</v>
      </c>
      <c r="R892" t="str">
        <f>+VLOOKUP(Contrato[[#This Row],[Distribuidor_CNE]],Distribuidor[[#All],[Distribuidor_CNE]:[DISTRIBUIDOR_ACTUAL]],2,0)</f>
        <v>LUZLINARES</v>
      </c>
      <c r="S892" t="str">
        <f>+VLOOKUP(Contrato[[#This Row],[Suministrador_CNE]],Suministrador[[#All],[Suministrador_CNE]:[SUMINISTRADOR_ACTUAL]],2,0)</f>
        <v>SANTIAGO_SOLAR</v>
      </c>
      <c r="T892">
        <f>+COUNTIFS(Cesion_credito[Distribuidor_CNE],Contrato[[#This Row],[Distribuidor_CNE]],Cesion_credito[Bloque_Contrato_CNE],Contrato[[#This Row],[Contrato]])</f>
        <v>1</v>
      </c>
    </row>
    <row r="893" spans="11:20" x14ac:dyDescent="0.25">
      <c r="K893">
        <f t="shared" si="14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1108</v>
      </c>
      <c r="N893" t="s">
        <v>1101</v>
      </c>
      <c r="O893" t="s">
        <v>17</v>
      </c>
      <c r="P893" t="s">
        <v>897</v>
      </c>
      <c r="Q893">
        <v>2706.6559999999999</v>
      </c>
      <c r="R893" t="str">
        <f>+VLOOKUP(Contrato[[#This Row],[Distribuidor_CNE]],Distribuidor[[#All],[Distribuidor_CNE]:[DISTRIBUIDOR_ACTUAL]],2,0)</f>
        <v>LUZLINARES</v>
      </c>
      <c r="S893" t="str">
        <f>+VLOOKUP(Contrato[[#This Row],[Suministrador_CNE]],Suministrador[[#All],[Suministrador_CNE]:[SUMINISTRADOR_ACTUAL]],2,0)</f>
        <v>LUZ_DEL_NORTE</v>
      </c>
      <c r="T893">
        <f>+COUNTIFS(Cesion_credito[Distribuidor_CNE],Contrato[[#This Row],[Distribuidor_CNE]],Cesion_credito[Bloque_Contrato_CNE],Contrato[[#This Row],[Contrato]])</f>
        <v>1</v>
      </c>
    </row>
    <row r="894" spans="11:20" x14ac:dyDescent="0.25">
      <c r="K894">
        <f t="shared" si="14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1108</v>
      </c>
      <c r="N894" t="s">
        <v>1101</v>
      </c>
      <c r="O894" t="s">
        <v>18</v>
      </c>
      <c r="P894" t="s">
        <v>898</v>
      </c>
      <c r="Q894">
        <v>219.298</v>
      </c>
      <c r="R894" t="str">
        <f>+VLOOKUP(Contrato[[#This Row],[Distribuidor_CNE]],Distribuidor[[#All],[Distribuidor_CNE]:[DISTRIBUIDOR_ACTUAL]],2,0)</f>
        <v>LUZLINARES</v>
      </c>
      <c r="S894" t="str">
        <f>+VLOOKUP(Contrato[[#This Row],[Suministrador_CNE]],Suministrador[[#All],[Suministrador_CNE]:[SUMINISTRADOR_ACTUAL]],2,0)</f>
        <v>SPVP4</v>
      </c>
      <c r="T894">
        <f>+COUNTIFS(Cesion_credito[Distribuidor_CNE],Contrato[[#This Row],[Distribuidor_CNE]],Cesion_credito[Bloque_Contrato_CNE],Contrato[[#This Row],[Contrato]])</f>
        <v>1</v>
      </c>
    </row>
    <row r="895" spans="11:20" x14ac:dyDescent="0.25">
      <c r="K895">
        <f t="shared" si="14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1108</v>
      </c>
      <c r="N895" t="s">
        <v>1102</v>
      </c>
      <c r="O895" t="s">
        <v>1</v>
      </c>
      <c r="P895" t="s">
        <v>899</v>
      </c>
      <c r="Q895">
        <v>1200.3320000000001</v>
      </c>
      <c r="R895" t="str">
        <f>+VLOOKUP(Contrato[[#This Row],[Distribuidor_CNE]],Distribuidor[[#All],[Distribuidor_CNE]:[DISTRIBUIDOR_ACTUAL]],2,0)</f>
        <v>LUZPARRAL</v>
      </c>
      <c r="S895" t="str">
        <f>+VLOOKUP(Contrato[[#This Row],[Suministrador_CNE]],Suministrador[[#All],[Suministrador_CNE]:[SUMINISTRADOR_ACTUAL]],2,0)</f>
        <v>CERRO_DOMINADOR_CSP</v>
      </c>
      <c r="T895">
        <f>+COUNTIFS(Cesion_credito[Distribuidor_CNE],Contrato[[#This Row],[Distribuidor_CNE]],Cesion_credito[Bloque_Contrato_CNE],Contrato[[#This Row],[Contrato]])</f>
        <v>1</v>
      </c>
    </row>
    <row r="896" spans="11:20" x14ac:dyDescent="0.25">
      <c r="K896">
        <f t="shared" si="14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1108</v>
      </c>
      <c r="N896" t="s">
        <v>1102</v>
      </c>
      <c r="O896" t="s">
        <v>2</v>
      </c>
      <c r="P896" t="s">
        <v>900</v>
      </c>
      <c r="Q896">
        <v>1216.453</v>
      </c>
      <c r="R896" t="str">
        <f>+VLOOKUP(Contrato[[#This Row],[Distribuidor_CNE]],Distribuidor[[#All],[Distribuidor_CNE]:[DISTRIBUIDOR_ACTUAL]],2,0)</f>
        <v>LUZPARRAL</v>
      </c>
      <c r="S896" t="str">
        <f>+VLOOKUP(Contrato[[#This Row],[Suministrador_CNE]],Suministrador[[#All],[Suministrador_CNE]:[SUMINISTRADOR_ACTUAL]],2,0)</f>
        <v>ACCIONA_ENERGIA</v>
      </c>
      <c r="T896">
        <f>+COUNTIFS(Cesion_credito[Distribuidor_CNE],Contrato[[#This Row],[Distribuidor_CNE]],Cesion_credito[Bloque_Contrato_CNE],Contrato[[#This Row],[Contrato]])</f>
        <v>1</v>
      </c>
    </row>
    <row r="897" spans="11:20" x14ac:dyDescent="0.25">
      <c r="K897">
        <f t="shared" si="14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1108</v>
      </c>
      <c r="N897" t="s">
        <v>1102</v>
      </c>
      <c r="O897" t="s">
        <v>3</v>
      </c>
      <c r="P897" t="s">
        <v>901</v>
      </c>
      <c r="Q897">
        <v>4815.2929999999997</v>
      </c>
      <c r="R897" t="str">
        <f>+VLOOKUP(Contrato[[#This Row],[Distribuidor_CNE]],Distribuidor[[#All],[Distribuidor_CNE]:[DISTRIBUIDOR_ACTUAL]],2,0)</f>
        <v>LUZPARRAL</v>
      </c>
      <c r="S897" t="str">
        <f>+VLOOKUP(Contrato[[#This Row],[Suministrador_CNE]],Suministrador[[#All],[Suministrador_CNE]:[SUMINISTRADOR_ACTUAL]],2,0)</f>
        <v>AELA_GENERACION</v>
      </c>
      <c r="T897">
        <f>+COUNTIFS(Cesion_credito[Distribuidor_CNE],Contrato[[#This Row],[Distribuidor_CNE]],Cesion_credito[Bloque_Contrato_CNE],Contrato[[#This Row],[Contrato]])</f>
        <v>1</v>
      </c>
    </row>
    <row r="898" spans="11:20" x14ac:dyDescent="0.25">
      <c r="K898">
        <f t="shared" si="14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1108</v>
      </c>
      <c r="N898" t="s">
        <v>1102</v>
      </c>
      <c r="O898" t="s">
        <v>3</v>
      </c>
      <c r="P898" t="s">
        <v>902</v>
      </c>
      <c r="Q898">
        <v>10793.364</v>
      </c>
      <c r="R898" t="str">
        <f>+VLOOKUP(Contrato[[#This Row],[Distribuidor_CNE]],Distribuidor[[#All],[Distribuidor_CNE]:[DISTRIBUIDOR_ACTUAL]],2,0)</f>
        <v>LUZPARRAL</v>
      </c>
      <c r="S898" t="str">
        <f>+VLOOKUP(Contrato[[#This Row],[Suministrador_CNE]],Suministrador[[#All],[Suministrador_CNE]:[SUMINISTRADOR_ACTUAL]],2,0)</f>
        <v>AELA_GENERACION</v>
      </c>
      <c r="T898">
        <f>+COUNTIFS(Cesion_credito[Distribuidor_CNE],Contrato[[#This Row],[Distribuidor_CNE]],Cesion_credito[Bloque_Contrato_CNE],Contrato[[#This Row],[Contrato]])</f>
        <v>1</v>
      </c>
    </row>
    <row r="899" spans="11:20" x14ac:dyDescent="0.25">
      <c r="K899">
        <f t="shared" ref="K899:K962" si="15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1108</v>
      </c>
      <c r="N899" t="s">
        <v>1102</v>
      </c>
      <c r="O899" t="s">
        <v>3</v>
      </c>
      <c r="P899" t="s">
        <v>903</v>
      </c>
      <c r="Q899">
        <v>5852.1459999999997</v>
      </c>
      <c r="R899" t="str">
        <f>+VLOOKUP(Contrato[[#This Row],[Distribuidor_CNE]],Distribuidor[[#All],[Distribuidor_CNE]:[DISTRIBUIDOR_ACTUAL]],2,0)</f>
        <v>LUZPARRAL</v>
      </c>
      <c r="S899" t="str">
        <f>+VLOOKUP(Contrato[[#This Row],[Suministrador_CNE]],Suministrador[[#All],[Suministrador_CNE]:[SUMINISTRADOR_ACTUAL]],2,0)</f>
        <v>AELA_GENERACION</v>
      </c>
      <c r="T899">
        <f>+COUNTIFS(Cesion_credito[Distribuidor_CNE],Contrato[[#This Row],[Distribuidor_CNE]],Cesion_credito[Bloque_Contrato_CNE],Contrato[[#This Row],[Contrato]])</f>
        <v>1</v>
      </c>
    </row>
    <row r="900" spans="11:20" x14ac:dyDescent="0.25">
      <c r="K900">
        <f t="shared" si="15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1108</v>
      </c>
      <c r="N900" t="s">
        <v>1102</v>
      </c>
      <c r="O900" t="s">
        <v>1076</v>
      </c>
      <c r="P900" t="s">
        <v>904</v>
      </c>
      <c r="Q900">
        <v>9765.8850000000002</v>
      </c>
      <c r="R900" t="str">
        <f>+VLOOKUP(Contrato[[#This Row],[Distribuidor_CNE]],Distribuidor[[#All],[Distribuidor_CNE]:[DISTRIBUIDOR_ACTUAL]],2,0)</f>
        <v>LUZPARRAL</v>
      </c>
      <c r="S900" t="str">
        <f>+VLOOKUP(Contrato[[#This Row],[Suministrador_CNE]],Suministrador[[#All],[Suministrador_CNE]:[SUMINISTRADOR_ACTUAL]],2,0)</f>
        <v>AES_GENER</v>
      </c>
      <c r="T900">
        <f>+COUNTIFS(Cesion_credito[Distribuidor_CNE],Contrato[[#This Row],[Distribuidor_CNE]],Cesion_credito[Bloque_Contrato_CNE],Contrato[[#This Row],[Contrato]])</f>
        <v>1</v>
      </c>
    </row>
    <row r="901" spans="11:20" x14ac:dyDescent="0.25">
      <c r="K901">
        <f t="shared" si="15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1108</v>
      </c>
      <c r="N901" t="s">
        <v>1102</v>
      </c>
      <c r="O901" t="s">
        <v>1076</v>
      </c>
      <c r="P901" t="s">
        <v>905</v>
      </c>
      <c r="Q901">
        <v>214595.83199999999</v>
      </c>
      <c r="R901" t="str">
        <f>+VLOOKUP(Contrato[[#This Row],[Distribuidor_CNE]],Distribuidor[[#All],[Distribuidor_CNE]:[DISTRIBUIDOR_ACTUAL]],2,0)</f>
        <v>LUZPARRAL</v>
      </c>
      <c r="S901" t="str">
        <f>+VLOOKUP(Contrato[[#This Row],[Suministrador_CNE]],Suministrador[[#All],[Suministrador_CNE]:[SUMINISTRADOR_ACTUAL]],2,0)</f>
        <v>AES_GENER</v>
      </c>
      <c r="T901">
        <f>+COUNTIFS(Cesion_credito[Distribuidor_CNE],Contrato[[#This Row],[Distribuidor_CNE]],Cesion_credito[Bloque_Contrato_CNE],Contrato[[#This Row],[Contrato]])</f>
        <v>1</v>
      </c>
    </row>
    <row r="902" spans="11:20" x14ac:dyDescent="0.25">
      <c r="K902">
        <f t="shared" si="15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1108</v>
      </c>
      <c r="N902" t="s">
        <v>1102</v>
      </c>
      <c r="O902" t="s">
        <v>4</v>
      </c>
      <c r="P902" t="s">
        <v>906</v>
      </c>
      <c r="Q902">
        <v>3890.165</v>
      </c>
      <c r="R902" t="str">
        <f>+VLOOKUP(Contrato[[#This Row],[Distribuidor_CNE]],Distribuidor[[#All],[Distribuidor_CNE]:[DISTRIBUIDOR_ACTUAL]],2,0)</f>
        <v>LUZPARRAL</v>
      </c>
      <c r="S902" t="str">
        <f>+VLOOKUP(Contrato[[#This Row],[Suministrador_CNE]],Suministrador[[#All],[Suministrador_CNE]:[SUMINISTRADOR_ACTUAL]],2,0)</f>
        <v>LUZ_DEL_NORTE</v>
      </c>
      <c r="T902">
        <f>+COUNTIFS(Cesion_credito[Distribuidor_CNE],Contrato[[#This Row],[Distribuidor_CNE]],Cesion_credito[Bloque_Contrato_CNE],Contrato[[#This Row],[Contrato]])</f>
        <v>1</v>
      </c>
    </row>
    <row r="903" spans="11:20" x14ac:dyDescent="0.25">
      <c r="K903">
        <f t="shared" si="15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1108</v>
      </c>
      <c r="N903" t="s">
        <v>1102</v>
      </c>
      <c r="O903" t="s">
        <v>5</v>
      </c>
      <c r="P903" t="s">
        <v>907</v>
      </c>
      <c r="Q903">
        <v>434.70100000000002</v>
      </c>
      <c r="R903" t="str">
        <f>+VLOOKUP(Contrato[[#This Row],[Distribuidor_CNE]],Distribuidor[[#All],[Distribuidor_CNE]:[DISTRIBUIDOR_ACTUAL]],2,0)</f>
        <v>LUZPARRAL</v>
      </c>
      <c r="S903" t="str">
        <f>+VLOOKUP(Contrato[[#This Row],[Suministrador_CNE]],Suministrador[[#All],[Suministrador_CNE]:[SUMINISTRADOR_ACTUAL]],2,0)</f>
        <v>CHUNGUNGO</v>
      </c>
      <c r="T903">
        <f>+COUNTIFS(Cesion_credito[Distribuidor_CNE],Contrato[[#This Row],[Distribuidor_CNE]],Cesion_credito[Bloque_Contrato_CNE],Contrato[[#This Row],[Contrato]])</f>
        <v>1</v>
      </c>
    </row>
    <row r="904" spans="11:20" x14ac:dyDescent="0.25">
      <c r="K904">
        <f t="shared" si="15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1108</v>
      </c>
      <c r="N904" t="s">
        <v>1102</v>
      </c>
      <c r="O904" t="s">
        <v>6</v>
      </c>
      <c r="P904" t="s">
        <v>908</v>
      </c>
      <c r="Q904">
        <v>787.94500000000005</v>
      </c>
      <c r="R904" t="str">
        <f>+VLOOKUP(Contrato[[#This Row],[Distribuidor_CNE]],Distribuidor[[#All],[Distribuidor_CNE]:[DISTRIBUIDOR_ACTUAL]],2,0)</f>
        <v>LUZPARRAL</v>
      </c>
      <c r="S904" t="str">
        <f>+VLOOKUP(Contrato[[#This Row],[Suministrador_CNE]],Suministrador[[#All],[Suministrador_CNE]:[SUMINISTRADOR_ACTUAL]],2,0)</f>
        <v>RUCATAYO</v>
      </c>
      <c r="T904">
        <f>+COUNTIFS(Cesion_credito[Distribuidor_CNE],Contrato[[#This Row],[Distribuidor_CNE]],Cesion_credito[Bloque_Contrato_CNE],Contrato[[#This Row],[Contrato]])</f>
        <v>1</v>
      </c>
    </row>
    <row r="905" spans="11:20" x14ac:dyDescent="0.25">
      <c r="K905">
        <f t="shared" si="15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1108</v>
      </c>
      <c r="N905" t="s">
        <v>1102</v>
      </c>
      <c r="O905" t="s">
        <v>6</v>
      </c>
      <c r="P905" t="s">
        <v>909</v>
      </c>
      <c r="Q905">
        <v>811.47</v>
      </c>
      <c r="R905" t="str">
        <f>+VLOOKUP(Contrato[[#This Row],[Distribuidor_CNE]],Distribuidor[[#All],[Distribuidor_CNE]:[DISTRIBUIDOR_ACTUAL]],2,0)</f>
        <v>LUZPARRAL</v>
      </c>
      <c r="S905" t="str">
        <f>+VLOOKUP(Contrato[[#This Row],[Suministrador_CNE]],Suministrador[[#All],[Suministrador_CNE]:[SUMINISTRADOR_ACTUAL]],2,0)</f>
        <v>RUCATAYO</v>
      </c>
      <c r="T905">
        <f>+COUNTIFS(Cesion_credito[Distribuidor_CNE],Contrato[[#This Row],[Distribuidor_CNE]],Cesion_credito[Bloque_Contrato_CNE],Contrato[[#This Row],[Contrato]])</f>
        <v>1</v>
      </c>
    </row>
    <row r="906" spans="11:20" x14ac:dyDescent="0.25">
      <c r="K906">
        <f t="shared" si="15"/>
        <v>1</v>
      </c>
      <c r="L906" s="3" t="str">
        <f>+Contrato[[#This Row],[Distribuidor_CNE]]&amp;"_"&amp;Contrato[[#This Row],[Contrato]]</f>
        <v>LUZPARRAL_SIC 2013/03_2_BS3_BB_LUZPARRAL_E-CL</v>
      </c>
      <c r="M906" t="s">
        <v>1108</v>
      </c>
      <c r="N906" t="s">
        <v>1102</v>
      </c>
      <c r="O906" t="s">
        <v>7</v>
      </c>
      <c r="P906" t="s">
        <v>910</v>
      </c>
      <c r="Q906">
        <v>11653.055</v>
      </c>
      <c r="R906" t="str">
        <f>+VLOOKUP(Contrato[[#This Row],[Distribuidor_CNE]],Distribuidor[[#All],[Distribuidor_CNE]:[DISTRIBUIDOR_ACTUAL]],2,0)</f>
        <v>LUZPARRAL</v>
      </c>
      <c r="S906" t="str">
        <f>+VLOOKUP(Contrato[[#This Row],[Suministrador_CNE]],Suministrador[[#All],[Suministrador_CNE]:[SUMINISTRADOR_ACTUAL]],2,0)</f>
        <v>ENGIE</v>
      </c>
      <c r="T906">
        <f>+COUNTIFS(Cesion_credito[Distribuidor_CNE],Contrato[[#This Row],[Distribuidor_CNE]],Cesion_credito[Bloque_Contrato_CNE],Contrato[[#This Row],[Contrato]])</f>
        <v>1</v>
      </c>
    </row>
    <row r="907" spans="11:20" x14ac:dyDescent="0.25">
      <c r="K907">
        <f t="shared" si="15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1108</v>
      </c>
      <c r="N907" t="s">
        <v>1102</v>
      </c>
      <c r="O907" t="s">
        <v>8</v>
      </c>
      <c r="P907" t="s">
        <v>911</v>
      </c>
      <c r="Q907">
        <v>4455.2569999999996</v>
      </c>
      <c r="R907" t="str">
        <f>+VLOOKUP(Contrato[[#This Row],[Distribuidor_CNE]],Distribuidor[[#All],[Distribuidor_CNE]:[DISTRIBUIDOR_ACTUAL]],2,0)</f>
        <v>LUZPARRAL</v>
      </c>
      <c r="S907" t="str">
        <f>+VLOOKUP(Contrato[[#This Row],[Suministrador_CNE]],Suministrador[[#All],[Suministrador_CNE]:[SUMINISTRADOR_ACTUAL]],2,0)</f>
        <v>GM_HOLDINGS</v>
      </c>
      <c r="T907">
        <f>+COUNTIFS(Cesion_credito[Distribuidor_CNE],Contrato[[#This Row],[Distribuidor_CNE]],Cesion_credito[Bloque_Contrato_CNE],Contrato[[#This Row],[Contrato]])</f>
        <v>1</v>
      </c>
    </row>
    <row r="908" spans="11:20" x14ac:dyDescent="0.25">
      <c r="K908">
        <f t="shared" si="15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1108</v>
      </c>
      <c r="N908" t="s">
        <v>1102</v>
      </c>
      <c r="O908" t="s">
        <v>9</v>
      </c>
      <c r="P908" t="s">
        <v>912</v>
      </c>
      <c r="Q908">
        <v>22.635999999999999</v>
      </c>
      <c r="R908" t="str">
        <f>+VLOOKUP(Contrato[[#This Row],[Distribuidor_CNE]],Distribuidor[[#All],[Distribuidor_CNE]:[DISTRIBUIDOR_ACTUAL]],2,0)</f>
        <v>LUZPARRAL</v>
      </c>
      <c r="S908" t="str">
        <f>+VLOOKUP(Contrato[[#This Row],[Suministrador_CNE]],Suministrador[[#All],[Suministrador_CNE]:[SUMINISTRADOR_ACTUAL]],2,0)</f>
        <v>CAREN</v>
      </c>
      <c r="T908">
        <f>+COUNTIFS(Cesion_credito[Distribuidor_CNE],Contrato[[#This Row],[Distribuidor_CNE]],Cesion_credito[Bloque_Contrato_CNE],Contrato[[#This Row],[Contrato]])</f>
        <v>1</v>
      </c>
    </row>
    <row r="909" spans="11:20" x14ac:dyDescent="0.25">
      <c r="K909">
        <f t="shared" si="15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1108</v>
      </c>
      <c r="N909" t="s">
        <v>1102</v>
      </c>
      <c r="O909" t="s">
        <v>9</v>
      </c>
      <c r="P909" t="s">
        <v>913</v>
      </c>
      <c r="Q909">
        <v>28.93</v>
      </c>
      <c r="R909" t="str">
        <f>+VLOOKUP(Contrato[[#This Row],[Distribuidor_CNE]],Distribuidor[[#All],[Distribuidor_CNE]:[DISTRIBUIDOR_ACTUAL]],2,0)</f>
        <v>LUZPARRAL</v>
      </c>
      <c r="S909" t="str">
        <f>+VLOOKUP(Contrato[[#This Row],[Suministrador_CNE]],Suministrador[[#All],[Suministrador_CNE]:[SUMINISTRADOR_ACTUAL]],2,0)</f>
        <v>CAREN</v>
      </c>
      <c r="T909">
        <f>+COUNTIFS(Cesion_credito[Distribuidor_CNE],Contrato[[#This Row],[Distribuidor_CNE]],Cesion_credito[Bloque_Contrato_CNE],Contrato[[#This Row],[Contrato]])</f>
        <v>1</v>
      </c>
    </row>
    <row r="910" spans="11:20" x14ac:dyDescent="0.25">
      <c r="K910">
        <f t="shared" si="15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1108</v>
      </c>
      <c r="N910" t="s">
        <v>1102</v>
      </c>
      <c r="O910" t="s">
        <v>9</v>
      </c>
      <c r="P910" t="s">
        <v>914</v>
      </c>
      <c r="Q910">
        <v>14.836</v>
      </c>
      <c r="R910" t="str">
        <f>+VLOOKUP(Contrato[[#This Row],[Distribuidor_CNE]],Distribuidor[[#All],[Distribuidor_CNE]:[DISTRIBUIDOR_ACTUAL]],2,0)</f>
        <v>LUZPARRAL</v>
      </c>
      <c r="S910" t="str">
        <f>+VLOOKUP(Contrato[[#This Row],[Suministrador_CNE]],Suministrador[[#All],[Suministrador_CNE]:[SUMINISTRADOR_ACTUAL]],2,0)</f>
        <v>CAREN</v>
      </c>
      <c r="T910">
        <f>+COUNTIFS(Cesion_credito[Distribuidor_CNE],Contrato[[#This Row],[Distribuidor_CNE]],Cesion_credito[Bloque_Contrato_CNE],Contrato[[#This Row],[Contrato]])</f>
        <v>1</v>
      </c>
    </row>
    <row r="911" spans="11:20" x14ac:dyDescent="0.25">
      <c r="K911">
        <f t="shared" si="15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1108</v>
      </c>
      <c r="N911" t="s">
        <v>1102</v>
      </c>
      <c r="O911" t="s">
        <v>9</v>
      </c>
      <c r="P911" t="s">
        <v>915</v>
      </c>
      <c r="Q911">
        <v>146.721</v>
      </c>
      <c r="R911" t="str">
        <f>+VLOOKUP(Contrato[[#This Row],[Distribuidor_CNE]],Distribuidor[[#All],[Distribuidor_CNE]:[DISTRIBUIDOR_ACTUAL]],2,0)</f>
        <v>LUZPARRAL</v>
      </c>
      <c r="S911" t="str">
        <f>+VLOOKUP(Contrato[[#This Row],[Suministrador_CNE]],Suministrador[[#All],[Suministrador_CNE]:[SUMINISTRADOR_ACTUAL]],2,0)</f>
        <v>CAREN</v>
      </c>
      <c r="T911">
        <f>+COUNTIFS(Cesion_credito[Distribuidor_CNE],Contrato[[#This Row],[Distribuidor_CNE]],Cesion_credito[Bloque_Contrato_CNE],Contrato[[#This Row],[Contrato]])</f>
        <v>1</v>
      </c>
    </row>
    <row r="912" spans="11:20" x14ac:dyDescent="0.25">
      <c r="K912">
        <f t="shared" si="15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1108</v>
      </c>
      <c r="N912" t="s">
        <v>1102</v>
      </c>
      <c r="O912" t="s">
        <v>10</v>
      </c>
      <c r="P912" t="s">
        <v>916</v>
      </c>
      <c r="Q912">
        <v>90.605999999999995</v>
      </c>
      <c r="R912" t="str">
        <f>+VLOOKUP(Contrato[[#This Row],[Distribuidor_CNE]],Distribuidor[[#All],[Distribuidor_CNE]:[DISTRIBUIDOR_ACTUAL]],2,0)</f>
        <v>LUZPARRAL</v>
      </c>
      <c r="S912" t="str">
        <f>+VLOOKUP(Contrato[[#This Row],[Suministrador_CNE]],Suministrador[[#All],[Suministrador_CNE]:[SUMINISTRADOR_ACTUAL]],2,0)</f>
        <v>PV_SALVADOR</v>
      </c>
      <c r="T912">
        <f>+COUNTIFS(Cesion_credito[Distribuidor_CNE],Contrato[[#This Row],[Distribuidor_CNE]],Cesion_credito[Bloque_Contrato_CNE],Contrato[[#This Row],[Contrato]])</f>
        <v>1</v>
      </c>
    </row>
    <row r="913" spans="11:20" x14ac:dyDescent="0.25">
      <c r="K913">
        <f t="shared" si="15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1108</v>
      </c>
      <c r="N913" t="s">
        <v>1102</v>
      </c>
      <c r="O913" t="s">
        <v>10</v>
      </c>
      <c r="P913" t="s">
        <v>917</v>
      </c>
      <c r="Q913">
        <v>30.634</v>
      </c>
      <c r="R913" t="str">
        <f>+VLOOKUP(Contrato[[#This Row],[Distribuidor_CNE]],Distribuidor[[#All],[Distribuidor_CNE]:[DISTRIBUIDOR_ACTUAL]],2,0)</f>
        <v>LUZPARRAL</v>
      </c>
      <c r="S913" t="str">
        <f>+VLOOKUP(Contrato[[#This Row],[Suministrador_CNE]],Suministrador[[#All],[Suministrador_CNE]:[SUMINISTRADOR_ACTUAL]],2,0)</f>
        <v>PV_SALVADOR</v>
      </c>
      <c r="T913">
        <f>+COUNTIFS(Cesion_credito[Distribuidor_CNE],Contrato[[#This Row],[Distribuidor_CNE]],Cesion_credito[Bloque_Contrato_CNE],Contrato[[#This Row],[Contrato]])</f>
        <v>1</v>
      </c>
    </row>
    <row r="914" spans="11:20" x14ac:dyDescent="0.25">
      <c r="K914">
        <f t="shared" si="15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1108</v>
      </c>
      <c r="N914" t="s">
        <v>1102</v>
      </c>
      <c r="O914" t="s">
        <v>10</v>
      </c>
      <c r="P914" t="s">
        <v>918</v>
      </c>
      <c r="Q914">
        <v>31.65</v>
      </c>
      <c r="R914" t="str">
        <f>+VLOOKUP(Contrato[[#This Row],[Distribuidor_CNE]],Distribuidor[[#All],[Distribuidor_CNE]:[DISTRIBUIDOR_ACTUAL]],2,0)</f>
        <v>LUZPARRAL</v>
      </c>
      <c r="S914" t="str">
        <f>+VLOOKUP(Contrato[[#This Row],[Suministrador_CNE]],Suministrador[[#All],[Suministrador_CNE]:[SUMINISTRADOR_ACTUAL]],2,0)</f>
        <v>PV_SALVADOR</v>
      </c>
      <c r="T914">
        <f>+COUNTIFS(Cesion_credito[Distribuidor_CNE],Contrato[[#This Row],[Distribuidor_CNE]],Cesion_credito[Bloque_Contrato_CNE],Contrato[[#This Row],[Contrato]])</f>
        <v>1</v>
      </c>
    </row>
    <row r="915" spans="11:20" x14ac:dyDescent="0.25">
      <c r="K915">
        <f t="shared" si="15"/>
        <v>1</v>
      </c>
      <c r="L915" s="3" t="str">
        <f>+Contrato[[#This Row],[Distribuidor_CNE]]&amp;"_"&amp;Contrato[[#This Row],[Contrato]]</f>
        <v>LUZPARRAL_CHQ 2006/01_BB1_BB_LuzParral_ENDESA</v>
      </c>
      <c r="M915" t="s">
        <v>1108</v>
      </c>
      <c r="N915" t="s">
        <v>1102</v>
      </c>
      <c r="O915" t="s">
        <v>1073</v>
      </c>
      <c r="P915" t="s">
        <v>919</v>
      </c>
      <c r="Q915">
        <v>8873.8420000000006</v>
      </c>
      <c r="R915" t="str">
        <f>+VLOOKUP(Contrato[[#This Row],[Distribuidor_CNE]],Distribuidor[[#All],[Distribuidor_CNE]:[DISTRIBUIDOR_ACTUAL]],2,0)</f>
        <v>LUZPARRAL</v>
      </c>
      <c r="S915" t="str">
        <f>+VLOOKUP(Contrato[[#This Row],[Suministrador_CNE]],Suministrador[[#All],[Suministrador_CNE]:[SUMINISTRADOR_ACTUAL]],2,0)</f>
        <v>ENEL_GENERACION</v>
      </c>
      <c r="T915">
        <f>+COUNTIFS(Cesion_credito[Distribuidor_CNE],Contrato[[#This Row],[Distribuidor_CNE]],Cesion_credito[Bloque_Contrato_CNE],Contrato[[#This Row],[Contrato]])</f>
        <v>1</v>
      </c>
    </row>
    <row r="916" spans="11:20" x14ac:dyDescent="0.25">
      <c r="K916">
        <f t="shared" si="15"/>
        <v>1</v>
      </c>
      <c r="L916" s="3" t="str">
        <f>+Contrato[[#This Row],[Distribuidor_CNE]]&amp;"_"&amp;Contrato[[#This Row],[Contrato]]</f>
        <v>LUZPARRAL_CHQ 2006/01_BB2_BB_LuzParral_ENDESA</v>
      </c>
      <c r="M916" t="s">
        <v>1108</v>
      </c>
      <c r="N916" t="s">
        <v>1102</v>
      </c>
      <c r="O916" t="s">
        <v>1073</v>
      </c>
      <c r="P916" t="s">
        <v>920</v>
      </c>
      <c r="Q916">
        <v>20020.213</v>
      </c>
      <c r="R916" t="str">
        <f>+VLOOKUP(Contrato[[#This Row],[Distribuidor_CNE]],Distribuidor[[#All],[Distribuidor_CNE]:[DISTRIBUIDOR_ACTUAL]],2,0)</f>
        <v>LUZPARRAL</v>
      </c>
      <c r="S916" t="str">
        <f>+VLOOKUP(Contrato[[#This Row],[Suministrador_CNE]],Suministrador[[#All],[Suministrador_CNE]:[SUMINISTRADOR_ACTUAL]],2,0)</f>
        <v>ENEL_GENERACION</v>
      </c>
      <c r="T916">
        <f>+COUNTIFS(Cesion_credito[Distribuidor_CNE],Contrato[[#This Row],[Distribuidor_CNE]],Cesion_credito[Bloque_Contrato_CNE],Contrato[[#This Row],[Contrato]])</f>
        <v>1</v>
      </c>
    </row>
    <row r="917" spans="11:20" x14ac:dyDescent="0.25">
      <c r="K917">
        <f t="shared" si="15"/>
        <v>1</v>
      </c>
      <c r="L917" s="3" t="str">
        <f>+Contrato[[#This Row],[Distribuidor_CNE]]&amp;"_"&amp;Contrato[[#This Row],[Contrato]]</f>
        <v>LUZPARRAL_CHQ 2008/01_BS1_BB_LuzParral_ENDESA</v>
      </c>
      <c r="M917" t="s">
        <v>1108</v>
      </c>
      <c r="N917" t="s">
        <v>1102</v>
      </c>
      <c r="O917" t="s">
        <v>1073</v>
      </c>
      <c r="P917" t="s">
        <v>921</v>
      </c>
      <c r="Q917">
        <v>136574.478</v>
      </c>
      <c r="R917" t="str">
        <f>+VLOOKUP(Contrato[[#This Row],[Distribuidor_CNE]],Distribuidor[[#All],[Distribuidor_CNE]:[DISTRIBUIDOR_ACTUAL]],2,0)</f>
        <v>LUZPARRAL</v>
      </c>
      <c r="S917" t="str">
        <f>+VLOOKUP(Contrato[[#This Row],[Suministrador_CNE]],Suministrador[[#All],[Suministrador_CNE]:[SUMINISTRADOR_ACTUAL]],2,0)</f>
        <v>ENEL_GENERACION</v>
      </c>
      <c r="T917">
        <f>+COUNTIFS(Cesion_credito[Distribuidor_CNE],Contrato[[#This Row],[Distribuidor_CNE]],Cesion_credito[Bloque_Contrato_CNE],Contrato[[#This Row],[Contrato]])</f>
        <v>1</v>
      </c>
    </row>
    <row r="918" spans="11:20" x14ac:dyDescent="0.25">
      <c r="K918">
        <f t="shared" si="15"/>
        <v>1</v>
      </c>
      <c r="L918" s="3" t="str">
        <f>+Contrato[[#This Row],[Distribuidor_CNE]]&amp;"_"&amp;Contrato[[#This Row],[Contrato]]</f>
        <v>LUZPARRAL_SIC 2013/01_BS1_BB_LUZPARRAL_ENDESA</v>
      </c>
      <c r="M918" t="s">
        <v>1108</v>
      </c>
      <c r="N918" t="s">
        <v>1102</v>
      </c>
      <c r="O918" t="s">
        <v>1073</v>
      </c>
      <c r="P918" t="s">
        <v>922</v>
      </c>
      <c r="Q918">
        <v>4174.473</v>
      </c>
      <c r="R918" t="str">
        <f>+VLOOKUP(Contrato[[#This Row],[Distribuidor_CNE]],Distribuidor[[#All],[Distribuidor_CNE]:[DISTRIBUIDOR_ACTUAL]],2,0)</f>
        <v>LUZPARRAL</v>
      </c>
      <c r="S918" t="str">
        <f>+VLOOKUP(Contrato[[#This Row],[Suministrador_CNE]],Suministrador[[#All],[Suministrador_CNE]:[SUMINISTRADOR_ACTUAL]],2,0)</f>
        <v>ENEL_GENERACION</v>
      </c>
      <c r="T918">
        <f>+COUNTIFS(Cesion_credito[Distribuidor_CNE],Contrato[[#This Row],[Distribuidor_CNE]],Cesion_credito[Bloque_Contrato_CNE],Contrato[[#This Row],[Contrato]])</f>
        <v>1</v>
      </c>
    </row>
    <row r="919" spans="11:20" x14ac:dyDescent="0.25">
      <c r="K919">
        <f t="shared" si="15"/>
        <v>1</v>
      </c>
      <c r="L919" s="3" t="str">
        <f>+Contrato[[#This Row],[Distribuidor_CNE]]&amp;"_"&amp;Contrato[[#This Row],[Contrato]]</f>
        <v>LUZPARRAL_SIC 2013/03_BS1_BB_LUZPARRAL_ENDESA</v>
      </c>
      <c r="M919" t="s">
        <v>1108</v>
      </c>
      <c r="N919" t="s">
        <v>1102</v>
      </c>
      <c r="O919" t="s">
        <v>1073</v>
      </c>
      <c r="P919" t="s">
        <v>923</v>
      </c>
      <c r="Q919">
        <v>791.85299999999995</v>
      </c>
      <c r="R919" t="str">
        <f>+VLOOKUP(Contrato[[#This Row],[Distribuidor_CNE]],Distribuidor[[#All],[Distribuidor_CNE]:[DISTRIBUIDOR_ACTUAL]],2,0)</f>
        <v>LUZPARRAL</v>
      </c>
      <c r="S919" t="str">
        <f>+VLOOKUP(Contrato[[#This Row],[Suministrador_CNE]],Suministrador[[#All],[Suministrador_CNE]:[SUMINISTRADOR_ACTUAL]],2,0)</f>
        <v>ENEL_GENERACION</v>
      </c>
      <c r="T919">
        <f>+COUNTIFS(Cesion_credito[Distribuidor_CNE],Contrato[[#This Row],[Distribuidor_CNE]],Cesion_credito[Bloque_Contrato_CNE],Contrato[[#This Row],[Contrato]])</f>
        <v>1</v>
      </c>
    </row>
    <row r="920" spans="11:20" x14ac:dyDescent="0.25">
      <c r="K920">
        <f t="shared" si="15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1108</v>
      </c>
      <c r="N920" t="s">
        <v>1102</v>
      </c>
      <c r="O920" t="s">
        <v>11</v>
      </c>
      <c r="P920" t="s">
        <v>924</v>
      </c>
      <c r="Q920">
        <v>119.95</v>
      </c>
      <c r="R920" t="str">
        <f>+VLOOKUP(Contrato[[#This Row],[Distribuidor_CNE]],Distribuidor[[#All],[Distribuidor_CNE]:[DISTRIBUIDOR_ACTUAL]],2,0)</f>
        <v>LUZPARRAL</v>
      </c>
      <c r="S920" t="str">
        <f>+VLOOKUP(Contrato[[#This Row],[Suministrador_CNE]],Suministrador[[#All],[Suministrador_CNE]:[SUMINISTRADOR_ACTUAL]],2,0)</f>
        <v>EL_MORADO</v>
      </c>
      <c r="T920">
        <f>+COUNTIFS(Cesion_credito[Distribuidor_CNE],Contrato[[#This Row],[Distribuidor_CNE]],Cesion_credito[Bloque_Contrato_CNE],Contrato[[#This Row],[Contrato]])</f>
        <v>1</v>
      </c>
    </row>
    <row r="921" spans="11:20" x14ac:dyDescent="0.25">
      <c r="K921">
        <f t="shared" si="15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1108</v>
      </c>
      <c r="N921" t="s">
        <v>1102</v>
      </c>
      <c r="O921" t="s">
        <v>12</v>
      </c>
      <c r="P921" t="s">
        <v>925</v>
      </c>
      <c r="Q921">
        <v>3500.4250000000002</v>
      </c>
      <c r="R921" t="str">
        <f>+VLOOKUP(Contrato[[#This Row],[Distribuidor_CNE]],Distribuidor[[#All],[Distribuidor_CNE]:[DISTRIBUIDOR_ACTUAL]],2,0)</f>
        <v>LUZPARRAL</v>
      </c>
      <c r="S921" t="str">
        <f>+VLOOKUP(Contrato[[#This Row],[Suministrador_CNE]],Suministrador[[#All],[Suministrador_CNE]:[SUMINISTRADOR_ACTUAL]],2,0)</f>
        <v>CABO_LEONES</v>
      </c>
      <c r="T921">
        <f>+COUNTIFS(Cesion_credito[Distribuidor_CNE],Contrato[[#This Row],[Distribuidor_CNE]],Cesion_credito[Bloque_Contrato_CNE],Contrato[[#This Row],[Contrato]])</f>
        <v>1</v>
      </c>
    </row>
    <row r="922" spans="11:20" x14ac:dyDescent="0.25">
      <c r="K922">
        <f t="shared" si="15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1108</v>
      </c>
      <c r="N922" t="s">
        <v>1102</v>
      </c>
      <c r="O922" t="s">
        <v>12</v>
      </c>
      <c r="P922" t="s">
        <v>926</v>
      </c>
      <c r="Q922">
        <v>3998.3150000000001</v>
      </c>
      <c r="R922" t="str">
        <f>+VLOOKUP(Contrato[[#This Row],[Distribuidor_CNE]],Distribuidor[[#All],[Distribuidor_CNE]:[DISTRIBUIDOR_ACTUAL]],2,0)</f>
        <v>LUZPARRAL</v>
      </c>
      <c r="S922" t="str">
        <f>+VLOOKUP(Contrato[[#This Row],[Suministrador_CNE]],Suministrador[[#All],[Suministrador_CNE]:[SUMINISTRADOR_ACTUAL]],2,0)</f>
        <v>CABO_LEONES</v>
      </c>
      <c r="T922">
        <f>+COUNTIFS(Cesion_credito[Distribuidor_CNE],Contrato[[#This Row],[Distribuidor_CNE]],Cesion_credito[Bloque_Contrato_CNE],Contrato[[#This Row],[Contrato]])</f>
        <v>1</v>
      </c>
    </row>
    <row r="923" spans="11:20" x14ac:dyDescent="0.25">
      <c r="K923">
        <f t="shared" si="15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1108</v>
      </c>
      <c r="N923" t="s">
        <v>1102</v>
      </c>
      <c r="O923" t="s">
        <v>13</v>
      </c>
      <c r="P923" t="s">
        <v>927</v>
      </c>
      <c r="Q923">
        <v>57.316000000000003</v>
      </c>
      <c r="R923" t="str">
        <f>+VLOOKUP(Contrato[[#This Row],[Distribuidor_CNE]],Distribuidor[[#All],[Distribuidor_CNE]:[DISTRIBUIDOR_ACTUAL]],2,0)</f>
        <v>LUZPARRAL</v>
      </c>
      <c r="S923" t="str">
        <f>+VLOOKUP(Contrato[[#This Row],[Suministrador_CNE]],Suministrador[[#All],[Suministrador_CNE]:[SUMINISTRADOR_ACTUAL]],2,0)</f>
        <v>NORVIND</v>
      </c>
      <c r="T923">
        <f>+COUNTIFS(Cesion_credito[Distribuidor_CNE],Contrato[[#This Row],[Distribuidor_CNE]],Cesion_credito[Bloque_Contrato_CNE],Contrato[[#This Row],[Contrato]])</f>
        <v>1</v>
      </c>
    </row>
    <row r="924" spans="11:20" x14ac:dyDescent="0.25">
      <c r="K924">
        <f t="shared" si="15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1108</v>
      </c>
      <c r="N924" t="s">
        <v>1102</v>
      </c>
      <c r="O924" t="s">
        <v>1074</v>
      </c>
      <c r="P924" t="s">
        <v>928</v>
      </c>
      <c r="Q924">
        <v>511.98500000000001</v>
      </c>
      <c r="R924" t="str">
        <f>+VLOOKUP(Contrato[[#This Row],[Distribuidor_CNE]],Distribuidor[[#All],[Distribuidor_CNE]:[DISTRIBUIDOR_ACTUAL]],2,0)</f>
        <v>LUZPARRAL</v>
      </c>
      <c r="S924" t="str">
        <f>+VLOOKUP(Contrato[[#This Row],[Suministrador_CNE]],Suministrador[[#All],[Suministrador_CNE]:[SUMINISTRADOR_ACTUAL]],2,0)</f>
        <v>EGP_CHILE</v>
      </c>
      <c r="T924">
        <f>+COUNTIFS(Cesion_credito[Distribuidor_CNE],Contrato[[#This Row],[Distribuidor_CNE]],Cesion_credito[Bloque_Contrato_CNE],Contrato[[#This Row],[Contrato]])</f>
        <v>1</v>
      </c>
    </row>
    <row r="925" spans="11:20" x14ac:dyDescent="0.25">
      <c r="K925">
        <f t="shared" si="15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1108</v>
      </c>
      <c r="N925" t="s">
        <v>1102</v>
      </c>
      <c r="O925" t="s">
        <v>14</v>
      </c>
      <c r="P925" t="s">
        <v>929</v>
      </c>
      <c r="Q925">
        <v>729.053</v>
      </c>
      <c r="R925" t="str">
        <f>+VLOOKUP(Contrato[[#This Row],[Distribuidor_CNE]],Distribuidor[[#All],[Distribuidor_CNE]:[DISTRIBUIDOR_ACTUAL]],2,0)</f>
        <v>LUZPARRAL</v>
      </c>
      <c r="S925" t="str">
        <f>+VLOOKUP(Contrato[[#This Row],[Suministrador_CNE]],Suministrador[[#All],[Suministrador_CNE]:[SUMINISTRADOR_ACTUAL]],2,0)</f>
        <v>COLBUN</v>
      </c>
      <c r="T925">
        <f>+COUNTIFS(Cesion_credito[Distribuidor_CNE],Contrato[[#This Row],[Distribuidor_CNE]],Cesion_credito[Bloque_Contrato_CNE],Contrato[[#This Row],[Contrato]])</f>
        <v>1</v>
      </c>
    </row>
    <row r="926" spans="11:20" x14ac:dyDescent="0.25">
      <c r="K926">
        <f t="shared" si="15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1108</v>
      </c>
      <c r="N926" t="s">
        <v>1102</v>
      </c>
      <c r="O926" t="s">
        <v>15</v>
      </c>
      <c r="P926" t="s">
        <v>930</v>
      </c>
      <c r="Q926">
        <v>156.29599999999999</v>
      </c>
      <c r="R926" t="str">
        <f>+VLOOKUP(Contrato[[#This Row],[Distribuidor_CNE]],Distribuidor[[#All],[Distribuidor_CNE]:[DISTRIBUIDOR_ACTUAL]],2,0)</f>
        <v>LUZPARRAL</v>
      </c>
      <c r="S926" t="str">
        <f>+VLOOKUP(Contrato[[#This Row],[Suministrador_CNE]],Suministrador[[#All],[Suministrador_CNE]:[SUMINISTRADOR_ACTUAL]],2,0)</f>
        <v>SAN_JUAN_LAP</v>
      </c>
      <c r="T926">
        <f>+COUNTIFS(Cesion_credito[Distribuidor_CNE],Contrato[[#This Row],[Distribuidor_CNE]],Cesion_credito[Bloque_Contrato_CNE],Contrato[[#This Row],[Contrato]])</f>
        <v>1</v>
      </c>
    </row>
    <row r="927" spans="11:20" x14ac:dyDescent="0.25">
      <c r="K927">
        <f t="shared" si="15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1108</v>
      </c>
      <c r="N927" t="s">
        <v>1102</v>
      </c>
      <c r="O927" t="s">
        <v>15</v>
      </c>
      <c r="P927" t="s">
        <v>931</v>
      </c>
      <c r="Q927">
        <v>125.19</v>
      </c>
      <c r="R927" t="str">
        <f>+VLOOKUP(Contrato[[#This Row],[Distribuidor_CNE]],Distribuidor[[#All],[Distribuidor_CNE]:[DISTRIBUIDOR_ACTUAL]],2,0)</f>
        <v>LUZPARRAL</v>
      </c>
      <c r="S927" t="str">
        <f>+VLOOKUP(Contrato[[#This Row],[Suministrador_CNE]],Suministrador[[#All],[Suministrador_CNE]:[SUMINISTRADOR_ACTUAL]],2,0)</f>
        <v>SAN_JUAN_LAP</v>
      </c>
      <c r="T927">
        <f>+COUNTIFS(Cesion_credito[Distribuidor_CNE],Contrato[[#This Row],[Distribuidor_CNE]],Cesion_credito[Bloque_Contrato_CNE],Contrato[[#This Row],[Contrato]])</f>
        <v>1</v>
      </c>
    </row>
    <row r="928" spans="11:20" x14ac:dyDescent="0.25">
      <c r="K928">
        <f t="shared" si="15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1108</v>
      </c>
      <c r="N928" t="s">
        <v>1102</v>
      </c>
      <c r="O928" t="s">
        <v>15</v>
      </c>
      <c r="P928" t="s">
        <v>932</v>
      </c>
      <c r="Q928">
        <v>703.88199999999995</v>
      </c>
      <c r="R928" t="str">
        <f>+VLOOKUP(Contrato[[#This Row],[Distribuidor_CNE]],Distribuidor[[#All],[Distribuidor_CNE]:[DISTRIBUIDOR_ACTUAL]],2,0)</f>
        <v>LUZPARRAL</v>
      </c>
      <c r="S928" t="str">
        <f>+VLOOKUP(Contrato[[#This Row],[Suministrador_CNE]],Suministrador[[#All],[Suministrador_CNE]:[SUMINISTRADOR_ACTUAL]],2,0)</f>
        <v>SAN_JUAN_LAP</v>
      </c>
      <c r="T928">
        <f>+COUNTIFS(Cesion_credito[Distribuidor_CNE],Contrato[[#This Row],[Distribuidor_CNE]],Cesion_credito[Bloque_Contrato_CNE],Contrato[[#This Row],[Contrato]])</f>
        <v>1</v>
      </c>
    </row>
    <row r="929" spans="11:20" x14ac:dyDescent="0.25">
      <c r="K929">
        <f t="shared" si="15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1108</v>
      </c>
      <c r="N929" t="s">
        <v>1102</v>
      </c>
      <c r="O929" t="s">
        <v>16</v>
      </c>
      <c r="P929" t="s">
        <v>933</v>
      </c>
      <c r="Q929">
        <v>272.78899999999999</v>
      </c>
      <c r="R929" t="str">
        <f>+VLOOKUP(Contrato[[#This Row],[Distribuidor_CNE]],Distribuidor[[#All],[Distribuidor_CNE]:[DISTRIBUIDOR_ACTUAL]],2,0)</f>
        <v>LUZPARRAL</v>
      </c>
      <c r="S929" t="str">
        <f>+VLOOKUP(Contrato[[#This Row],[Suministrador_CNE]],Suministrador[[#All],[Suministrador_CNE]:[SUMINISTRADOR_ACTUAL]],2,0)</f>
        <v>SANTIAGO_SOLAR</v>
      </c>
      <c r="T929">
        <f>+COUNTIFS(Cesion_credito[Distribuidor_CNE],Contrato[[#This Row],[Distribuidor_CNE]],Cesion_credito[Bloque_Contrato_CNE],Contrato[[#This Row],[Contrato]])</f>
        <v>1</v>
      </c>
    </row>
    <row r="930" spans="11:20" x14ac:dyDescent="0.25">
      <c r="K930">
        <f t="shared" si="15"/>
        <v>1</v>
      </c>
      <c r="L930" s="3" t="str">
        <f>+Contrato[[#This Row],[Distribuidor_CNE]]&amp;"_"&amp;Contrato[[#This Row],[Contrato]]</f>
        <v>LUZPARRAL_2015/02_BS4B_BB_Luzparral_SCB II SpA</v>
      </c>
      <c r="M930" t="s">
        <v>1108</v>
      </c>
      <c r="N930" t="s">
        <v>1102</v>
      </c>
      <c r="O930" t="s">
        <v>17</v>
      </c>
      <c r="P930" t="s">
        <v>934</v>
      </c>
      <c r="Q930">
        <v>3194.9459999999999</v>
      </c>
      <c r="R930" t="str">
        <f>+VLOOKUP(Contrato[[#This Row],[Distribuidor_CNE]],Distribuidor[[#All],[Distribuidor_CNE]:[DISTRIBUIDOR_ACTUAL]],2,0)</f>
        <v>LUZPARRAL</v>
      </c>
      <c r="S930" t="str">
        <f>+VLOOKUP(Contrato[[#This Row],[Suministrador_CNE]],Suministrador[[#All],[Suministrador_CNE]:[SUMINISTRADOR_ACTUAL]],2,0)</f>
        <v>LUZ_DEL_NORTE</v>
      </c>
      <c r="T930">
        <f>+COUNTIFS(Cesion_credito[Distribuidor_CNE],Contrato[[#This Row],[Distribuidor_CNE]],Cesion_credito[Bloque_Contrato_CNE],Contrato[[#This Row],[Contrato]])</f>
        <v>1</v>
      </c>
    </row>
    <row r="931" spans="11:20" x14ac:dyDescent="0.25">
      <c r="K931">
        <f t="shared" si="15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1108</v>
      </c>
      <c r="N931" t="s">
        <v>1102</v>
      </c>
      <c r="O931" t="s">
        <v>18</v>
      </c>
      <c r="P931" t="s">
        <v>935</v>
      </c>
      <c r="Q931">
        <v>53.960999999999999</v>
      </c>
      <c r="R931" t="str">
        <f>+VLOOKUP(Contrato[[#This Row],[Distribuidor_CNE]],Distribuidor[[#All],[Distribuidor_CNE]:[DISTRIBUIDOR_ACTUAL]],2,0)</f>
        <v>LUZPARRAL</v>
      </c>
      <c r="S931" t="str">
        <f>+VLOOKUP(Contrato[[#This Row],[Suministrador_CNE]],Suministrador[[#All],[Suministrador_CNE]:[SUMINISTRADOR_ACTUAL]],2,0)</f>
        <v>SPVP4</v>
      </c>
      <c r="T931">
        <f>+COUNTIFS(Cesion_credito[Distribuidor_CNE],Contrato[[#This Row],[Distribuidor_CNE]],Cesion_credito[Bloque_Contrato_CNE],Contrato[[#This Row],[Contrato]])</f>
        <v>1</v>
      </c>
    </row>
    <row r="932" spans="11:20" x14ac:dyDescent="0.25">
      <c r="K932">
        <f t="shared" si="15"/>
        <v>1</v>
      </c>
      <c r="L932" s="3" t="str">
        <f>+Contrato[[#This Row],[Distribuidor_CNE]]&amp;"_"&amp;Contrato[[#This Row],[Contrato]]</f>
        <v>Mataquito_SIC 2013/03_2_BS4_BB_COELCHA_Abengoa</v>
      </c>
      <c r="M932" t="s">
        <v>1108</v>
      </c>
      <c r="N932" t="s">
        <v>43</v>
      </c>
      <c r="O932" t="s">
        <v>1</v>
      </c>
      <c r="P932" t="s">
        <v>263</v>
      </c>
      <c r="Q932">
        <v>0</v>
      </c>
      <c r="R932" t="str">
        <f>+VLOOKUP(Contrato[[#This Row],[Distribuidor_CNE]],Distribuidor[[#All],[Distribuidor_CNE]:[DISTRIBUIDOR_ACTUAL]],2,0)</f>
        <v>MATAQUITO</v>
      </c>
      <c r="S932" t="str">
        <f>+VLOOKUP(Contrato[[#This Row],[Suministrador_CNE]],Suministrador[[#All],[Suministrador_CNE]:[SUMINISTRADOR_ACTUAL]],2,0)</f>
        <v>CERRO_DOMINADOR_CSP</v>
      </c>
      <c r="T932">
        <f>+COUNTIFS(Cesion_credito[Distribuidor_CNE],Contrato[[#This Row],[Distribuidor_CNE]],Cesion_credito[Bloque_Contrato_CNE],Contrato[[#This Row],[Contrato]])</f>
        <v>1</v>
      </c>
    </row>
    <row r="933" spans="11:20" x14ac:dyDescent="0.25">
      <c r="K933">
        <f t="shared" si="15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1108</v>
      </c>
      <c r="N933" t="s">
        <v>43</v>
      </c>
      <c r="O933" t="s">
        <v>1</v>
      </c>
      <c r="P933" t="s">
        <v>530</v>
      </c>
      <c r="Q933">
        <v>0</v>
      </c>
      <c r="R933" t="str">
        <f>+VLOOKUP(Contrato[[#This Row],[Distribuidor_CNE]],Distribuidor[[#All],[Distribuidor_CNE]:[DISTRIBUIDOR_ACTUAL]],2,0)</f>
        <v>MATAQUITO</v>
      </c>
      <c r="S933" t="str">
        <f>+VLOOKUP(Contrato[[#This Row],[Suministrador_CNE]],Suministrador[[#All],[Suministrador_CNE]:[SUMINISTRADOR_ACTUAL]],2,0)</f>
        <v>CERRO_DOMINADOR_CSP</v>
      </c>
      <c r="T933">
        <f>+COUNTIFS(Cesion_credito[Distribuidor_CNE],Contrato[[#This Row],[Distribuidor_CNE]],Cesion_credito[Bloque_Contrato_CNE],Contrato[[#This Row],[Contrato]])</f>
        <v>1</v>
      </c>
    </row>
    <row r="934" spans="11:20" x14ac:dyDescent="0.25">
      <c r="K934">
        <f t="shared" si="15"/>
        <v>1</v>
      </c>
      <c r="L934" s="3" t="str">
        <f>+Contrato[[#This Row],[Distribuidor_CNE]]&amp;"_"&amp;Contrato[[#This Row],[Contrato]]</f>
        <v>Mataquito_SIC 2013/03_2_BS3_BB_COELCHA_ACCIONA</v>
      </c>
      <c r="M934" t="s">
        <v>1108</v>
      </c>
      <c r="N934" t="s">
        <v>43</v>
      </c>
      <c r="O934" t="s">
        <v>2</v>
      </c>
      <c r="P934" t="s">
        <v>264</v>
      </c>
      <c r="Q934">
        <v>0</v>
      </c>
      <c r="R934" t="str">
        <f>+VLOOKUP(Contrato[[#This Row],[Distribuidor_CNE]],Distribuidor[[#All],[Distribuidor_CNE]:[DISTRIBUIDOR_ACTUAL]],2,0)</f>
        <v>MATAQUITO</v>
      </c>
      <c r="S934" t="str">
        <f>+VLOOKUP(Contrato[[#This Row],[Suministrador_CNE]],Suministrador[[#All],[Suministrador_CNE]:[SUMINISTRADOR_ACTUAL]],2,0)</f>
        <v>ACCIONA_ENERGIA</v>
      </c>
      <c r="T934">
        <f>+COUNTIFS(Cesion_credito[Distribuidor_CNE],Contrato[[#This Row],[Distribuidor_CNE]],Cesion_credito[Bloque_Contrato_CNE],Contrato[[#This Row],[Contrato]])</f>
        <v>1</v>
      </c>
    </row>
    <row r="935" spans="11:20" x14ac:dyDescent="0.25">
      <c r="K935">
        <f t="shared" si="15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1108</v>
      </c>
      <c r="N935" t="s">
        <v>43</v>
      </c>
      <c r="O935" t="s">
        <v>2</v>
      </c>
      <c r="P935" t="s">
        <v>531</v>
      </c>
      <c r="Q935">
        <v>0</v>
      </c>
      <c r="R935" t="str">
        <f>+VLOOKUP(Contrato[[#This Row],[Distribuidor_CNE]],Distribuidor[[#All],[Distribuidor_CNE]:[DISTRIBUIDOR_ACTUAL]],2,0)</f>
        <v>MATAQUITO</v>
      </c>
      <c r="S935" t="str">
        <f>+VLOOKUP(Contrato[[#This Row],[Suministrador_CNE]],Suministrador[[#All],[Suministrador_CNE]:[SUMINISTRADOR_ACTUAL]],2,0)</f>
        <v>ACCIONA_ENERGIA</v>
      </c>
      <c r="T935">
        <f>+COUNTIFS(Cesion_credito[Distribuidor_CNE],Contrato[[#This Row],[Distribuidor_CNE]],Cesion_credito[Bloque_Contrato_CNE],Contrato[[#This Row],[Contrato]])</f>
        <v>1</v>
      </c>
    </row>
    <row r="936" spans="11:20" x14ac:dyDescent="0.25">
      <c r="K936">
        <f t="shared" si="15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1108</v>
      </c>
      <c r="N936" t="s">
        <v>43</v>
      </c>
      <c r="O936" t="s">
        <v>3</v>
      </c>
      <c r="P936" t="s">
        <v>532</v>
      </c>
      <c r="Q936">
        <v>0</v>
      </c>
      <c r="R936" t="str">
        <f>+VLOOKUP(Contrato[[#This Row],[Distribuidor_CNE]],Distribuidor[[#All],[Distribuidor_CNE]:[DISTRIBUIDOR_ACTUAL]],2,0)</f>
        <v>MATAQUITO</v>
      </c>
      <c r="S936" t="str">
        <f>+VLOOKUP(Contrato[[#This Row],[Suministrador_CNE]],Suministrador[[#All],[Suministrador_CNE]:[SUMINISTRADOR_ACTUAL]],2,0)</f>
        <v>AELA_GENERACION</v>
      </c>
      <c r="T936">
        <f>+COUNTIFS(Cesion_credito[Distribuidor_CNE],Contrato[[#This Row],[Distribuidor_CNE]],Cesion_credito[Bloque_Contrato_CNE],Contrato[[#This Row],[Contrato]])</f>
        <v>0</v>
      </c>
    </row>
    <row r="937" spans="11:20" x14ac:dyDescent="0.25">
      <c r="K937">
        <f t="shared" si="15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1108</v>
      </c>
      <c r="N937" t="s">
        <v>43</v>
      </c>
      <c r="O937" t="s">
        <v>3</v>
      </c>
      <c r="P937" t="s">
        <v>533</v>
      </c>
      <c r="Q937">
        <v>0</v>
      </c>
      <c r="R937" t="str">
        <f>+VLOOKUP(Contrato[[#This Row],[Distribuidor_CNE]],Distribuidor[[#All],[Distribuidor_CNE]:[DISTRIBUIDOR_ACTUAL]],2,0)</f>
        <v>MATAQUITO</v>
      </c>
      <c r="S937" t="str">
        <f>+VLOOKUP(Contrato[[#This Row],[Suministrador_CNE]],Suministrador[[#All],[Suministrador_CNE]:[SUMINISTRADOR_ACTUAL]],2,0)</f>
        <v>AELA_GENERACION</v>
      </c>
      <c r="T937">
        <f>+COUNTIFS(Cesion_credito[Distribuidor_CNE],Contrato[[#This Row],[Distribuidor_CNE]],Cesion_credito[Bloque_Contrato_CNE],Contrato[[#This Row],[Contrato]])</f>
        <v>0</v>
      </c>
    </row>
    <row r="938" spans="11:20" x14ac:dyDescent="0.25">
      <c r="K938">
        <f t="shared" si="15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1108</v>
      </c>
      <c r="N938" t="s">
        <v>43</v>
      </c>
      <c r="O938" t="s">
        <v>3</v>
      </c>
      <c r="P938" t="s">
        <v>534</v>
      </c>
      <c r="Q938">
        <v>0</v>
      </c>
      <c r="R938" t="str">
        <f>+VLOOKUP(Contrato[[#This Row],[Distribuidor_CNE]],Distribuidor[[#All],[Distribuidor_CNE]:[DISTRIBUIDOR_ACTUAL]],2,0)</f>
        <v>MATAQUITO</v>
      </c>
      <c r="S938" t="str">
        <f>+VLOOKUP(Contrato[[#This Row],[Suministrador_CNE]],Suministrador[[#All],[Suministrador_CNE]:[SUMINISTRADOR_ACTUAL]],2,0)</f>
        <v>AELA_GENERACION</v>
      </c>
      <c r="T938">
        <f>+COUNTIFS(Cesion_credito[Distribuidor_CNE],Contrato[[#This Row],[Distribuidor_CNE]],Cesion_credito[Bloque_Contrato_CNE],Contrato[[#This Row],[Contrato]])</f>
        <v>0</v>
      </c>
    </row>
    <row r="939" spans="11:20" x14ac:dyDescent="0.25">
      <c r="K939">
        <f t="shared" si="15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1108</v>
      </c>
      <c r="N939" t="s">
        <v>43</v>
      </c>
      <c r="O939" t="s">
        <v>1076</v>
      </c>
      <c r="P939" t="s">
        <v>536</v>
      </c>
      <c r="Q939">
        <v>0</v>
      </c>
      <c r="R939" t="str">
        <f>+VLOOKUP(Contrato[[#This Row],[Distribuidor_CNE]],Distribuidor[[#All],[Distribuidor_CNE]:[DISTRIBUIDOR_ACTUAL]],2,0)</f>
        <v>MATAQUITO</v>
      </c>
      <c r="S939" t="str">
        <f>+VLOOKUP(Contrato[[#This Row],[Suministrador_CNE]],Suministrador[[#All],[Suministrador_CNE]:[SUMINISTRADOR_ACTUAL]],2,0)</f>
        <v>AES_GENER</v>
      </c>
      <c r="T939">
        <f>+COUNTIFS(Cesion_credito[Distribuidor_CNE],Contrato[[#This Row],[Distribuidor_CNE]],Cesion_credito[Bloque_Contrato_CNE],Contrato[[#This Row],[Contrato]])</f>
        <v>0</v>
      </c>
    </row>
    <row r="940" spans="11:20" x14ac:dyDescent="0.25">
      <c r="K940">
        <f t="shared" si="15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1108</v>
      </c>
      <c r="N940" t="s">
        <v>43</v>
      </c>
      <c r="O940" t="s">
        <v>1076</v>
      </c>
      <c r="P940" t="s">
        <v>537</v>
      </c>
      <c r="Q940">
        <v>0</v>
      </c>
      <c r="R940" t="str">
        <f>+VLOOKUP(Contrato[[#This Row],[Distribuidor_CNE]],Distribuidor[[#All],[Distribuidor_CNE]:[DISTRIBUIDOR_ACTUAL]],2,0)</f>
        <v>MATAQUITO</v>
      </c>
      <c r="S940" t="str">
        <f>+VLOOKUP(Contrato[[#This Row],[Suministrador_CNE]],Suministrador[[#All],[Suministrador_CNE]:[SUMINISTRADOR_ACTUAL]],2,0)</f>
        <v>AES_GENER</v>
      </c>
      <c r="T940">
        <f>+COUNTIFS(Cesion_credito[Distribuidor_CNE],Contrato[[#This Row],[Distribuidor_CNE]],Cesion_credito[Bloque_Contrato_CNE],Contrato[[#This Row],[Contrato]])</f>
        <v>0</v>
      </c>
    </row>
    <row r="941" spans="11:20" x14ac:dyDescent="0.25">
      <c r="K941">
        <f t="shared" si="15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1108</v>
      </c>
      <c r="N941" t="s">
        <v>43</v>
      </c>
      <c r="O941" t="s">
        <v>4</v>
      </c>
      <c r="P941" t="s">
        <v>538</v>
      </c>
      <c r="Q941">
        <v>0</v>
      </c>
      <c r="R941" t="str">
        <f>+VLOOKUP(Contrato[[#This Row],[Distribuidor_CNE]],Distribuidor[[#All],[Distribuidor_CNE]:[DISTRIBUIDOR_ACTUAL]],2,0)</f>
        <v>MATAQUITO</v>
      </c>
      <c r="S941" t="str">
        <f>+VLOOKUP(Contrato[[#This Row],[Suministrador_CNE]],Suministrador[[#All],[Suministrador_CNE]:[SUMINISTRADOR_ACTUAL]],2,0)</f>
        <v>LUZ_DEL_NORTE</v>
      </c>
      <c r="T941">
        <f>+COUNTIFS(Cesion_credito[Distribuidor_CNE],Contrato[[#This Row],[Distribuidor_CNE]],Cesion_credito[Bloque_Contrato_CNE],Contrato[[#This Row],[Contrato]])</f>
        <v>1</v>
      </c>
    </row>
    <row r="942" spans="11:20" x14ac:dyDescent="0.25">
      <c r="K942">
        <f t="shared" si="15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1108</v>
      </c>
      <c r="N942" t="s">
        <v>43</v>
      </c>
      <c r="O942" t="s">
        <v>5</v>
      </c>
      <c r="P942" t="s">
        <v>269</v>
      </c>
      <c r="Q942">
        <v>0</v>
      </c>
      <c r="R942" t="str">
        <f>+VLOOKUP(Contrato[[#This Row],[Distribuidor_CNE]],Distribuidor[[#All],[Distribuidor_CNE]:[DISTRIBUIDOR_ACTUAL]],2,0)</f>
        <v>MATAQUITO</v>
      </c>
      <c r="S942" t="str">
        <f>+VLOOKUP(Contrato[[#This Row],[Suministrador_CNE]],Suministrador[[#All],[Suministrador_CNE]:[SUMINISTRADOR_ACTUAL]],2,0)</f>
        <v>CHUNGUNGO</v>
      </c>
      <c r="T942">
        <f>+COUNTIFS(Cesion_credito[Distribuidor_CNE],Contrato[[#This Row],[Distribuidor_CNE]],Cesion_credito[Bloque_Contrato_CNE],Contrato[[#This Row],[Contrato]])</f>
        <v>0</v>
      </c>
    </row>
    <row r="943" spans="11:20" x14ac:dyDescent="0.25">
      <c r="K943">
        <f t="shared" si="15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1108</v>
      </c>
      <c r="N943" t="s">
        <v>43</v>
      </c>
      <c r="O943" t="s">
        <v>5</v>
      </c>
      <c r="P943" t="s">
        <v>539</v>
      </c>
      <c r="Q943">
        <v>0</v>
      </c>
      <c r="R943" t="str">
        <f>+VLOOKUP(Contrato[[#This Row],[Distribuidor_CNE]],Distribuidor[[#All],[Distribuidor_CNE]:[DISTRIBUIDOR_ACTUAL]],2,0)</f>
        <v>MATAQUITO</v>
      </c>
      <c r="S943" t="str">
        <f>+VLOOKUP(Contrato[[#This Row],[Suministrador_CNE]],Suministrador[[#All],[Suministrador_CNE]:[SUMINISTRADOR_ACTUAL]],2,0)</f>
        <v>CHUNGUNGO</v>
      </c>
      <c r="T943">
        <f>+COUNTIFS(Cesion_credito[Distribuidor_CNE],Contrato[[#This Row],[Distribuidor_CNE]],Cesion_credito[Bloque_Contrato_CNE],Contrato[[#This Row],[Contrato]])</f>
        <v>0</v>
      </c>
    </row>
    <row r="944" spans="11:20" x14ac:dyDescent="0.25">
      <c r="K944">
        <f t="shared" si="15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1108</v>
      </c>
      <c r="N944" t="s">
        <v>43</v>
      </c>
      <c r="O944" t="s">
        <v>1072</v>
      </c>
      <c r="P944" t="s">
        <v>540</v>
      </c>
      <c r="Q944">
        <v>0</v>
      </c>
      <c r="R944" t="str">
        <f>+VLOOKUP(Contrato[[#This Row],[Distribuidor_CNE]],Distribuidor[[#All],[Distribuidor_CNE]:[DISTRIBUIDOR_ACTUAL]],2,0)</f>
        <v>MATAQUITO</v>
      </c>
      <c r="S944" t="str">
        <f>+VLOOKUP(Contrato[[#This Row],[Suministrador_CNE]],Suministrador[[#All],[Suministrador_CNE]:[SUMINISTRADOR_ACTUAL]],2,0)</f>
        <v>COLBUN</v>
      </c>
      <c r="T944">
        <f>+COUNTIFS(Cesion_credito[Distribuidor_CNE],Contrato[[#This Row],[Distribuidor_CNE]],Cesion_credito[Bloque_Contrato_CNE],Contrato[[#This Row],[Contrato]])</f>
        <v>1</v>
      </c>
    </row>
    <row r="945" spans="11:20" x14ac:dyDescent="0.25">
      <c r="K945">
        <f t="shared" si="15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1108</v>
      </c>
      <c r="N945" t="s">
        <v>43</v>
      </c>
      <c r="O945" t="s">
        <v>6</v>
      </c>
      <c r="P945" t="s">
        <v>543</v>
      </c>
      <c r="Q945">
        <v>0</v>
      </c>
      <c r="R945" t="str">
        <f>+VLOOKUP(Contrato[[#This Row],[Distribuidor_CNE]],Distribuidor[[#All],[Distribuidor_CNE]:[DISTRIBUIDOR_ACTUAL]],2,0)</f>
        <v>MATAQUITO</v>
      </c>
      <c r="S945" t="str">
        <f>+VLOOKUP(Contrato[[#This Row],[Suministrador_CNE]],Suministrador[[#All],[Suministrador_CNE]:[SUMINISTRADOR_ACTUAL]],2,0)</f>
        <v>RUCATAYO</v>
      </c>
      <c r="T945">
        <f>+COUNTIFS(Cesion_credito[Distribuidor_CNE],Contrato[[#This Row],[Distribuidor_CNE]],Cesion_credito[Bloque_Contrato_CNE],Contrato[[#This Row],[Contrato]])</f>
        <v>0</v>
      </c>
    </row>
    <row r="946" spans="11:20" x14ac:dyDescent="0.25">
      <c r="K946">
        <f t="shared" si="15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1108</v>
      </c>
      <c r="N946" t="s">
        <v>43</v>
      </c>
      <c r="O946" t="s">
        <v>6</v>
      </c>
      <c r="P946" t="s">
        <v>544</v>
      </c>
      <c r="Q946">
        <v>0</v>
      </c>
      <c r="R946" t="str">
        <f>+VLOOKUP(Contrato[[#This Row],[Distribuidor_CNE]],Distribuidor[[#All],[Distribuidor_CNE]:[DISTRIBUIDOR_ACTUAL]],2,0)</f>
        <v>MATAQUITO</v>
      </c>
      <c r="S946" t="str">
        <f>+VLOOKUP(Contrato[[#This Row],[Suministrador_CNE]],Suministrador[[#All],[Suministrador_CNE]:[SUMINISTRADOR_ACTUAL]],2,0)</f>
        <v>RUCATAYO</v>
      </c>
      <c r="T946">
        <f>+COUNTIFS(Cesion_credito[Distribuidor_CNE],Contrato[[#This Row],[Distribuidor_CNE]],Cesion_credito[Bloque_Contrato_CNE],Contrato[[#This Row],[Contrato]])</f>
        <v>0</v>
      </c>
    </row>
    <row r="947" spans="11:20" x14ac:dyDescent="0.25">
      <c r="K947">
        <f t="shared" si="15"/>
        <v>1</v>
      </c>
      <c r="L947" s="3" t="str">
        <f>+Contrato[[#This Row],[Distribuidor_CNE]]&amp;"_"&amp;Contrato[[#This Row],[Contrato]]</f>
        <v>Mataquito_SIC 2013/03_2_BS3_BB_COELCHA_E-CL</v>
      </c>
      <c r="M947" t="s">
        <v>1108</v>
      </c>
      <c r="N947" t="s">
        <v>43</v>
      </c>
      <c r="O947" t="s">
        <v>7</v>
      </c>
      <c r="P947" t="s">
        <v>273</v>
      </c>
      <c r="Q947">
        <v>0</v>
      </c>
      <c r="R947" t="str">
        <f>+VLOOKUP(Contrato[[#This Row],[Distribuidor_CNE]],Distribuidor[[#All],[Distribuidor_CNE]:[DISTRIBUIDOR_ACTUAL]],2,0)</f>
        <v>MATAQUITO</v>
      </c>
      <c r="S947" t="str">
        <f>+VLOOKUP(Contrato[[#This Row],[Suministrador_CNE]],Suministrador[[#All],[Suministrador_CNE]:[SUMINISTRADOR_ACTUAL]],2,0)</f>
        <v>ENGIE</v>
      </c>
      <c r="T947">
        <f>+COUNTIFS(Cesion_credito[Distribuidor_CNE],Contrato[[#This Row],[Distribuidor_CNE]],Cesion_credito[Bloque_Contrato_CNE],Contrato[[#This Row],[Contrato]])</f>
        <v>0</v>
      </c>
    </row>
    <row r="948" spans="11:20" x14ac:dyDescent="0.25">
      <c r="K948">
        <f t="shared" si="15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1108</v>
      </c>
      <c r="N948" t="s">
        <v>43</v>
      </c>
      <c r="O948" t="s">
        <v>7</v>
      </c>
      <c r="P948" t="s">
        <v>545</v>
      </c>
      <c r="Q948">
        <v>0</v>
      </c>
      <c r="R948" t="str">
        <f>+VLOOKUP(Contrato[[#This Row],[Distribuidor_CNE]],Distribuidor[[#All],[Distribuidor_CNE]:[DISTRIBUIDOR_ACTUAL]],2,0)</f>
        <v>MATAQUITO</v>
      </c>
      <c r="S948" t="str">
        <f>+VLOOKUP(Contrato[[#This Row],[Suministrador_CNE]],Suministrador[[#All],[Suministrador_CNE]:[SUMINISTRADOR_ACTUAL]],2,0)</f>
        <v>ENGIE</v>
      </c>
      <c r="T948">
        <f>+COUNTIFS(Cesion_credito[Distribuidor_CNE],Contrato[[#This Row],[Distribuidor_CNE]],Cesion_credito[Bloque_Contrato_CNE],Contrato[[#This Row],[Contrato]])</f>
        <v>0</v>
      </c>
    </row>
    <row r="949" spans="11:20" x14ac:dyDescent="0.25">
      <c r="K949">
        <f t="shared" si="15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1108</v>
      </c>
      <c r="N949" t="s">
        <v>43</v>
      </c>
      <c r="O949" t="s">
        <v>8</v>
      </c>
      <c r="P949" t="s">
        <v>274</v>
      </c>
      <c r="Q949">
        <v>0</v>
      </c>
      <c r="R949" t="str">
        <f>+VLOOKUP(Contrato[[#This Row],[Distribuidor_CNE]],Distribuidor[[#All],[Distribuidor_CNE]:[DISTRIBUIDOR_ACTUAL]],2,0)</f>
        <v>MATAQUITO</v>
      </c>
      <c r="S949" t="str">
        <f>+VLOOKUP(Contrato[[#This Row],[Suministrador_CNE]],Suministrador[[#All],[Suministrador_CNE]:[SUMINISTRADOR_ACTUAL]],2,0)</f>
        <v>GM_HOLDINGS</v>
      </c>
      <c r="T949">
        <f>+COUNTIFS(Cesion_credito[Distribuidor_CNE],Contrato[[#This Row],[Distribuidor_CNE]],Cesion_credito[Bloque_Contrato_CNE],Contrato[[#This Row],[Contrato]])</f>
        <v>1</v>
      </c>
    </row>
    <row r="950" spans="11:20" x14ac:dyDescent="0.25">
      <c r="K950">
        <f t="shared" si="15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1108</v>
      </c>
      <c r="N950" t="s">
        <v>43</v>
      </c>
      <c r="O950" t="s">
        <v>8</v>
      </c>
      <c r="P950" t="s">
        <v>546</v>
      </c>
      <c r="Q950">
        <v>0</v>
      </c>
      <c r="R950" t="str">
        <f>+VLOOKUP(Contrato[[#This Row],[Distribuidor_CNE]],Distribuidor[[#All],[Distribuidor_CNE]:[DISTRIBUIDOR_ACTUAL]],2,0)</f>
        <v>MATAQUITO</v>
      </c>
      <c r="S950" t="str">
        <f>+VLOOKUP(Contrato[[#This Row],[Suministrador_CNE]],Suministrador[[#All],[Suministrador_CNE]:[SUMINISTRADOR_ACTUAL]],2,0)</f>
        <v>GM_HOLDINGS</v>
      </c>
      <c r="T950">
        <f>+COUNTIFS(Cesion_credito[Distribuidor_CNE],Contrato[[#This Row],[Distribuidor_CNE]],Cesion_credito[Bloque_Contrato_CNE],Contrato[[#This Row],[Contrato]])</f>
        <v>1</v>
      </c>
    </row>
    <row r="951" spans="11:20" x14ac:dyDescent="0.25">
      <c r="K951">
        <f t="shared" si="15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1108</v>
      </c>
      <c r="N951" t="s">
        <v>43</v>
      </c>
      <c r="O951" t="s">
        <v>9</v>
      </c>
      <c r="P951" t="s">
        <v>275</v>
      </c>
      <c r="Q951">
        <v>0</v>
      </c>
      <c r="R951" t="str">
        <f>+VLOOKUP(Contrato[[#This Row],[Distribuidor_CNE]],Distribuidor[[#All],[Distribuidor_CNE]:[DISTRIBUIDOR_ACTUAL]],2,0)</f>
        <v>MATAQUITO</v>
      </c>
      <c r="S951" t="str">
        <f>+VLOOKUP(Contrato[[#This Row],[Suministrador_CNE]],Suministrador[[#All],[Suministrador_CNE]:[SUMINISTRADOR_ACTUAL]],2,0)</f>
        <v>CAREN</v>
      </c>
      <c r="T951">
        <f>+COUNTIFS(Cesion_credito[Distribuidor_CNE],Contrato[[#This Row],[Distribuidor_CNE]],Cesion_credito[Bloque_Contrato_CNE],Contrato[[#This Row],[Contrato]])</f>
        <v>1</v>
      </c>
    </row>
    <row r="952" spans="11:20" x14ac:dyDescent="0.25">
      <c r="K952">
        <f t="shared" si="15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1108</v>
      </c>
      <c r="N952" t="s">
        <v>43</v>
      </c>
      <c r="O952" t="s">
        <v>9</v>
      </c>
      <c r="P952" t="s">
        <v>547</v>
      </c>
      <c r="Q952">
        <v>0</v>
      </c>
      <c r="R952" t="str">
        <f>+VLOOKUP(Contrato[[#This Row],[Distribuidor_CNE]],Distribuidor[[#All],[Distribuidor_CNE]:[DISTRIBUIDOR_ACTUAL]],2,0)</f>
        <v>MATAQUITO</v>
      </c>
      <c r="S952" t="str">
        <f>+VLOOKUP(Contrato[[#This Row],[Suministrador_CNE]],Suministrador[[#All],[Suministrador_CNE]:[SUMINISTRADOR_ACTUAL]],2,0)</f>
        <v>CAREN</v>
      </c>
      <c r="T952">
        <f>+COUNTIFS(Cesion_credito[Distribuidor_CNE],Contrato[[#This Row],[Distribuidor_CNE]],Cesion_credito[Bloque_Contrato_CNE],Contrato[[#This Row],[Contrato]])</f>
        <v>1</v>
      </c>
    </row>
    <row r="953" spans="11:20" x14ac:dyDescent="0.25">
      <c r="K953">
        <f t="shared" si="15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1108</v>
      </c>
      <c r="N953" t="s">
        <v>43</v>
      </c>
      <c r="O953" t="s">
        <v>9</v>
      </c>
      <c r="P953" t="s">
        <v>276</v>
      </c>
      <c r="Q953">
        <v>0</v>
      </c>
      <c r="R953" t="str">
        <f>+VLOOKUP(Contrato[[#This Row],[Distribuidor_CNE]],Distribuidor[[#All],[Distribuidor_CNE]:[DISTRIBUIDOR_ACTUAL]],2,0)</f>
        <v>MATAQUITO</v>
      </c>
      <c r="S953" t="str">
        <f>+VLOOKUP(Contrato[[#This Row],[Suministrador_CNE]],Suministrador[[#All],[Suministrador_CNE]:[SUMINISTRADOR_ACTUAL]],2,0)</f>
        <v>CAREN</v>
      </c>
      <c r="T953">
        <f>+COUNTIFS(Cesion_credito[Distribuidor_CNE],Contrato[[#This Row],[Distribuidor_CNE]],Cesion_credito[Bloque_Contrato_CNE],Contrato[[#This Row],[Contrato]])</f>
        <v>1</v>
      </c>
    </row>
    <row r="954" spans="11:20" x14ac:dyDescent="0.25">
      <c r="K954">
        <f t="shared" si="15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1108</v>
      </c>
      <c r="N954" t="s">
        <v>43</v>
      </c>
      <c r="O954" t="s">
        <v>9</v>
      </c>
      <c r="P954" t="s">
        <v>548</v>
      </c>
      <c r="Q954">
        <v>0</v>
      </c>
      <c r="R954" t="str">
        <f>+VLOOKUP(Contrato[[#This Row],[Distribuidor_CNE]],Distribuidor[[#All],[Distribuidor_CNE]:[DISTRIBUIDOR_ACTUAL]],2,0)</f>
        <v>MATAQUITO</v>
      </c>
      <c r="S954" t="str">
        <f>+VLOOKUP(Contrato[[#This Row],[Suministrador_CNE]],Suministrador[[#All],[Suministrador_CNE]:[SUMINISTRADOR_ACTUAL]],2,0)</f>
        <v>CAREN</v>
      </c>
      <c r="T954">
        <f>+COUNTIFS(Cesion_credito[Distribuidor_CNE],Contrato[[#This Row],[Distribuidor_CNE]],Cesion_credito[Bloque_Contrato_CNE],Contrato[[#This Row],[Contrato]])</f>
        <v>1</v>
      </c>
    </row>
    <row r="955" spans="11:20" x14ac:dyDescent="0.25">
      <c r="K955">
        <f t="shared" si="15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1108</v>
      </c>
      <c r="N955" t="s">
        <v>43</v>
      </c>
      <c r="O955" t="s">
        <v>9</v>
      </c>
      <c r="P955" t="s">
        <v>277</v>
      </c>
      <c r="Q955">
        <v>0</v>
      </c>
      <c r="R955" t="str">
        <f>+VLOOKUP(Contrato[[#This Row],[Distribuidor_CNE]],Distribuidor[[#All],[Distribuidor_CNE]:[DISTRIBUIDOR_ACTUAL]],2,0)</f>
        <v>MATAQUITO</v>
      </c>
      <c r="S955" t="str">
        <f>+VLOOKUP(Contrato[[#This Row],[Suministrador_CNE]],Suministrador[[#All],[Suministrador_CNE]:[SUMINISTRADOR_ACTUAL]],2,0)</f>
        <v>CAREN</v>
      </c>
      <c r="T955">
        <f>+COUNTIFS(Cesion_credito[Distribuidor_CNE],Contrato[[#This Row],[Distribuidor_CNE]],Cesion_credito[Bloque_Contrato_CNE],Contrato[[#This Row],[Contrato]])</f>
        <v>1</v>
      </c>
    </row>
    <row r="956" spans="11:20" x14ac:dyDescent="0.25">
      <c r="K956">
        <f t="shared" si="15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1108</v>
      </c>
      <c r="N956" t="s">
        <v>43</v>
      </c>
      <c r="O956" t="s">
        <v>9</v>
      </c>
      <c r="P956" t="s">
        <v>549</v>
      </c>
      <c r="Q956">
        <v>0</v>
      </c>
      <c r="R956" t="str">
        <f>+VLOOKUP(Contrato[[#This Row],[Distribuidor_CNE]],Distribuidor[[#All],[Distribuidor_CNE]:[DISTRIBUIDOR_ACTUAL]],2,0)</f>
        <v>MATAQUITO</v>
      </c>
      <c r="S956" t="str">
        <f>+VLOOKUP(Contrato[[#This Row],[Suministrador_CNE]],Suministrador[[#All],[Suministrador_CNE]:[SUMINISTRADOR_ACTUAL]],2,0)</f>
        <v>CAREN</v>
      </c>
      <c r="T956">
        <f>+COUNTIFS(Cesion_credito[Distribuidor_CNE],Contrato[[#This Row],[Distribuidor_CNE]],Cesion_credito[Bloque_Contrato_CNE],Contrato[[#This Row],[Contrato]])</f>
        <v>1</v>
      </c>
    </row>
    <row r="957" spans="11:20" x14ac:dyDescent="0.25">
      <c r="K957">
        <f t="shared" si="15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1108</v>
      </c>
      <c r="N957" t="s">
        <v>43</v>
      </c>
      <c r="O957" t="s">
        <v>9</v>
      </c>
      <c r="P957" t="s">
        <v>278</v>
      </c>
      <c r="Q957">
        <v>0</v>
      </c>
      <c r="R957" t="str">
        <f>+VLOOKUP(Contrato[[#This Row],[Distribuidor_CNE]],Distribuidor[[#All],[Distribuidor_CNE]:[DISTRIBUIDOR_ACTUAL]],2,0)</f>
        <v>MATAQUITO</v>
      </c>
      <c r="S957" t="str">
        <f>+VLOOKUP(Contrato[[#This Row],[Suministrador_CNE]],Suministrador[[#All],[Suministrador_CNE]:[SUMINISTRADOR_ACTUAL]],2,0)</f>
        <v>CAREN</v>
      </c>
      <c r="T957">
        <f>+COUNTIFS(Cesion_credito[Distribuidor_CNE],Contrato[[#This Row],[Distribuidor_CNE]],Cesion_credito[Bloque_Contrato_CNE],Contrato[[#This Row],[Contrato]])</f>
        <v>1</v>
      </c>
    </row>
    <row r="958" spans="11:20" x14ac:dyDescent="0.25">
      <c r="K958">
        <f t="shared" si="15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1108</v>
      </c>
      <c r="N958" t="s">
        <v>43</v>
      </c>
      <c r="O958" t="s">
        <v>9</v>
      </c>
      <c r="P958" t="s">
        <v>550</v>
      </c>
      <c r="Q958">
        <v>0</v>
      </c>
      <c r="R958" t="str">
        <f>+VLOOKUP(Contrato[[#This Row],[Distribuidor_CNE]],Distribuidor[[#All],[Distribuidor_CNE]:[DISTRIBUIDOR_ACTUAL]],2,0)</f>
        <v>MATAQUITO</v>
      </c>
      <c r="S958" t="str">
        <f>+VLOOKUP(Contrato[[#This Row],[Suministrador_CNE]],Suministrador[[#All],[Suministrador_CNE]:[SUMINISTRADOR_ACTUAL]],2,0)</f>
        <v>CAREN</v>
      </c>
      <c r="T958">
        <f>+COUNTIFS(Cesion_credito[Distribuidor_CNE],Contrato[[#This Row],[Distribuidor_CNE]],Cesion_credito[Bloque_Contrato_CNE],Contrato[[#This Row],[Contrato]])</f>
        <v>1</v>
      </c>
    </row>
    <row r="959" spans="11:20" x14ac:dyDescent="0.25">
      <c r="K959">
        <f t="shared" si="15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1108</v>
      </c>
      <c r="N959" t="s">
        <v>43</v>
      </c>
      <c r="O959" t="s">
        <v>10</v>
      </c>
      <c r="P959" t="s">
        <v>279</v>
      </c>
      <c r="Q959">
        <v>0</v>
      </c>
      <c r="R959" t="str">
        <f>+VLOOKUP(Contrato[[#This Row],[Distribuidor_CNE]],Distribuidor[[#All],[Distribuidor_CNE]:[DISTRIBUIDOR_ACTUAL]],2,0)</f>
        <v>MATAQUITO</v>
      </c>
      <c r="S959" t="str">
        <f>+VLOOKUP(Contrato[[#This Row],[Suministrador_CNE]],Suministrador[[#All],[Suministrador_CNE]:[SUMINISTRADOR_ACTUAL]],2,0)</f>
        <v>PV_SALVADOR</v>
      </c>
      <c r="T959">
        <f>+COUNTIFS(Cesion_credito[Distribuidor_CNE],Contrato[[#This Row],[Distribuidor_CNE]],Cesion_credito[Bloque_Contrato_CNE],Contrato[[#This Row],[Contrato]])</f>
        <v>0</v>
      </c>
    </row>
    <row r="960" spans="11:20" x14ac:dyDescent="0.25">
      <c r="K960">
        <f t="shared" si="15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1108</v>
      </c>
      <c r="N960" t="s">
        <v>43</v>
      </c>
      <c r="O960" t="s">
        <v>10</v>
      </c>
      <c r="P960" t="s">
        <v>551</v>
      </c>
      <c r="Q960">
        <v>0</v>
      </c>
      <c r="R960" t="str">
        <f>+VLOOKUP(Contrato[[#This Row],[Distribuidor_CNE]],Distribuidor[[#All],[Distribuidor_CNE]:[DISTRIBUIDOR_ACTUAL]],2,0)</f>
        <v>MATAQUITO</v>
      </c>
      <c r="S960" t="str">
        <f>+VLOOKUP(Contrato[[#This Row],[Suministrador_CNE]],Suministrador[[#All],[Suministrador_CNE]:[SUMINISTRADOR_ACTUAL]],2,0)</f>
        <v>PV_SALVADOR</v>
      </c>
      <c r="T960">
        <f>+COUNTIFS(Cesion_credito[Distribuidor_CNE],Contrato[[#This Row],[Distribuidor_CNE]],Cesion_credito[Bloque_Contrato_CNE],Contrato[[#This Row],[Contrato]])</f>
        <v>0</v>
      </c>
    </row>
    <row r="961" spans="11:20" x14ac:dyDescent="0.25">
      <c r="K961">
        <f t="shared" si="15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1108</v>
      </c>
      <c r="N961" t="s">
        <v>43</v>
      </c>
      <c r="O961" t="s">
        <v>10</v>
      </c>
      <c r="P961" t="s">
        <v>280</v>
      </c>
      <c r="Q961">
        <v>0</v>
      </c>
      <c r="R961" t="str">
        <f>+VLOOKUP(Contrato[[#This Row],[Distribuidor_CNE]],Distribuidor[[#All],[Distribuidor_CNE]:[DISTRIBUIDOR_ACTUAL]],2,0)</f>
        <v>MATAQUITO</v>
      </c>
      <c r="S961" t="str">
        <f>+VLOOKUP(Contrato[[#This Row],[Suministrador_CNE]],Suministrador[[#All],[Suministrador_CNE]:[SUMINISTRADOR_ACTUAL]],2,0)</f>
        <v>PV_SALVADOR</v>
      </c>
      <c r="T961">
        <f>+COUNTIFS(Cesion_credito[Distribuidor_CNE],Contrato[[#This Row],[Distribuidor_CNE]],Cesion_credito[Bloque_Contrato_CNE],Contrato[[#This Row],[Contrato]])</f>
        <v>0</v>
      </c>
    </row>
    <row r="962" spans="11:20" x14ac:dyDescent="0.25">
      <c r="K962">
        <f t="shared" si="15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1108</v>
      </c>
      <c r="N962" t="s">
        <v>43</v>
      </c>
      <c r="O962" t="s">
        <v>10</v>
      </c>
      <c r="P962" t="s">
        <v>552</v>
      </c>
      <c r="Q962">
        <v>0</v>
      </c>
      <c r="R962" t="str">
        <f>+VLOOKUP(Contrato[[#This Row],[Distribuidor_CNE]],Distribuidor[[#All],[Distribuidor_CNE]:[DISTRIBUIDOR_ACTUAL]],2,0)</f>
        <v>MATAQUITO</v>
      </c>
      <c r="S962" t="str">
        <f>+VLOOKUP(Contrato[[#This Row],[Suministrador_CNE]],Suministrador[[#All],[Suministrador_CNE]:[SUMINISTRADOR_ACTUAL]],2,0)</f>
        <v>PV_SALVADOR</v>
      </c>
      <c r="T962">
        <f>+COUNTIFS(Cesion_credito[Distribuidor_CNE],Contrato[[#This Row],[Distribuidor_CNE]],Cesion_credito[Bloque_Contrato_CNE],Contrato[[#This Row],[Contrato]])</f>
        <v>0</v>
      </c>
    </row>
    <row r="963" spans="11:20" x14ac:dyDescent="0.25">
      <c r="K963">
        <f t="shared" ref="K963:K1026" si="16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1108</v>
      </c>
      <c r="N963" t="s">
        <v>43</v>
      </c>
      <c r="O963" t="s">
        <v>10</v>
      </c>
      <c r="P963" t="s">
        <v>281</v>
      </c>
      <c r="Q963">
        <v>0</v>
      </c>
      <c r="R963" t="str">
        <f>+VLOOKUP(Contrato[[#This Row],[Distribuidor_CNE]],Distribuidor[[#All],[Distribuidor_CNE]:[DISTRIBUIDOR_ACTUAL]],2,0)</f>
        <v>MATAQUITO</v>
      </c>
      <c r="S963" t="str">
        <f>+VLOOKUP(Contrato[[#This Row],[Suministrador_CNE]],Suministrador[[#All],[Suministrador_CNE]:[SUMINISTRADOR_ACTUAL]],2,0)</f>
        <v>PV_SALVADOR</v>
      </c>
      <c r="T963">
        <f>+COUNTIFS(Cesion_credito[Distribuidor_CNE],Contrato[[#This Row],[Distribuidor_CNE]],Cesion_credito[Bloque_Contrato_CNE],Contrato[[#This Row],[Contrato]])</f>
        <v>0</v>
      </c>
    </row>
    <row r="964" spans="11:20" x14ac:dyDescent="0.25">
      <c r="K964">
        <f t="shared" si="16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1108</v>
      </c>
      <c r="N964" t="s">
        <v>43</v>
      </c>
      <c r="O964" t="s">
        <v>10</v>
      </c>
      <c r="P964" t="s">
        <v>553</v>
      </c>
      <c r="Q964">
        <v>0</v>
      </c>
      <c r="R964" t="str">
        <f>+VLOOKUP(Contrato[[#This Row],[Distribuidor_CNE]],Distribuidor[[#All],[Distribuidor_CNE]:[DISTRIBUIDOR_ACTUAL]],2,0)</f>
        <v>MATAQUITO</v>
      </c>
      <c r="S964" t="str">
        <f>+VLOOKUP(Contrato[[#This Row],[Suministrador_CNE]],Suministrador[[#All],[Suministrador_CNE]:[SUMINISTRADOR_ACTUAL]],2,0)</f>
        <v>PV_SALVADOR</v>
      </c>
      <c r="T964">
        <f>+COUNTIFS(Cesion_credito[Distribuidor_CNE],Contrato[[#This Row],[Distribuidor_CNE]],Cesion_credito[Bloque_Contrato_CNE],Contrato[[#This Row],[Contrato]])</f>
        <v>0</v>
      </c>
    </row>
    <row r="965" spans="11:20" x14ac:dyDescent="0.25">
      <c r="K965">
        <f t="shared" si="16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1108</v>
      </c>
      <c r="N965" t="s">
        <v>43</v>
      </c>
      <c r="O965" t="s">
        <v>1073</v>
      </c>
      <c r="P965" t="s">
        <v>555</v>
      </c>
      <c r="Q965">
        <v>0</v>
      </c>
      <c r="R965" t="str">
        <f>+VLOOKUP(Contrato[[#This Row],[Distribuidor_CNE]],Distribuidor[[#All],[Distribuidor_CNE]:[DISTRIBUIDOR_ACTUAL]],2,0)</f>
        <v>MATAQUITO</v>
      </c>
      <c r="S965" t="str">
        <f>+VLOOKUP(Contrato[[#This Row],[Suministrador_CNE]],Suministrador[[#All],[Suministrador_CNE]:[SUMINISTRADOR_ACTUAL]],2,0)</f>
        <v>ENEL_GENERACION</v>
      </c>
      <c r="T965">
        <f>+COUNTIFS(Cesion_credito[Distribuidor_CNE],Contrato[[#This Row],[Distribuidor_CNE]],Cesion_credito[Bloque_Contrato_CNE],Contrato[[#This Row],[Contrato]])</f>
        <v>0</v>
      </c>
    </row>
    <row r="966" spans="11:20" x14ac:dyDescent="0.25">
      <c r="K966">
        <f t="shared" si="16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1108</v>
      </c>
      <c r="N966" t="s">
        <v>43</v>
      </c>
      <c r="O966" t="s">
        <v>1073</v>
      </c>
      <c r="P966" t="s">
        <v>556</v>
      </c>
      <c r="Q966">
        <v>0</v>
      </c>
      <c r="R966" t="str">
        <f>+VLOOKUP(Contrato[[#This Row],[Distribuidor_CNE]],Distribuidor[[#All],[Distribuidor_CNE]:[DISTRIBUIDOR_ACTUAL]],2,0)</f>
        <v>MATAQUITO</v>
      </c>
      <c r="S966" t="str">
        <f>+VLOOKUP(Contrato[[#This Row],[Suministrador_CNE]],Suministrador[[#All],[Suministrador_CNE]:[SUMINISTRADOR_ACTUAL]],2,0)</f>
        <v>ENEL_GENERACION</v>
      </c>
      <c r="T966">
        <f>+COUNTIFS(Cesion_credito[Distribuidor_CNE],Contrato[[#This Row],[Distribuidor_CNE]],Cesion_credito[Bloque_Contrato_CNE],Contrato[[#This Row],[Contrato]])</f>
        <v>0</v>
      </c>
    </row>
    <row r="967" spans="11:20" x14ac:dyDescent="0.25">
      <c r="K967">
        <f t="shared" si="16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1108</v>
      </c>
      <c r="N967" t="s">
        <v>43</v>
      </c>
      <c r="O967" t="s">
        <v>1073</v>
      </c>
      <c r="P967" t="s">
        <v>558</v>
      </c>
      <c r="Q967">
        <v>0</v>
      </c>
      <c r="R967" t="str">
        <f>+VLOOKUP(Contrato[[#This Row],[Distribuidor_CNE]],Distribuidor[[#All],[Distribuidor_CNE]:[DISTRIBUIDOR_ACTUAL]],2,0)</f>
        <v>MATAQUITO</v>
      </c>
      <c r="S967" t="str">
        <f>+VLOOKUP(Contrato[[#This Row],[Suministrador_CNE]],Suministrador[[#All],[Suministrador_CNE]:[SUMINISTRADOR_ACTUAL]],2,0)</f>
        <v>ENEL_GENERACION</v>
      </c>
      <c r="T967">
        <f>+COUNTIFS(Cesion_credito[Distribuidor_CNE],Contrato[[#This Row],[Distribuidor_CNE]],Cesion_credito[Bloque_Contrato_CNE],Contrato[[#This Row],[Contrato]])</f>
        <v>0</v>
      </c>
    </row>
    <row r="968" spans="11:20" x14ac:dyDescent="0.25">
      <c r="K968">
        <f t="shared" si="16"/>
        <v>1</v>
      </c>
      <c r="L968" s="3" t="str">
        <f>+Contrato[[#This Row],[Distribuidor_CNE]]&amp;"_"&amp;Contrato[[#This Row],[Contrato]]</f>
        <v>Mataquito_SIC 2013/01_BS1_BB_COELCHA_ENDESA</v>
      </c>
      <c r="M968" t="s">
        <v>1108</v>
      </c>
      <c r="N968" t="s">
        <v>43</v>
      </c>
      <c r="O968" t="s">
        <v>1073</v>
      </c>
      <c r="P968" t="s">
        <v>282</v>
      </c>
      <c r="Q968">
        <v>0</v>
      </c>
      <c r="R968" t="str">
        <f>+VLOOKUP(Contrato[[#This Row],[Distribuidor_CNE]],Distribuidor[[#All],[Distribuidor_CNE]:[DISTRIBUIDOR_ACTUAL]],2,0)</f>
        <v>MATAQUITO</v>
      </c>
      <c r="S968" t="str">
        <f>+VLOOKUP(Contrato[[#This Row],[Suministrador_CNE]],Suministrador[[#All],[Suministrador_CNE]:[SUMINISTRADOR_ACTUAL]],2,0)</f>
        <v>ENEL_GENERACION</v>
      </c>
      <c r="T968">
        <f>+COUNTIFS(Cesion_credito[Distribuidor_CNE],Contrato[[#This Row],[Distribuidor_CNE]],Cesion_credito[Bloque_Contrato_CNE],Contrato[[#This Row],[Contrato]])</f>
        <v>0</v>
      </c>
    </row>
    <row r="969" spans="11:20" x14ac:dyDescent="0.25">
      <c r="K969">
        <f t="shared" si="16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1108</v>
      </c>
      <c r="N969" t="s">
        <v>43</v>
      </c>
      <c r="O969" t="s">
        <v>1073</v>
      </c>
      <c r="P969" t="s">
        <v>559</v>
      </c>
      <c r="Q969">
        <v>0</v>
      </c>
      <c r="R969" t="str">
        <f>+VLOOKUP(Contrato[[#This Row],[Distribuidor_CNE]],Distribuidor[[#All],[Distribuidor_CNE]:[DISTRIBUIDOR_ACTUAL]],2,0)</f>
        <v>MATAQUITO</v>
      </c>
      <c r="S969" t="str">
        <f>+VLOOKUP(Contrato[[#This Row],[Suministrador_CNE]],Suministrador[[#All],[Suministrador_CNE]:[SUMINISTRADOR_ACTUAL]],2,0)</f>
        <v>ENEL_GENERACION</v>
      </c>
      <c r="T969">
        <f>+COUNTIFS(Cesion_credito[Distribuidor_CNE],Contrato[[#This Row],[Distribuidor_CNE]],Cesion_credito[Bloque_Contrato_CNE],Contrato[[#This Row],[Contrato]])</f>
        <v>0</v>
      </c>
    </row>
    <row r="970" spans="11:20" x14ac:dyDescent="0.25">
      <c r="K970">
        <f t="shared" si="16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1108</v>
      </c>
      <c r="N970" t="s">
        <v>43</v>
      </c>
      <c r="O970" t="s">
        <v>1073</v>
      </c>
      <c r="P970" t="s">
        <v>560</v>
      </c>
      <c r="Q970">
        <v>0</v>
      </c>
      <c r="R970" t="str">
        <f>+VLOOKUP(Contrato[[#This Row],[Distribuidor_CNE]],Distribuidor[[#All],[Distribuidor_CNE]:[DISTRIBUIDOR_ACTUAL]],2,0)</f>
        <v>MATAQUITO</v>
      </c>
      <c r="S970" t="str">
        <f>+VLOOKUP(Contrato[[#This Row],[Suministrador_CNE]],Suministrador[[#All],[Suministrador_CNE]:[SUMINISTRADOR_ACTUAL]],2,0)</f>
        <v>ENEL_GENERACION</v>
      </c>
      <c r="T970">
        <f>+COUNTIFS(Cesion_credito[Distribuidor_CNE],Contrato[[#This Row],[Distribuidor_CNE]],Cesion_credito[Bloque_Contrato_CNE],Contrato[[#This Row],[Contrato]])</f>
        <v>0</v>
      </c>
    </row>
    <row r="971" spans="11:20" x14ac:dyDescent="0.25">
      <c r="K971">
        <f t="shared" si="16"/>
        <v>1</v>
      </c>
      <c r="L971" s="3" t="str">
        <f>+Contrato[[#This Row],[Distribuidor_CNE]]&amp;"_"&amp;Contrato[[#This Row],[Contrato]]</f>
        <v>Mataquito_SIC 2013/03_BS1_BV_COELCHA_ENDESA</v>
      </c>
      <c r="M971" t="s">
        <v>1108</v>
      </c>
      <c r="N971" t="s">
        <v>43</v>
      </c>
      <c r="O971" t="s">
        <v>1073</v>
      </c>
      <c r="P971" t="s">
        <v>284</v>
      </c>
      <c r="Q971">
        <v>0</v>
      </c>
      <c r="R971" t="str">
        <f>+VLOOKUP(Contrato[[#This Row],[Distribuidor_CNE]],Distribuidor[[#All],[Distribuidor_CNE]:[DISTRIBUIDOR_ACTUAL]],2,0)</f>
        <v>MATAQUITO</v>
      </c>
      <c r="S971" t="str">
        <f>+VLOOKUP(Contrato[[#This Row],[Suministrador_CNE]],Suministrador[[#All],[Suministrador_CNE]:[SUMINISTRADOR_ACTUAL]],2,0)</f>
        <v>ENEL_GENERACION</v>
      </c>
      <c r="T971">
        <f>+COUNTIFS(Cesion_credito[Distribuidor_CNE],Contrato[[#This Row],[Distribuidor_CNE]],Cesion_credito[Bloque_Contrato_CNE],Contrato[[#This Row],[Contrato]])</f>
        <v>0</v>
      </c>
    </row>
    <row r="972" spans="11:20" x14ac:dyDescent="0.25">
      <c r="K972">
        <f t="shared" si="16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1108</v>
      </c>
      <c r="N972" t="s">
        <v>43</v>
      </c>
      <c r="O972" t="s">
        <v>11</v>
      </c>
      <c r="P972" t="s">
        <v>287</v>
      </c>
      <c r="Q972">
        <v>0</v>
      </c>
      <c r="R972" t="str">
        <f>+VLOOKUP(Contrato[[#This Row],[Distribuidor_CNE]],Distribuidor[[#All],[Distribuidor_CNE]:[DISTRIBUIDOR_ACTUAL]],2,0)</f>
        <v>MATAQUITO</v>
      </c>
      <c r="S972" t="str">
        <f>+VLOOKUP(Contrato[[#This Row],[Suministrador_CNE]],Suministrador[[#All],[Suministrador_CNE]:[SUMINISTRADOR_ACTUAL]],2,0)</f>
        <v>EL_MORADO</v>
      </c>
      <c r="T972">
        <f>+COUNTIFS(Cesion_credito[Distribuidor_CNE],Contrato[[#This Row],[Distribuidor_CNE]],Cesion_credito[Bloque_Contrato_CNE],Contrato[[#This Row],[Contrato]])</f>
        <v>0</v>
      </c>
    </row>
    <row r="973" spans="11:20" x14ac:dyDescent="0.25">
      <c r="K973">
        <f t="shared" si="16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1108</v>
      </c>
      <c r="N973" t="s">
        <v>43</v>
      </c>
      <c r="O973" t="s">
        <v>11</v>
      </c>
      <c r="P973" t="s">
        <v>561</v>
      </c>
      <c r="Q973">
        <v>0</v>
      </c>
      <c r="R973" t="str">
        <f>+VLOOKUP(Contrato[[#This Row],[Distribuidor_CNE]],Distribuidor[[#All],[Distribuidor_CNE]:[DISTRIBUIDOR_ACTUAL]],2,0)</f>
        <v>MATAQUITO</v>
      </c>
      <c r="S973" t="str">
        <f>+VLOOKUP(Contrato[[#This Row],[Suministrador_CNE]],Suministrador[[#All],[Suministrador_CNE]:[SUMINISTRADOR_ACTUAL]],2,0)</f>
        <v>EL_MORADO</v>
      </c>
      <c r="T973">
        <f>+COUNTIFS(Cesion_credito[Distribuidor_CNE],Contrato[[#This Row],[Distribuidor_CNE]],Cesion_credito[Bloque_Contrato_CNE],Contrato[[#This Row],[Contrato]])</f>
        <v>0</v>
      </c>
    </row>
    <row r="974" spans="11:20" x14ac:dyDescent="0.25">
      <c r="K974">
        <f t="shared" si="16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1108</v>
      </c>
      <c r="N974" t="s">
        <v>43</v>
      </c>
      <c r="O974" t="s">
        <v>12</v>
      </c>
      <c r="P974" t="s">
        <v>563</v>
      </c>
      <c r="Q974">
        <v>0</v>
      </c>
      <c r="R974" t="str">
        <f>+VLOOKUP(Contrato[[#This Row],[Distribuidor_CNE]],Distribuidor[[#All],[Distribuidor_CNE]:[DISTRIBUIDOR_ACTUAL]],2,0)</f>
        <v>MATAQUITO</v>
      </c>
      <c r="S974" t="str">
        <f>+VLOOKUP(Contrato[[#This Row],[Suministrador_CNE]],Suministrador[[#All],[Suministrador_CNE]:[SUMINISTRADOR_ACTUAL]],2,0)</f>
        <v>CABO_LEONES</v>
      </c>
      <c r="T974">
        <f>+COUNTIFS(Cesion_credito[Distribuidor_CNE],Contrato[[#This Row],[Distribuidor_CNE]],Cesion_credito[Bloque_Contrato_CNE],Contrato[[#This Row],[Contrato]])</f>
        <v>0</v>
      </c>
    </row>
    <row r="975" spans="11:20" x14ac:dyDescent="0.25">
      <c r="K975">
        <f t="shared" si="16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1108</v>
      </c>
      <c r="N975" t="s">
        <v>43</v>
      </c>
      <c r="O975" t="s">
        <v>12</v>
      </c>
      <c r="P975" t="s">
        <v>564</v>
      </c>
      <c r="Q975">
        <v>0</v>
      </c>
      <c r="R975" t="str">
        <f>+VLOOKUP(Contrato[[#This Row],[Distribuidor_CNE]],Distribuidor[[#All],[Distribuidor_CNE]:[DISTRIBUIDOR_ACTUAL]],2,0)</f>
        <v>MATAQUITO</v>
      </c>
      <c r="S975" t="str">
        <f>+VLOOKUP(Contrato[[#This Row],[Suministrador_CNE]],Suministrador[[#All],[Suministrador_CNE]:[SUMINISTRADOR_ACTUAL]],2,0)</f>
        <v>CABO_LEONES</v>
      </c>
      <c r="T975">
        <f>+COUNTIFS(Cesion_credito[Distribuidor_CNE],Contrato[[#This Row],[Distribuidor_CNE]],Cesion_credito[Bloque_Contrato_CNE],Contrato[[#This Row],[Contrato]])</f>
        <v>0</v>
      </c>
    </row>
    <row r="976" spans="11:20" x14ac:dyDescent="0.25">
      <c r="K976">
        <f t="shared" si="16"/>
        <v>1</v>
      </c>
      <c r="L976" s="3" t="str">
        <f>+Contrato[[#This Row],[Distribuidor_CNE]]&amp;"_"&amp;Contrato[[#This Row],[Contrato]]</f>
        <v>Mataquito_SIC 2013/03_2_BS4_BB_COELCHA_Norvind</v>
      </c>
      <c r="M976" t="s">
        <v>1108</v>
      </c>
      <c r="N976" t="s">
        <v>43</v>
      </c>
      <c r="O976" t="s">
        <v>13</v>
      </c>
      <c r="P976" t="s">
        <v>290</v>
      </c>
      <c r="Q976">
        <v>0</v>
      </c>
      <c r="R976" t="str">
        <f>+VLOOKUP(Contrato[[#This Row],[Distribuidor_CNE]],Distribuidor[[#All],[Distribuidor_CNE]:[DISTRIBUIDOR_ACTUAL]],2,0)</f>
        <v>MATAQUITO</v>
      </c>
      <c r="S976" t="str">
        <f>+VLOOKUP(Contrato[[#This Row],[Suministrador_CNE]],Suministrador[[#All],[Suministrador_CNE]:[SUMINISTRADOR_ACTUAL]],2,0)</f>
        <v>NORVIND</v>
      </c>
      <c r="T976">
        <f>+COUNTIFS(Cesion_credito[Distribuidor_CNE],Contrato[[#This Row],[Distribuidor_CNE]],Cesion_credito[Bloque_Contrato_CNE],Contrato[[#This Row],[Contrato]])</f>
        <v>0</v>
      </c>
    </row>
    <row r="977" spans="11:20" x14ac:dyDescent="0.25">
      <c r="K977">
        <f t="shared" si="16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1108</v>
      </c>
      <c r="N977" t="s">
        <v>43</v>
      </c>
      <c r="O977" t="s">
        <v>13</v>
      </c>
      <c r="P977" t="s">
        <v>565</v>
      </c>
      <c r="Q977">
        <v>0</v>
      </c>
      <c r="R977" t="str">
        <f>+VLOOKUP(Contrato[[#This Row],[Distribuidor_CNE]],Distribuidor[[#All],[Distribuidor_CNE]:[DISTRIBUIDOR_ACTUAL]],2,0)</f>
        <v>MATAQUITO</v>
      </c>
      <c r="S977" t="str">
        <f>+VLOOKUP(Contrato[[#This Row],[Suministrador_CNE]],Suministrador[[#All],[Suministrador_CNE]:[SUMINISTRADOR_ACTUAL]],2,0)</f>
        <v>NORVIND</v>
      </c>
      <c r="T977">
        <f>+COUNTIFS(Cesion_credito[Distribuidor_CNE],Contrato[[#This Row],[Distribuidor_CNE]],Cesion_credito[Bloque_Contrato_CNE],Contrato[[#This Row],[Contrato]])</f>
        <v>0</v>
      </c>
    </row>
    <row r="978" spans="11:20" x14ac:dyDescent="0.25">
      <c r="K978">
        <f t="shared" si="16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1108</v>
      </c>
      <c r="N978" t="s">
        <v>43</v>
      </c>
      <c r="O978" t="s">
        <v>1074</v>
      </c>
      <c r="P978" t="s">
        <v>291</v>
      </c>
      <c r="Q978">
        <v>0</v>
      </c>
      <c r="R978" t="str">
        <f>+VLOOKUP(Contrato[[#This Row],[Distribuidor_CNE]],Distribuidor[[#All],[Distribuidor_CNE]:[DISTRIBUIDOR_ACTUAL]],2,0)</f>
        <v>MATAQUITO</v>
      </c>
      <c r="S978" t="str">
        <f>+VLOOKUP(Contrato[[#This Row],[Suministrador_CNE]],Suministrador[[#All],[Suministrador_CNE]:[SUMINISTRADOR_ACTUAL]],2,0)</f>
        <v>EGP_CHILE</v>
      </c>
      <c r="T978">
        <f>+COUNTIFS(Cesion_credito[Distribuidor_CNE],Contrato[[#This Row],[Distribuidor_CNE]],Cesion_credito[Bloque_Contrato_CNE],Contrato[[#This Row],[Contrato]])</f>
        <v>0</v>
      </c>
    </row>
    <row r="979" spans="11:20" x14ac:dyDescent="0.25">
      <c r="K979">
        <f t="shared" si="16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1108</v>
      </c>
      <c r="N979" t="s">
        <v>43</v>
      </c>
      <c r="O979" t="s">
        <v>1074</v>
      </c>
      <c r="P979" t="s">
        <v>566</v>
      </c>
      <c r="Q979">
        <v>0</v>
      </c>
      <c r="R979" t="str">
        <f>+VLOOKUP(Contrato[[#This Row],[Distribuidor_CNE]],Distribuidor[[#All],[Distribuidor_CNE]:[DISTRIBUIDOR_ACTUAL]],2,0)</f>
        <v>MATAQUITO</v>
      </c>
      <c r="S979" t="str">
        <f>+VLOOKUP(Contrato[[#This Row],[Suministrador_CNE]],Suministrador[[#All],[Suministrador_CNE]:[SUMINISTRADOR_ACTUAL]],2,0)</f>
        <v>EGP_CHILE</v>
      </c>
      <c r="T979">
        <f>+COUNTIFS(Cesion_credito[Distribuidor_CNE],Contrato[[#This Row],[Distribuidor_CNE]],Cesion_credito[Bloque_Contrato_CNE],Contrato[[#This Row],[Contrato]])</f>
        <v>0</v>
      </c>
    </row>
    <row r="980" spans="11:20" x14ac:dyDescent="0.25">
      <c r="K980">
        <f t="shared" si="16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1108</v>
      </c>
      <c r="N980" t="s">
        <v>43</v>
      </c>
      <c r="O980" t="s">
        <v>14</v>
      </c>
      <c r="P980" t="s">
        <v>292</v>
      </c>
      <c r="Q980">
        <v>0</v>
      </c>
      <c r="R980" t="str">
        <f>+VLOOKUP(Contrato[[#This Row],[Distribuidor_CNE]],Distribuidor[[#All],[Distribuidor_CNE]:[DISTRIBUIDOR_ACTUAL]],2,0)</f>
        <v>MATAQUITO</v>
      </c>
      <c r="S980" t="str">
        <f>+VLOOKUP(Contrato[[#This Row],[Suministrador_CNE]],Suministrador[[#All],[Suministrador_CNE]:[SUMINISTRADOR_ACTUAL]],2,0)</f>
        <v>COLBUN</v>
      </c>
      <c r="T980">
        <f>+COUNTIFS(Cesion_credito[Distribuidor_CNE],Contrato[[#This Row],[Distribuidor_CNE]],Cesion_credito[Bloque_Contrato_CNE],Contrato[[#This Row],[Contrato]])</f>
        <v>1</v>
      </c>
    </row>
    <row r="981" spans="11:20" x14ac:dyDescent="0.25">
      <c r="K981">
        <f t="shared" si="16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1108</v>
      </c>
      <c r="N981" t="s">
        <v>43</v>
      </c>
      <c r="O981" t="s">
        <v>14</v>
      </c>
      <c r="P981" t="s">
        <v>567</v>
      </c>
      <c r="Q981">
        <v>0</v>
      </c>
      <c r="R981" t="str">
        <f>+VLOOKUP(Contrato[[#This Row],[Distribuidor_CNE]],Distribuidor[[#All],[Distribuidor_CNE]:[DISTRIBUIDOR_ACTUAL]],2,0)</f>
        <v>MATAQUITO</v>
      </c>
      <c r="S981" t="str">
        <f>+VLOOKUP(Contrato[[#This Row],[Suministrador_CNE]],Suministrador[[#All],[Suministrador_CNE]:[SUMINISTRADOR_ACTUAL]],2,0)</f>
        <v>COLBUN</v>
      </c>
      <c r="T981">
        <f>+COUNTIFS(Cesion_credito[Distribuidor_CNE],Contrato[[#This Row],[Distribuidor_CNE]],Cesion_credito[Bloque_Contrato_CNE],Contrato[[#This Row],[Contrato]])</f>
        <v>1</v>
      </c>
    </row>
    <row r="982" spans="11:20" x14ac:dyDescent="0.25">
      <c r="K982">
        <f t="shared" si="16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1108</v>
      </c>
      <c r="N982" t="s">
        <v>43</v>
      </c>
      <c r="O982" t="s">
        <v>15</v>
      </c>
      <c r="P982" t="s">
        <v>293</v>
      </c>
      <c r="Q982">
        <v>0</v>
      </c>
      <c r="R982" t="str">
        <f>+VLOOKUP(Contrato[[#This Row],[Distribuidor_CNE]],Distribuidor[[#All],[Distribuidor_CNE]:[DISTRIBUIDOR_ACTUAL]],2,0)</f>
        <v>MATAQUITO</v>
      </c>
      <c r="S982" t="str">
        <f>+VLOOKUP(Contrato[[#This Row],[Suministrador_CNE]],Suministrador[[#All],[Suministrador_CNE]:[SUMINISTRADOR_ACTUAL]],2,0)</f>
        <v>SAN_JUAN_LAP</v>
      </c>
      <c r="T982">
        <f>+COUNTIFS(Cesion_credito[Distribuidor_CNE],Contrato[[#This Row],[Distribuidor_CNE]],Cesion_credito[Bloque_Contrato_CNE],Contrato[[#This Row],[Contrato]])</f>
        <v>1</v>
      </c>
    </row>
    <row r="983" spans="11:20" x14ac:dyDescent="0.25">
      <c r="K983">
        <f t="shared" si="16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1108</v>
      </c>
      <c r="N983" t="s">
        <v>43</v>
      </c>
      <c r="O983" t="s">
        <v>15</v>
      </c>
      <c r="P983" t="s">
        <v>568</v>
      </c>
      <c r="Q983">
        <v>0</v>
      </c>
      <c r="R983" t="str">
        <f>+VLOOKUP(Contrato[[#This Row],[Distribuidor_CNE]],Distribuidor[[#All],[Distribuidor_CNE]:[DISTRIBUIDOR_ACTUAL]],2,0)</f>
        <v>MATAQUITO</v>
      </c>
      <c r="S983" t="str">
        <f>+VLOOKUP(Contrato[[#This Row],[Suministrador_CNE]],Suministrador[[#All],[Suministrador_CNE]:[SUMINISTRADOR_ACTUAL]],2,0)</f>
        <v>SAN_JUAN_LAP</v>
      </c>
      <c r="T983">
        <f>+COUNTIFS(Cesion_credito[Distribuidor_CNE],Contrato[[#This Row],[Distribuidor_CNE]],Cesion_credito[Bloque_Contrato_CNE],Contrato[[#This Row],[Contrato]])</f>
        <v>0</v>
      </c>
    </row>
    <row r="984" spans="11:20" x14ac:dyDescent="0.25">
      <c r="K984">
        <f t="shared" si="16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1108</v>
      </c>
      <c r="N984" t="s">
        <v>43</v>
      </c>
      <c r="O984" t="s">
        <v>15</v>
      </c>
      <c r="P984" t="s">
        <v>294</v>
      </c>
      <c r="Q984">
        <v>0</v>
      </c>
      <c r="R984" t="str">
        <f>+VLOOKUP(Contrato[[#This Row],[Distribuidor_CNE]],Distribuidor[[#All],[Distribuidor_CNE]:[DISTRIBUIDOR_ACTUAL]],2,0)</f>
        <v>MATAQUITO</v>
      </c>
      <c r="S984" t="str">
        <f>+VLOOKUP(Contrato[[#This Row],[Suministrador_CNE]],Suministrador[[#All],[Suministrador_CNE]:[SUMINISTRADOR_ACTUAL]],2,0)</f>
        <v>SAN_JUAN_LAP</v>
      </c>
      <c r="T984">
        <f>+COUNTIFS(Cesion_credito[Distribuidor_CNE],Contrato[[#This Row],[Distribuidor_CNE]],Cesion_credito[Bloque_Contrato_CNE],Contrato[[#This Row],[Contrato]])</f>
        <v>0</v>
      </c>
    </row>
    <row r="985" spans="11:20" x14ac:dyDescent="0.25">
      <c r="K985">
        <f t="shared" si="16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1108</v>
      </c>
      <c r="N985" t="s">
        <v>43</v>
      </c>
      <c r="O985" t="s">
        <v>15</v>
      </c>
      <c r="P985" t="s">
        <v>569</v>
      </c>
      <c r="Q985">
        <v>0</v>
      </c>
      <c r="R985" t="str">
        <f>+VLOOKUP(Contrato[[#This Row],[Distribuidor_CNE]],Distribuidor[[#All],[Distribuidor_CNE]:[DISTRIBUIDOR_ACTUAL]],2,0)</f>
        <v>MATAQUITO</v>
      </c>
      <c r="S985" t="str">
        <f>+VLOOKUP(Contrato[[#This Row],[Suministrador_CNE]],Suministrador[[#All],[Suministrador_CNE]:[SUMINISTRADOR_ACTUAL]],2,0)</f>
        <v>SAN_JUAN_LAP</v>
      </c>
      <c r="T985">
        <f>+COUNTIFS(Cesion_credito[Distribuidor_CNE],Contrato[[#This Row],[Distribuidor_CNE]],Cesion_credito[Bloque_Contrato_CNE],Contrato[[#This Row],[Contrato]])</f>
        <v>0</v>
      </c>
    </row>
    <row r="986" spans="11:20" x14ac:dyDescent="0.25">
      <c r="K986">
        <f t="shared" si="16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1108</v>
      </c>
      <c r="N986" t="s">
        <v>43</v>
      </c>
      <c r="O986" t="s">
        <v>15</v>
      </c>
      <c r="P986" t="s">
        <v>295</v>
      </c>
      <c r="Q986">
        <v>0</v>
      </c>
      <c r="R986" t="str">
        <f>+VLOOKUP(Contrato[[#This Row],[Distribuidor_CNE]],Distribuidor[[#All],[Distribuidor_CNE]:[DISTRIBUIDOR_ACTUAL]],2,0)</f>
        <v>MATAQUITO</v>
      </c>
      <c r="S986" t="str">
        <f>+VLOOKUP(Contrato[[#This Row],[Suministrador_CNE]],Suministrador[[#All],[Suministrador_CNE]:[SUMINISTRADOR_ACTUAL]],2,0)</f>
        <v>SAN_JUAN_LAP</v>
      </c>
      <c r="T986">
        <f>+COUNTIFS(Cesion_credito[Distribuidor_CNE],Contrato[[#This Row],[Distribuidor_CNE]],Cesion_credito[Bloque_Contrato_CNE],Contrato[[#This Row],[Contrato]])</f>
        <v>0</v>
      </c>
    </row>
    <row r="987" spans="11:20" x14ac:dyDescent="0.25">
      <c r="K987">
        <f t="shared" si="16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1108</v>
      </c>
      <c r="N987" t="s">
        <v>43</v>
      </c>
      <c r="O987" t="s">
        <v>15</v>
      </c>
      <c r="P987" t="s">
        <v>570</v>
      </c>
      <c r="Q987">
        <v>0</v>
      </c>
      <c r="R987" t="str">
        <f>+VLOOKUP(Contrato[[#This Row],[Distribuidor_CNE]],Distribuidor[[#All],[Distribuidor_CNE]:[DISTRIBUIDOR_ACTUAL]],2,0)</f>
        <v>MATAQUITO</v>
      </c>
      <c r="S987" t="str">
        <f>+VLOOKUP(Contrato[[#This Row],[Suministrador_CNE]],Suministrador[[#All],[Suministrador_CNE]:[SUMINISTRADOR_ACTUAL]],2,0)</f>
        <v>SAN_JUAN_LAP</v>
      </c>
      <c r="T987">
        <f>+COUNTIFS(Cesion_credito[Distribuidor_CNE],Contrato[[#This Row],[Distribuidor_CNE]],Cesion_credito[Bloque_Contrato_CNE],Contrato[[#This Row],[Contrato]])</f>
        <v>0</v>
      </c>
    </row>
    <row r="988" spans="11:20" x14ac:dyDescent="0.25">
      <c r="K988">
        <f t="shared" si="16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1108</v>
      </c>
      <c r="N988" t="s">
        <v>43</v>
      </c>
      <c r="O988" t="s">
        <v>16</v>
      </c>
      <c r="P988" t="s">
        <v>296</v>
      </c>
      <c r="Q988">
        <v>0</v>
      </c>
      <c r="R988" t="str">
        <f>+VLOOKUP(Contrato[[#This Row],[Distribuidor_CNE]],Distribuidor[[#All],[Distribuidor_CNE]:[DISTRIBUIDOR_ACTUAL]],2,0)</f>
        <v>MATAQUITO</v>
      </c>
      <c r="S988" t="str">
        <f>+VLOOKUP(Contrato[[#This Row],[Suministrador_CNE]],Suministrador[[#All],[Suministrador_CNE]:[SUMINISTRADOR_ACTUAL]],2,0)</f>
        <v>SANTIAGO_SOLAR</v>
      </c>
      <c r="T988">
        <f>+COUNTIFS(Cesion_credito[Distribuidor_CNE],Contrato[[#This Row],[Distribuidor_CNE]],Cesion_credito[Bloque_Contrato_CNE],Contrato[[#This Row],[Contrato]])</f>
        <v>1</v>
      </c>
    </row>
    <row r="989" spans="11:20" x14ac:dyDescent="0.25">
      <c r="K989">
        <f t="shared" si="16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1108</v>
      </c>
      <c r="N989" t="s">
        <v>43</v>
      </c>
      <c r="O989" t="s">
        <v>16</v>
      </c>
      <c r="P989" t="s">
        <v>571</v>
      </c>
      <c r="Q989">
        <v>0</v>
      </c>
      <c r="R989" t="str">
        <f>+VLOOKUP(Contrato[[#This Row],[Distribuidor_CNE]],Distribuidor[[#All],[Distribuidor_CNE]:[DISTRIBUIDOR_ACTUAL]],2,0)</f>
        <v>MATAQUITO</v>
      </c>
      <c r="S989" t="str">
        <f>+VLOOKUP(Contrato[[#This Row],[Suministrador_CNE]],Suministrador[[#All],[Suministrador_CNE]:[SUMINISTRADOR_ACTUAL]],2,0)</f>
        <v>SANTIAGO_SOLAR</v>
      </c>
      <c r="T989">
        <f>+COUNTIFS(Cesion_credito[Distribuidor_CNE],Contrato[[#This Row],[Distribuidor_CNE]],Cesion_credito[Bloque_Contrato_CNE],Contrato[[#This Row],[Contrato]])</f>
        <v>1</v>
      </c>
    </row>
    <row r="990" spans="11:20" x14ac:dyDescent="0.25">
      <c r="K990">
        <f t="shared" si="16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1108</v>
      </c>
      <c r="N990" t="s">
        <v>43</v>
      </c>
      <c r="O990" t="s">
        <v>17</v>
      </c>
      <c r="P990" t="s">
        <v>572</v>
      </c>
      <c r="Q990">
        <v>0</v>
      </c>
      <c r="R990" t="str">
        <f>+VLOOKUP(Contrato[[#This Row],[Distribuidor_CNE]],Distribuidor[[#All],[Distribuidor_CNE]:[DISTRIBUIDOR_ACTUAL]],2,0)</f>
        <v>MATAQUITO</v>
      </c>
      <c r="S990" t="str">
        <f>+VLOOKUP(Contrato[[#This Row],[Suministrador_CNE]],Suministrador[[#All],[Suministrador_CNE]:[SUMINISTRADOR_ACTUAL]],2,0)</f>
        <v>LUZ_DEL_NORTE</v>
      </c>
      <c r="T990">
        <f>+COUNTIFS(Cesion_credito[Distribuidor_CNE],Contrato[[#This Row],[Distribuidor_CNE]],Cesion_credito[Bloque_Contrato_CNE],Contrato[[#This Row],[Contrato]])</f>
        <v>1</v>
      </c>
    </row>
    <row r="991" spans="11:20" x14ac:dyDescent="0.25">
      <c r="K991">
        <f t="shared" si="16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1108</v>
      </c>
      <c r="N991" t="s">
        <v>43</v>
      </c>
      <c r="O991" t="s">
        <v>18</v>
      </c>
      <c r="P991" t="s">
        <v>298</v>
      </c>
      <c r="Q991">
        <v>0</v>
      </c>
      <c r="R991" t="str">
        <f>+VLOOKUP(Contrato[[#This Row],[Distribuidor_CNE]],Distribuidor[[#All],[Distribuidor_CNE]:[DISTRIBUIDOR_ACTUAL]],2,0)</f>
        <v>MATAQUITO</v>
      </c>
      <c r="S991" t="str">
        <f>+VLOOKUP(Contrato[[#This Row],[Suministrador_CNE]],Suministrador[[#All],[Suministrador_CNE]:[SUMINISTRADOR_ACTUAL]],2,0)</f>
        <v>SPVP4</v>
      </c>
      <c r="T991">
        <f>+COUNTIFS(Cesion_credito[Distribuidor_CNE],Contrato[[#This Row],[Distribuidor_CNE]],Cesion_credito[Bloque_Contrato_CNE],Contrato[[#This Row],[Contrato]])</f>
        <v>0</v>
      </c>
    </row>
    <row r="992" spans="11:20" x14ac:dyDescent="0.25">
      <c r="K992">
        <f t="shared" si="16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1108</v>
      </c>
      <c r="N992" t="s">
        <v>43</v>
      </c>
      <c r="O992" t="s">
        <v>18</v>
      </c>
      <c r="P992" t="s">
        <v>573</v>
      </c>
      <c r="Q992">
        <v>0</v>
      </c>
      <c r="R992" t="str">
        <f>+VLOOKUP(Contrato[[#This Row],[Distribuidor_CNE]],Distribuidor[[#All],[Distribuidor_CNE]:[DISTRIBUIDOR_ACTUAL]],2,0)</f>
        <v>MATAQUITO</v>
      </c>
      <c r="S992" t="str">
        <f>+VLOOKUP(Contrato[[#This Row],[Suministrador_CNE]],Suministrador[[#All],[Suministrador_CNE]:[SUMINISTRADOR_ACTUAL]],2,0)</f>
        <v>SPVP4</v>
      </c>
      <c r="T992">
        <f>+COUNTIFS(Cesion_credito[Distribuidor_CNE],Contrato[[#This Row],[Distribuidor_CNE]],Cesion_credito[Bloque_Contrato_CNE],Contrato[[#This Row],[Contrato]])</f>
        <v>0</v>
      </c>
    </row>
    <row r="993" spans="11:20" x14ac:dyDescent="0.25">
      <c r="K993">
        <f t="shared" si="16"/>
        <v>1</v>
      </c>
      <c r="L993" s="3" t="str">
        <f>+Contrato[[#This Row],[Distribuidor_CNE]]&amp;"_"&amp;Contrato[[#This Row],[Contrato]]</f>
        <v>SAESA_SIC 2013/03_2_BS4_BB_SAESA_Abengoa</v>
      </c>
      <c r="M993" t="s">
        <v>1108</v>
      </c>
      <c r="N993" t="s">
        <v>1103</v>
      </c>
      <c r="O993" t="s">
        <v>1</v>
      </c>
      <c r="P993" t="s">
        <v>936</v>
      </c>
      <c r="Q993">
        <v>15348.364</v>
      </c>
      <c r="R993" t="str">
        <f>+VLOOKUP(Contrato[[#This Row],[Distribuidor_CNE]],Distribuidor[[#All],[Distribuidor_CNE]:[DISTRIBUIDOR_ACTUAL]],2,0)</f>
        <v>SAESA</v>
      </c>
      <c r="S993" t="str">
        <f>+VLOOKUP(Contrato[[#This Row],[Suministrador_CNE]],Suministrador[[#All],[Suministrador_CNE]:[SUMINISTRADOR_ACTUAL]],2,0)</f>
        <v>CERRO_DOMINADOR_CSP</v>
      </c>
      <c r="T993">
        <f>+COUNTIFS(Cesion_credito[Distribuidor_CNE],Contrato[[#This Row],[Distribuidor_CNE]],Cesion_credito[Bloque_Contrato_CNE],Contrato[[#This Row],[Contrato]])</f>
        <v>1</v>
      </c>
    </row>
    <row r="994" spans="11:20" x14ac:dyDescent="0.25">
      <c r="K994">
        <f t="shared" si="16"/>
        <v>1</v>
      </c>
      <c r="L994" s="3" t="str">
        <f>+Contrato[[#This Row],[Distribuidor_CNE]]&amp;"_"&amp;Contrato[[#This Row],[Contrato]]</f>
        <v>SAESA_SIC 2013/03_2_BS3_BB_SAESA_ACCIONA</v>
      </c>
      <c r="M994" t="s">
        <v>1108</v>
      </c>
      <c r="N994" t="s">
        <v>1103</v>
      </c>
      <c r="O994" t="s">
        <v>2</v>
      </c>
      <c r="P994" t="s">
        <v>937</v>
      </c>
      <c r="Q994">
        <v>26157.652999999998</v>
      </c>
      <c r="R994" t="str">
        <f>+VLOOKUP(Contrato[[#This Row],[Distribuidor_CNE]],Distribuidor[[#All],[Distribuidor_CNE]:[DISTRIBUIDOR_ACTUAL]],2,0)</f>
        <v>SAESA</v>
      </c>
      <c r="S994" t="str">
        <f>+VLOOKUP(Contrato[[#This Row],[Suministrador_CNE]],Suministrador[[#All],[Suministrador_CNE]:[SUMINISTRADOR_ACTUAL]],2,0)</f>
        <v>ACCIONA_ENERGIA</v>
      </c>
      <c r="T994">
        <f>+COUNTIFS(Cesion_credito[Distribuidor_CNE],Contrato[[#This Row],[Distribuidor_CNE]],Cesion_credito[Bloque_Contrato_CNE],Contrato[[#This Row],[Contrato]])</f>
        <v>1</v>
      </c>
    </row>
    <row r="995" spans="11:20" x14ac:dyDescent="0.25">
      <c r="K995">
        <f t="shared" si="16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1108</v>
      </c>
      <c r="N995" t="s">
        <v>1103</v>
      </c>
      <c r="O995" t="s">
        <v>3</v>
      </c>
      <c r="P995" t="s">
        <v>938</v>
      </c>
      <c r="Q995">
        <v>0</v>
      </c>
      <c r="R995" t="str">
        <f>+VLOOKUP(Contrato[[#This Row],[Distribuidor_CNE]],Distribuidor[[#All],[Distribuidor_CNE]:[DISTRIBUIDOR_ACTUAL]],2,0)</f>
        <v>SAESA</v>
      </c>
      <c r="S995" t="str">
        <f>+VLOOKUP(Contrato[[#This Row],[Suministrador_CNE]],Suministrador[[#All],[Suministrador_CNE]:[SUMINISTRADOR_ACTUAL]],2,0)</f>
        <v>AELA_GENERACION</v>
      </c>
      <c r="T995">
        <f>+COUNTIFS(Cesion_credito[Distribuidor_CNE],Contrato[[#This Row],[Distribuidor_CNE]],Cesion_credito[Bloque_Contrato_CNE],Contrato[[#This Row],[Contrato]])</f>
        <v>0</v>
      </c>
    </row>
    <row r="996" spans="11:20" x14ac:dyDescent="0.25">
      <c r="K996">
        <f t="shared" si="16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1108</v>
      </c>
      <c r="N996" t="s">
        <v>1103</v>
      </c>
      <c r="O996" t="s">
        <v>3</v>
      </c>
      <c r="P996" t="s">
        <v>939</v>
      </c>
      <c r="Q996">
        <v>0</v>
      </c>
      <c r="R996" t="str">
        <f>+VLOOKUP(Contrato[[#This Row],[Distribuidor_CNE]],Distribuidor[[#All],[Distribuidor_CNE]:[DISTRIBUIDOR_ACTUAL]],2,0)</f>
        <v>SAESA</v>
      </c>
      <c r="S996" t="str">
        <f>+VLOOKUP(Contrato[[#This Row],[Suministrador_CNE]],Suministrador[[#All],[Suministrador_CNE]:[SUMINISTRADOR_ACTUAL]],2,0)</f>
        <v>AELA_GENERACION</v>
      </c>
      <c r="T996">
        <f>+COUNTIFS(Cesion_credito[Distribuidor_CNE],Contrato[[#This Row],[Distribuidor_CNE]],Cesion_credito[Bloque_Contrato_CNE],Contrato[[#This Row],[Contrato]])</f>
        <v>0</v>
      </c>
    </row>
    <row r="997" spans="11:20" x14ac:dyDescent="0.25">
      <c r="K997">
        <f t="shared" si="16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1108</v>
      </c>
      <c r="N997" t="s">
        <v>1103</v>
      </c>
      <c r="O997" t="s">
        <v>3</v>
      </c>
      <c r="P997" t="s">
        <v>940</v>
      </c>
      <c r="Q997">
        <v>0</v>
      </c>
      <c r="R997" t="str">
        <f>+VLOOKUP(Contrato[[#This Row],[Distribuidor_CNE]],Distribuidor[[#All],[Distribuidor_CNE]:[DISTRIBUIDOR_ACTUAL]],2,0)</f>
        <v>SAESA</v>
      </c>
      <c r="S997" t="str">
        <f>+VLOOKUP(Contrato[[#This Row],[Suministrador_CNE]],Suministrador[[#All],[Suministrador_CNE]:[SUMINISTRADOR_ACTUAL]],2,0)</f>
        <v>AELA_GENERACION</v>
      </c>
      <c r="T997">
        <f>+COUNTIFS(Cesion_credito[Distribuidor_CNE],Contrato[[#This Row],[Distribuidor_CNE]],Cesion_credito[Bloque_Contrato_CNE],Contrato[[#This Row],[Contrato]])</f>
        <v>0</v>
      </c>
    </row>
    <row r="998" spans="11:20" x14ac:dyDescent="0.25">
      <c r="K998">
        <f t="shared" si="16"/>
        <v>1</v>
      </c>
      <c r="L998" s="3" t="str">
        <f>+Contrato[[#This Row],[Distribuidor_CNE]]&amp;"_"&amp;Contrato[[#This Row],[Contrato]]</f>
        <v>SAESA_2015/02_BS4B_BB_Saesa_Amunche Solar SpA</v>
      </c>
      <c r="M998" t="s">
        <v>1108</v>
      </c>
      <c r="N998" t="s">
        <v>1103</v>
      </c>
      <c r="O998" t="s">
        <v>4</v>
      </c>
      <c r="P998" t="s">
        <v>941</v>
      </c>
      <c r="Q998">
        <v>0</v>
      </c>
      <c r="R998" t="str">
        <f>+VLOOKUP(Contrato[[#This Row],[Distribuidor_CNE]],Distribuidor[[#All],[Distribuidor_CNE]:[DISTRIBUIDOR_ACTUAL]],2,0)</f>
        <v>SAESA</v>
      </c>
      <c r="S998" t="str">
        <f>+VLOOKUP(Contrato[[#This Row],[Suministrador_CNE]],Suministrador[[#All],[Suministrador_CNE]:[SUMINISTRADOR_ACTUAL]],2,0)</f>
        <v>LUZ_DEL_NORTE</v>
      </c>
      <c r="T998">
        <f>+COUNTIFS(Cesion_credito[Distribuidor_CNE],Contrato[[#This Row],[Distribuidor_CNE]],Cesion_credito[Bloque_Contrato_CNE],Contrato[[#This Row],[Contrato]])</f>
        <v>1</v>
      </c>
    </row>
    <row r="999" spans="11:20" x14ac:dyDescent="0.25">
      <c r="K999">
        <f t="shared" si="16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1108</v>
      </c>
      <c r="N999" t="s">
        <v>1103</v>
      </c>
      <c r="O999" t="s">
        <v>5</v>
      </c>
      <c r="P999" t="s">
        <v>942</v>
      </c>
      <c r="Q999">
        <v>5477.45</v>
      </c>
      <c r="R999" t="str">
        <f>+VLOOKUP(Contrato[[#This Row],[Distribuidor_CNE]],Distribuidor[[#All],[Distribuidor_CNE]:[DISTRIBUIDOR_ACTUAL]],2,0)</f>
        <v>SAESA</v>
      </c>
      <c r="S999" t="str">
        <f>+VLOOKUP(Contrato[[#This Row],[Suministrador_CNE]],Suministrador[[#All],[Suministrador_CNE]:[SUMINISTRADOR_ACTUAL]],2,0)</f>
        <v>CHUNGUNGO</v>
      </c>
      <c r="T999">
        <f>+COUNTIFS(Cesion_credito[Distribuidor_CNE],Contrato[[#This Row],[Distribuidor_CNE]],Cesion_credito[Bloque_Contrato_CNE],Contrato[[#This Row],[Contrato]])</f>
        <v>1</v>
      </c>
    </row>
    <row r="1000" spans="11:20" x14ac:dyDescent="0.25">
      <c r="K1000">
        <f t="shared" si="16"/>
        <v>1</v>
      </c>
      <c r="L1000" s="3" t="str">
        <f>+Contrato[[#This Row],[Distribuidor_CNE]]&amp;"_"&amp;Contrato[[#This Row],[Contrato]]</f>
        <v>SAESA_SAE 2006/01_BB1_BB_Saesa_COLBÚN</v>
      </c>
      <c r="M1000" t="s">
        <v>1108</v>
      </c>
      <c r="N1000" t="s">
        <v>1103</v>
      </c>
      <c r="O1000" t="s">
        <v>1072</v>
      </c>
      <c r="P1000" t="s">
        <v>943</v>
      </c>
      <c r="Q1000">
        <v>0</v>
      </c>
      <c r="R1000" t="str">
        <f>+VLOOKUP(Contrato[[#This Row],[Distribuidor_CNE]],Distribuidor[[#All],[Distribuidor_CNE]:[DISTRIBUIDOR_ACTUAL]],2,0)</f>
        <v>SAESA</v>
      </c>
      <c r="S1000" t="str">
        <f>+VLOOKUP(Contrato[[#This Row],[Suministrador_CNE]],Suministrador[[#All],[Suministrador_CNE]:[SUMINISTRADOR_ACTUAL]],2,0)</f>
        <v>COLBUN</v>
      </c>
      <c r="T1000">
        <f>+COUNTIFS(Cesion_credito[Distribuidor_CNE],Contrato[[#This Row],[Distribuidor_CNE]],Cesion_credito[Bloque_Contrato_CNE],Contrato[[#This Row],[Contrato]])</f>
        <v>1</v>
      </c>
    </row>
    <row r="1001" spans="11:20" x14ac:dyDescent="0.25">
      <c r="K1001">
        <f t="shared" si="16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1108</v>
      </c>
      <c r="N1001" t="s">
        <v>1103</v>
      </c>
      <c r="O1001" t="s">
        <v>6</v>
      </c>
      <c r="P1001" t="s">
        <v>944</v>
      </c>
      <c r="Q1001">
        <v>0</v>
      </c>
      <c r="R1001" t="str">
        <f>+VLOOKUP(Contrato[[#This Row],[Distribuidor_CNE]],Distribuidor[[#All],[Distribuidor_CNE]:[DISTRIBUIDOR_ACTUAL]],2,0)</f>
        <v>SAESA</v>
      </c>
      <c r="S1001" t="str">
        <f>+VLOOKUP(Contrato[[#This Row],[Suministrador_CNE]],Suministrador[[#All],[Suministrador_CNE]:[SUMINISTRADOR_ACTUAL]],2,0)</f>
        <v>RUCATAYO</v>
      </c>
      <c r="T1001">
        <f>+COUNTIFS(Cesion_credito[Distribuidor_CNE],Contrato[[#This Row],[Distribuidor_CNE]],Cesion_credito[Bloque_Contrato_CNE],Contrato[[#This Row],[Contrato]])</f>
        <v>1</v>
      </c>
    </row>
    <row r="1002" spans="11:20" x14ac:dyDescent="0.25">
      <c r="K1002">
        <f t="shared" si="16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1108</v>
      </c>
      <c r="N1002" t="s">
        <v>1103</v>
      </c>
      <c r="O1002" t="s">
        <v>6</v>
      </c>
      <c r="P1002" t="s">
        <v>945</v>
      </c>
      <c r="Q1002">
        <v>0</v>
      </c>
      <c r="R1002" t="str">
        <f>+VLOOKUP(Contrato[[#This Row],[Distribuidor_CNE]],Distribuidor[[#All],[Distribuidor_CNE]:[DISTRIBUIDOR_ACTUAL]],2,0)</f>
        <v>SAESA</v>
      </c>
      <c r="S1002" t="str">
        <f>+VLOOKUP(Contrato[[#This Row],[Suministrador_CNE]],Suministrador[[#All],[Suministrador_CNE]:[SUMINISTRADOR_ACTUAL]],2,0)</f>
        <v>RUCATAYO</v>
      </c>
      <c r="T1002">
        <f>+COUNTIFS(Cesion_credito[Distribuidor_CNE],Contrato[[#This Row],[Distribuidor_CNE]],Cesion_credito[Bloque_Contrato_CNE],Contrato[[#This Row],[Contrato]])</f>
        <v>1</v>
      </c>
    </row>
    <row r="1003" spans="11:20" x14ac:dyDescent="0.25">
      <c r="K1003">
        <f t="shared" si="16"/>
        <v>1</v>
      </c>
      <c r="L1003" s="3" t="str">
        <f>+Contrato[[#This Row],[Distribuidor_CNE]]&amp;"_"&amp;Contrato[[#This Row],[Contrato]]</f>
        <v>SAESA_SIC 2013/03_2_BS3_BB_SAESA_E-CL</v>
      </c>
      <c r="M1003" t="s">
        <v>1108</v>
      </c>
      <c r="N1003" t="s">
        <v>1103</v>
      </c>
      <c r="O1003" t="s">
        <v>7</v>
      </c>
      <c r="P1003" t="s">
        <v>946</v>
      </c>
      <c r="Q1003">
        <v>356473.85499999998</v>
      </c>
      <c r="R1003" t="str">
        <f>+VLOOKUP(Contrato[[#This Row],[Distribuidor_CNE]],Distribuidor[[#All],[Distribuidor_CNE]:[DISTRIBUIDOR_ACTUAL]],2,0)</f>
        <v>SAESA</v>
      </c>
      <c r="S1003" t="str">
        <f>+VLOOKUP(Contrato[[#This Row],[Suministrador_CNE]],Suministrador[[#All],[Suministrador_CNE]:[SUMINISTRADOR_ACTUAL]],2,0)</f>
        <v>ENGIE</v>
      </c>
      <c r="T1003">
        <f>+COUNTIFS(Cesion_credito[Distribuidor_CNE],Contrato[[#This Row],[Distribuidor_CNE]],Cesion_credito[Bloque_Contrato_CNE],Contrato[[#This Row],[Contrato]])</f>
        <v>1</v>
      </c>
    </row>
    <row r="1004" spans="11:20" x14ac:dyDescent="0.25">
      <c r="K1004">
        <f t="shared" si="16"/>
        <v>1</v>
      </c>
      <c r="L1004" s="3" t="str">
        <f>+Contrato[[#This Row],[Distribuidor_CNE]]&amp;"_"&amp;Contrato[[#This Row],[Contrato]]</f>
        <v>SAESA_SIC 2013/03_2_BS4_BB_SAESA_El Campesino</v>
      </c>
      <c r="M1004" t="s">
        <v>1108</v>
      </c>
      <c r="N1004" t="s">
        <v>1103</v>
      </c>
      <c r="O1004" t="s">
        <v>8</v>
      </c>
      <c r="P1004" t="s">
        <v>947</v>
      </c>
      <c r="Q1004">
        <v>121915.38</v>
      </c>
      <c r="R1004" t="str">
        <f>+VLOOKUP(Contrato[[#This Row],[Distribuidor_CNE]],Distribuidor[[#All],[Distribuidor_CNE]:[DISTRIBUIDOR_ACTUAL]],2,0)</f>
        <v>SAESA</v>
      </c>
      <c r="S1004" t="str">
        <f>+VLOOKUP(Contrato[[#This Row],[Suministrador_CNE]],Suministrador[[#All],[Suministrador_CNE]:[SUMINISTRADOR_ACTUAL]],2,0)</f>
        <v>GM_HOLDINGS</v>
      </c>
      <c r="T1004">
        <f>+COUNTIFS(Cesion_credito[Distribuidor_CNE],Contrato[[#This Row],[Distribuidor_CNE]],Cesion_credito[Bloque_Contrato_CNE],Contrato[[#This Row],[Contrato]])</f>
        <v>1</v>
      </c>
    </row>
    <row r="1005" spans="11:20" x14ac:dyDescent="0.25">
      <c r="K1005">
        <f t="shared" si="16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1108</v>
      </c>
      <c r="N1005" t="s">
        <v>1103</v>
      </c>
      <c r="O1005" t="s">
        <v>9</v>
      </c>
      <c r="P1005" t="s">
        <v>948</v>
      </c>
      <c r="Q1005">
        <v>309.07</v>
      </c>
      <c r="R1005" t="str">
        <f>+VLOOKUP(Contrato[[#This Row],[Distribuidor_CNE]],Distribuidor[[#All],[Distribuidor_CNE]:[DISTRIBUIDOR_ACTUAL]],2,0)</f>
        <v>SAESA</v>
      </c>
      <c r="S1005" t="str">
        <f>+VLOOKUP(Contrato[[#This Row],[Suministrador_CNE]],Suministrador[[#All],[Suministrador_CNE]:[SUMINISTRADOR_ACTUAL]],2,0)</f>
        <v>CAREN</v>
      </c>
      <c r="T1005">
        <f>+COUNTIFS(Cesion_credito[Distribuidor_CNE],Contrato[[#This Row],[Distribuidor_CNE]],Cesion_credito[Bloque_Contrato_CNE],Contrato[[#This Row],[Contrato]])</f>
        <v>1</v>
      </c>
    </row>
    <row r="1006" spans="11:20" x14ac:dyDescent="0.25">
      <c r="K1006">
        <f t="shared" si="16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1108</v>
      </c>
      <c r="N1006" t="s">
        <v>1103</v>
      </c>
      <c r="O1006" t="s">
        <v>9</v>
      </c>
      <c r="P1006" t="s">
        <v>949</v>
      </c>
      <c r="Q1006">
        <v>505.50599999999997</v>
      </c>
      <c r="R1006" t="str">
        <f>+VLOOKUP(Contrato[[#This Row],[Distribuidor_CNE]],Distribuidor[[#All],[Distribuidor_CNE]:[DISTRIBUIDOR_ACTUAL]],2,0)</f>
        <v>SAESA</v>
      </c>
      <c r="S1006" t="str">
        <f>+VLOOKUP(Contrato[[#This Row],[Suministrador_CNE]],Suministrador[[#All],[Suministrador_CNE]:[SUMINISTRADOR_ACTUAL]],2,0)</f>
        <v>CAREN</v>
      </c>
      <c r="T1006">
        <f>+COUNTIFS(Cesion_credito[Distribuidor_CNE],Contrato[[#This Row],[Distribuidor_CNE]],Cesion_credito[Bloque_Contrato_CNE],Contrato[[#This Row],[Contrato]])</f>
        <v>1</v>
      </c>
    </row>
    <row r="1007" spans="11:20" x14ac:dyDescent="0.25">
      <c r="K1007">
        <f t="shared" si="16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1108</v>
      </c>
      <c r="N1007" t="s">
        <v>1103</v>
      </c>
      <c r="O1007" t="s">
        <v>9</v>
      </c>
      <c r="P1007" t="s">
        <v>950</v>
      </c>
      <c r="Q1007">
        <v>3132.0529999999999</v>
      </c>
      <c r="R1007" t="str">
        <f>+VLOOKUP(Contrato[[#This Row],[Distribuidor_CNE]],Distribuidor[[#All],[Distribuidor_CNE]:[DISTRIBUIDOR_ACTUAL]],2,0)</f>
        <v>SAESA</v>
      </c>
      <c r="S1007" t="str">
        <f>+VLOOKUP(Contrato[[#This Row],[Suministrador_CNE]],Suministrador[[#All],[Suministrador_CNE]:[SUMINISTRADOR_ACTUAL]],2,0)</f>
        <v>CAREN</v>
      </c>
      <c r="T1007">
        <f>+COUNTIFS(Cesion_credito[Distribuidor_CNE],Contrato[[#This Row],[Distribuidor_CNE]],Cesion_credito[Bloque_Contrato_CNE],Contrato[[#This Row],[Contrato]])</f>
        <v>1</v>
      </c>
    </row>
    <row r="1008" spans="11:20" x14ac:dyDescent="0.25">
      <c r="K1008">
        <f t="shared" si="16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1108</v>
      </c>
      <c r="N1008" t="s">
        <v>1103</v>
      </c>
      <c r="O1008" t="s">
        <v>9</v>
      </c>
      <c r="P1008" t="s">
        <v>951</v>
      </c>
      <c r="Q1008">
        <v>1567.1289999999999</v>
      </c>
      <c r="R1008" t="str">
        <f>+VLOOKUP(Contrato[[#This Row],[Distribuidor_CNE]],Distribuidor[[#All],[Distribuidor_CNE]:[DISTRIBUIDOR_ACTUAL]],2,0)</f>
        <v>SAESA</v>
      </c>
      <c r="S1008" t="str">
        <f>+VLOOKUP(Contrato[[#This Row],[Suministrador_CNE]],Suministrador[[#All],[Suministrador_CNE]:[SUMINISTRADOR_ACTUAL]],2,0)</f>
        <v>CAREN</v>
      </c>
      <c r="T1008">
        <f>+COUNTIFS(Cesion_credito[Distribuidor_CNE],Contrato[[#This Row],[Distribuidor_CNE]],Cesion_credito[Bloque_Contrato_CNE],Contrato[[#This Row],[Contrato]])</f>
        <v>1</v>
      </c>
    </row>
    <row r="1009" spans="11:20" x14ac:dyDescent="0.25">
      <c r="K1009">
        <f t="shared" si="16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1108</v>
      </c>
      <c r="N1009" t="s">
        <v>1103</v>
      </c>
      <c r="O1009" t="s">
        <v>10</v>
      </c>
      <c r="P1009" t="s">
        <v>952</v>
      </c>
      <c r="Q1009">
        <v>1226.7850000000001</v>
      </c>
      <c r="R1009" t="str">
        <f>+VLOOKUP(Contrato[[#This Row],[Distribuidor_CNE]],Distribuidor[[#All],[Distribuidor_CNE]:[DISTRIBUIDOR_ACTUAL]],2,0)</f>
        <v>SAESA</v>
      </c>
      <c r="S1009" t="str">
        <f>+VLOOKUP(Contrato[[#This Row],[Suministrador_CNE]],Suministrador[[#All],[Suministrador_CNE]:[SUMINISTRADOR_ACTUAL]],2,0)</f>
        <v>PV_SALVADOR</v>
      </c>
      <c r="T1009">
        <f>+COUNTIFS(Cesion_credito[Distribuidor_CNE],Contrato[[#This Row],[Distribuidor_CNE]],Cesion_credito[Bloque_Contrato_CNE],Contrato[[#This Row],[Contrato]])</f>
        <v>1</v>
      </c>
    </row>
    <row r="1010" spans="11:20" x14ac:dyDescent="0.25">
      <c r="K1010">
        <f t="shared" si="16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1108</v>
      </c>
      <c r="N1010" t="s">
        <v>1103</v>
      </c>
      <c r="O1010" t="s">
        <v>10</v>
      </c>
      <c r="P1010" t="s">
        <v>953</v>
      </c>
      <c r="Q1010">
        <v>534.58399999999995</v>
      </c>
      <c r="R1010" t="str">
        <f>+VLOOKUP(Contrato[[#This Row],[Distribuidor_CNE]],Distribuidor[[#All],[Distribuidor_CNE]:[DISTRIBUIDOR_ACTUAL]],2,0)</f>
        <v>SAESA</v>
      </c>
      <c r="S1010" t="str">
        <f>+VLOOKUP(Contrato[[#This Row],[Suministrador_CNE]],Suministrador[[#All],[Suministrador_CNE]:[SUMINISTRADOR_ACTUAL]],2,0)</f>
        <v>PV_SALVADOR</v>
      </c>
      <c r="T1010">
        <f>+COUNTIFS(Cesion_credito[Distribuidor_CNE],Contrato[[#This Row],[Distribuidor_CNE]],Cesion_credito[Bloque_Contrato_CNE],Contrato[[#This Row],[Contrato]])</f>
        <v>1</v>
      </c>
    </row>
    <row r="1011" spans="11:20" x14ac:dyDescent="0.25">
      <c r="K1011">
        <f t="shared" si="16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1108</v>
      </c>
      <c r="N1011" t="s">
        <v>1103</v>
      </c>
      <c r="O1011" t="s">
        <v>10</v>
      </c>
      <c r="P1011" t="s">
        <v>954</v>
      </c>
      <c r="Q1011">
        <v>1255.5060000000001</v>
      </c>
      <c r="R1011" t="str">
        <f>+VLOOKUP(Contrato[[#This Row],[Distribuidor_CNE]],Distribuidor[[#All],[Distribuidor_CNE]:[DISTRIBUIDOR_ACTUAL]],2,0)</f>
        <v>SAESA</v>
      </c>
      <c r="S1011" t="str">
        <f>+VLOOKUP(Contrato[[#This Row],[Suministrador_CNE]],Suministrador[[#All],[Suministrador_CNE]:[SUMINISTRADOR_ACTUAL]],2,0)</f>
        <v>PV_SALVADOR</v>
      </c>
      <c r="T1011">
        <f>+COUNTIFS(Cesion_credito[Distribuidor_CNE],Contrato[[#This Row],[Distribuidor_CNE]],Cesion_credito[Bloque_Contrato_CNE],Contrato[[#This Row],[Contrato]])</f>
        <v>1</v>
      </c>
    </row>
    <row r="1012" spans="11:20" x14ac:dyDescent="0.25">
      <c r="K1012">
        <f t="shared" si="16"/>
        <v>1</v>
      </c>
      <c r="L1012" s="3" t="str">
        <f>+Contrato[[#This Row],[Distribuidor_CNE]]&amp;"_"&amp;Contrato[[#This Row],[Contrato]]</f>
        <v>SAESA_SIC 2013/01_BS1_BB_SAESA_ENDESA</v>
      </c>
      <c r="M1012" t="s">
        <v>1108</v>
      </c>
      <c r="N1012" t="s">
        <v>1103</v>
      </c>
      <c r="O1012" t="s">
        <v>1073</v>
      </c>
      <c r="P1012" t="s">
        <v>955</v>
      </c>
      <c r="Q1012">
        <v>349183.74300000002</v>
      </c>
      <c r="R1012" t="str">
        <f>+VLOOKUP(Contrato[[#This Row],[Distribuidor_CNE]],Distribuidor[[#All],[Distribuidor_CNE]:[DISTRIBUIDOR_ACTUAL]],2,0)</f>
        <v>SAESA</v>
      </c>
      <c r="S1012" t="str">
        <f>+VLOOKUP(Contrato[[#This Row],[Suministrador_CNE]],Suministrador[[#All],[Suministrador_CNE]:[SUMINISTRADOR_ACTUAL]],2,0)</f>
        <v>ENEL_GENERACION</v>
      </c>
      <c r="T1012">
        <f>+COUNTIFS(Cesion_credito[Distribuidor_CNE],Contrato[[#This Row],[Distribuidor_CNE]],Cesion_credito[Bloque_Contrato_CNE],Contrato[[#This Row],[Contrato]])</f>
        <v>1</v>
      </c>
    </row>
    <row r="1013" spans="11:20" x14ac:dyDescent="0.25">
      <c r="K1013">
        <f t="shared" si="16"/>
        <v>1</v>
      </c>
      <c r="L1013" s="3" t="str">
        <f>+Contrato[[#This Row],[Distribuidor_CNE]]&amp;"_"&amp;Contrato[[#This Row],[Contrato]]</f>
        <v>SAESA_SIC 2013/03_BS1_BB_SAESA_ENDESA</v>
      </c>
      <c r="M1013" t="s">
        <v>1108</v>
      </c>
      <c r="N1013" t="s">
        <v>1103</v>
      </c>
      <c r="O1013" t="s">
        <v>1073</v>
      </c>
      <c r="P1013" t="s">
        <v>956</v>
      </c>
      <c r="Q1013">
        <v>74683.73</v>
      </c>
      <c r="R1013" t="str">
        <f>+VLOOKUP(Contrato[[#This Row],[Distribuidor_CNE]],Distribuidor[[#All],[Distribuidor_CNE]:[DISTRIBUIDOR_ACTUAL]],2,0)</f>
        <v>SAESA</v>
      </c>
      <c r="S1013" t="str">
        <f>+VLOOKUP(Contrato[[#This Row],[Suministrador_CNE]],Suministrador[[#All],[Suministrador_CNE]:[SUMINISTRADOR_ACTUAL]],2,0)</f>
        <v>ENEL_GENERACION</v>
      </c>
      <c r="T1013">
        <f>+COUNTIFS(Cesion_credito[Distribuidor_CNE],Contrato[[#This Row],[Distribuidor_CNE]],Cesion_credito[Bloque_Contrato_CNE],Contrato[[#This Row],[Contrato]])</f>
        <v>1</v>
      </c>
    </row>
    <row r="1014" spans="11:20" x14ac:dyDescent="0.25">
      <c r="K1014">
        <f t="shared" si="16"/>
        <v>1</v>
      </c>
      <c r="L1014" s="3" t="str">
        <f>+Contrato[[#This Row],[Distribuidor_CNE]]&amp;"_"&amp;Contrato[[#This Row],[Contrato]]</f>
        <v>SAESA_SAE 2006/01_BB1_BB_Saesa_ENDESA</v>
      </c>
      <c r="M1014" t="s">
        <v>1108</v>
      </c>
      <c r="N1014" t="s">
        <v>1103</v>
      </c>
      <c r="O1014" t="s">
        <v>1073</v>
      </c>
      <c r="P1014" t="s">
        <v>957</v>
      </c>
      <c r="Q1014">
        <v>771605.55099999998</v>
      </c>
      <c r="R1014" t="str">
        <f>+VLOOKUP(Contrato[[#This Row],[Distribuidor_CNE]],Distribuidor[[#All],[Distribuidor_CNE]:[DISTRIBUIDOR_ACTUAL]],2,0)</f>
        <v>SAESA</v>
      </c>
      <c r="S1014" t="str">
        <f>+VLOOKUP(Contrato[[#This Row],[Suministrador_CNE]],Suministrador[[#All],[Suministrador_CNE]:[SUMINISTRADOR_ACTUAL]],2,0)</f>
        <v>ENEL_GENERACION</v>
      </c>
      <c r="T1014">
        <f>+COUNTIFS(Cesion_credito[Distribuidor_CNE],Contrato[[#This Row],[Distribuidor_CNE]],Cesion_credito[Bloque_Contrato_CNE],Contrato[[#This Row],[Contrato]])</f>
        <v>1</v>
      </c>
    </row>
    <row r="1015" spans="11:20" x14ac:dyDescent="0.25">
      <c r="K1015">
        <f t="shared" si="16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1108</v>
      </c>
      <c r="N1015" t="s">
        <v>1103</v>
      </c>
      <c r="O1015" t="s">
        <v>11</v>
      </c>
      <c r="P1015" t="s">
        <v>958</v>
      </c>
      <c r="Q1015">
        <v>2094.183</v>
      </c>
      <c r="R1015" t="str">
        <f>+VLOOKUP(Contrato[[#This Row],[Distribuidor_CNE]],Distribuidor[[#All],[Distribuidor_CNE]:[DISTRIBUIDOR_ACTUAL]],2,0)</f>
        <v>SAESA</v>
      </c>
      <c r="S1015" t="str">
        <f>+VLOOKUP(Contrato[[#This Row],[Suministrador_CNE]],Suministrador[[#All],[Suministrador_CNE]:[SUMINISTRADOR_ACTUAL]],2,0)</f>
        <v>EL_MORADO</v>
      </c>
      <c r="T1015">
        <f>+COUNTIFS(Cesion_credito[Distribuidor_CNE],Contrato[[#This Row],[Distribuidor_CNE]],Cesion_credito[Bloque_Contrato_CNE],Contrato[[#This Row],[Contrato]])</f>
        <v>1</v>
      </c>
    </row>
    <row r="1016" spans="11:20" x14ac:dyDescent="0.25">
      <c r="K1016">
        <f t="shared" si="16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1108</v>
      </c>
      <c r="N1016" t="s">
        <v>1103</v>
      </c>
      <c r="O1016" t="s">
        <v>12</v>
      </c>
      <c r="P1016" t="s">
        <v>959</v>
      </c>
      <c r="Q1016">
        <v>0</v>
      </c>
      <c r="R1016" t="str">
        <f>+VLOOKUP(Contrato[[#This Row],[Distribuidor_CNE]],Distribuidor[[#All],[Distribuidor_CNE]:[DISTRIBUIDOR_ACTUAL]],2,0)</f>
        <v>SAESA</v>
      </c>
      <c r="S1016" t="str">
        <f>+VLOOKUP(Contrato[[#This Row],[Suministrador_CNE]],Suministrador[[#All],[Suministrador_CNE]:[SUMINISTRADOR_ACTUAL]],2,0)</f>
        <v>CABO_LEONES</v>
      </c>
      <c r="T1016">
        <f>+COUNTIFS(Cesion_credito[Distribuidor_CNE],Contrato[[#This Row],[Distribuidor_CNE]],Cesion_credito[Bloque_Contrato_CNE],Contrato[[#This Row],[Contrato]])</f>
        <v>0</v>
      </c>
    </row>
    <row r="1017" spans="11:20" x14ac:dyDescent="0.25">
      <c r="K1017">
        <f t="shared" si="16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1108</v>
      </c>
      <c r="N1017" t="s">
        <v>1103</v>
      </c>
      <c r="O1017" t="s">
        <v>12</v>
      </c>
      <c r="P1017" t="s">
        <v>960</v>
      </c>
      <c r="Q1017">
        <v>0</v>
      </c>
      <c r="R1017" t="str">
        <f>+VLOOKUP(Contrato[[#This Row],[Distribuidor_CNE]],Distribuidor[[#All],[Distribuidor_CNE]:[DISTRIBUIDOR_ACTUAL]],2,0)</f>
        <v>SAESA</v>
      </c>
      <c r="S1017" t="str">
        <f>+VLOOKUP(Contrato[[#This Row],[Suministrador_CNE]],Suministrador[[#All],[Suministrador_CNE]:[SUMINISTRADOR_ACTUAL]],2,0)</f>
        <v>CABO_LEONES</v>
      </c>
      <c r="T1017">
        <f>+COUNTIFS(Cesion_credito[Distribuidor_CNE],Contrato[[#This Row],[Distribuidor_CNE]],Cesion_credito[Bloque_Contrato_CNE],Contrato[[#This Row],[Contrato]])</f>
        <v>0</v>
      </c>
    </row>
    <row r="1018" spans="11:20" x14ac:dyDescent="0.25">
      <c r="K1018">
        <f t="shared" si="16"/>
        <v>1</v>
      </c>
      <c r="L1018" s="3" t="str">
        <f>+Contrato[[#This Row],[Distribuidor_CNE]]&amp;"_"&amp;Contrato[[#This Row],[Contrato]]</f>
        <v>SAESA_SIC 2013/03_2_BS4_BB_SAESA_Norvind</v>
      </c>
      <c r="M1018" t="s">
        <v>1108</v>
      </c>
      <c r="N1018" t="s">
        <v>1103</v>
      </c>
      <c r="O1018" t="s">
        <v>13</v>
      </c>
      <c r="P1018" t="s">
        <v>961</v>
      </c>
      <c r="Q1018">
        <v>807.702</v>
      </c>
      <c r="R1018" t="str">
        <f>+VLOOKUP(Contrato[[#This Row],[Distribuidor_CNE]],Distribuidor[[#All],[Distribuidor_CNE]:[DISTRIBUIDOR_ACTUAL]],2,0)</f>
        <v>SAESA</v>
      </c>
      <c r="S1018" t="str">
        <f>+VLOOKUP(Contrato[[#This Row],[Suministrador_CNE]],Suministrador[[#All],[Suministrador_CNE]:[SUMINISTRADOR_ACTUAL]],2,0)</f>
        <v>NORVIND</v>
      </c>
      <c r="T1018">
        <f>+COUNTIFS(Cesion_credito[Distribuidor_CNE],Contrato[[#This Row],[Distribuidor_CNE]],Cesion_credito[Bloque_Contrato_CNE],Contrato[[#This Row],[Contrato]])</f>
        <v>1</v>
      </c>
    </row>
    <row r="1019" spans="11:20" x14ac:dyDescent="0.25">
      <c r="K1019">
        <f t="shared" si="16"/>
        <v>1</v>
      </c>
      <c r="L1019" s="3" t="str">
        <f>+Contrato[[#This Row],[Distribuidor_CNE]]&amp;"_"&amp;Contrato[[#This Row],[Contrato]]</f>
        <v>SAESA_SIC 2013/01_BS1_BB_SAESA_PANGUIPULLI</v>
      </c>
      <c r="M1019" t="s">
        <v>1108</v>
      </c>
      <c r="N1019" t="s">
        <v>1103</v>
      </c>
      <c r="O1019" t="s">
        <v>1074</v>
      </c>
      <c r="P1019" t="s">
        <v>962</v>
      </c>
      <c r="Q1019">
        <v>32465.978999999999</v>
      </c>
      <c r="R1019" t="str">
        <f>+VLOOKUP(Contrato[[#This Row],[Distribuidor_CNE]],Distribuidor[[#All],[Distribuidor_CNE]:[DISTRIBUIDOR_ACTUAL]],2,0)</f>
        <v>SAESA</v>
      </c>
      <c r="S1019" t="str">
        <f>+VLOOKUP(Contrato[[#This Row],[Suministrador_CNE]],Suministrador[[#All],[Suministrador_CNE]:[SUMINISTRADOR_ACTUAL]],2,0)</f>
        <v>EGP_CHILE</v>
      </c>
      <c r="T1019">
        <f>+COUNTIFS(Cesion_credito[Distribuidor_CNE],Contrato[[#This Row],[Distribuidor_CNE]],Cesion_credito[Bloque_Contrato_CNE],Contrato[[#This Row],[Contrato]])</f>
        <v>1</v>
      </c>
    </row>
    <row r="1020" spans="11:20" x14ac:dyDescent="0.25">
      <c r="K1020">
        <f t="shared" si="16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1108</v>
      </c>
      <c r="N1020" t="s">
        <v>1103</v>
      </c>
      <c r="O1020" t="s">
        <v>14</v>
      </c>
      <c r="P1020" t="s">
        <v>963</v>
      </c>
      <c r="Q1020">
        <v>15941.772999999999</v>
      </c>
      <c r="R1020" t="str">
        <f>+VLOOKUP(Contrato[[#This Row],[Distribuidor_CNE]],Distribuidor[[#All],[Distribuidor_CNE]:[DISTRIBUIDOR_ACTUAL]],2,0)</f>
        <v>SAESA</v>
      </c>
      <c r="S1020" t="str">
        <f>+VLOOKUP(Contrato[[#This Row],[Suministrador_CNE]],Suministrador[[#All],[Suministrador_CNE]:[SUMINISTRADOR_ACTUAL]],2,0)</f>
        <v>COLBUN</v>
      </c>
      <c r="T1020">
        <f>+COUNTIFS(Cesion_credito[Distribuidor_CNE],Contrato[[#This Row],[Distribuidor_CNE]],Cesion_credito[Bloque_Contrato_CNE],Contrato[[#This Row],[Contrato]])</f>
        <v>1</v>
      </c>
    </row>
    <row r="1021" spans="11:20" x14ac:dyDescent="0.25">
      <c r="K1021">
        <f t="shared" si="16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1108</v>
      </c>
      <c r="N1021" t="s">
        <v>1103</v>
      </c>
      <c r="O1021" t="s">
        <v>19</v>
      </c>
      <c r="P1021" t="s">
        <v>964</v>
      </c>
      <c r="Q1021">
        <v>0</v>
      </c>
      <c r="R1021" t="str">
        <f>+VLOOKUP(Contrato[[#This Row],[Distribuidor_CNE]],Distribuidor[[#All],[Distribuidor_CNE]:[DISTRIBUIDOR_ACTUAL]],2,0)</f>
        <v>SAESA</v>
      </c>
      <c r="S1021" t="str">
        <f>+VLOOKUP(Contrato[[#This Row],[Suministrador_CNE]],Suministrador[[#All],[Suministrador_CNE]:[SUMINISTRADOR_ACTUAL]],2,0)</f>
        <v>COLBUN</v>
      </c>
      <c r="T1021">
        <f>+COUNTIFS(Cesion_credito[Distribuidor_CNE],Contrato[[#This Row],[Distribuidor_CNE]],Cesion_credito[Bloque_Contrato_CNE],Contrato[[#This Row],[Contrato]])</f>
        <v>1</v>
      </c>
    </row>
    <row r="1022" spans="11:20" x14ac:dyDescent="0.25">
      <c r="K1022">
        <f t="shared" si="16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1108</v>
      </c>
      <c r="N1022" t="s">
        <v>1103</v>
      </c>
      <c r="O1022" t="s">
        <v>20</v>
      </c>
      <c r="P1022" t="s">
        <v>965</v>
      </c>
      <c r="Q1022">
        <v>0</v>
      </c>
      <c r="R1022" t="str">
        <f>+VLOOKUP(Contrato[[#This Row],[Distribuidor_CNE]],Distribuidor[[#All],[Distribuidor_CNE]:[DISTRIBUIDOR_ACTUAL]],2,0)</f>
        <v>SAESA</v>
      </c>
      <c r="S1022" t="str">
        <f>+VLOOKUP(Contrato[[#This Row],[Suministrador_CNE]],Suministrador[[#All],[Suministrador_CNE]:[SUMINISTRADOR_ACTUAL]],2,0)</f>
        <v>COLBUN</v>
      </c>
      <c r="T1022">
        <f>+COUNTIFS(Cesion_credito[Distribuidor_CNE],Contrato[[#This Row],[Distribuidor_CNE]],Cesion_credito[Bloque_Contrato_CNE],Contrato[[#This Row],[Contrato]])</f>
        <v>1</v>
      </c>
    </row>
    <row r="1023" spans="11:20" x14ac:dyDescent="0.25">
      <c r="K1023">
        <f t="shared" si="16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1108</v>
      </c>
      <c r="N1023" t="s">
        <v>1103</v>
      </c>
      <c r="O1023" t="s">
        <v>15</v>
      </c>
      <c r="P1023" t="s">
        <v>966</v>
      </c>
      <c r="Q1023">
        <v>2152.0610000000001</v>
      </c>
      <c r="R1023" t="str">
        <f>+VLOOKUP(Contrato[[#This Row],[Distribuidor_CNE]],Distribuidor[[#All],[Distribuidor_CNE]:[DISTRIBUIDOR_ACTUAL]],2,0)</f>
        <v>SAESA</v>
      </c>
      <c r="S1023" t="str">
        <f>+VLOOKUP(Contrato[[#This Row],[Suministrador_CNE]],Suministrador[[#All],[Suministrador_CNE]:[SUMINISTRADOR_ACTUAL]],2,0)</f>
        <v>SAN_JUAN_LAP</v>
      </c>
      <c r="T1023">
        <f>+COUNTIFS(Cesion_credito[Distribuidor_CNE],Contrato[[#This Row],[Distribuidor_CNE]],Cesion_credito[Bloque_Contrato_CNE],Contrato[[#This Row],[Contrato]])</f>
        <v>1</v>
      </c>
    </row>
    <row r="1024" spans="11:20" x14ac:dyDescent="0.25">
      <c r="K1024">
        <f t="shared" si="16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1108</v>
      </c>
      <c r="N1024" t="s">
        <v>1103</v>
      </c>
      <c r="O1024" t="s">
        <v>15</v>
      </c>
      <c r="P1024" t="s">
        <v>967</v>
      </c>
      <c r="Q1024">
        <v>17074.816999999999</v>
      </c>
      <c r="R1024" t="str">
        <f>+VLOOKUP(Contrato[[#This Row],[Distribuidor_CNE]],Distribuidor[[#All],[Distribuidor_CNE]:[DISTRIBUIDOR_ACTUAL]],2,0)</f>
        <v>SAESA</v>
      </c>
      <c r="S1024" t="str">
        <f>+VLOOKUP(Contrato[[#This Row],[Suministrador_CNE]],Suministrador[[#All],[Suministrador_CNE]:[SUMINISTRADOR_ACTUAL]],2,0)</f>
        <v>SAN_JUAN_LAP</v>
      </c>
      <c r="T1024">
        <f>+COUNTIFS(Cesion_credito[Distribuidor_CNE],Contrato[[#This Row],[Distribuidor_CNE]],Cesion_credito[Bloque_Contrato_CNE],Contrato[[#This Row],[Contrato]])</f>
        <v>1</v>
      </c>
    </row>
    <row r="1025" spans="11:20" x14ac:dyDescent="0.25">
      <c r="K1025">
        <f t="shared" si="16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1108</v>
      </c>
      <c r="N1025" t="s">
        <v>1103</v>
      </c>
      <c r="O1025" t="s">
        <v>15</v>
      </c>
      <c r="P1025" t="s">
        <v>968</v>
      </c>
      <c r="Q1025">
        <v>7904.6610000000001</v>
      </c>
      <c r="R1025" t="str">
        <f>+VLOOKUP(Contrato[[#This Row],[Distribuidor_CNE]],Distribuidor[[#All],[Distribuidor_CNE]:[DISTRIBUIDOR_ACTUAL]],2,0)</f>
        <v>SAESA</v>
      </c>
      <c r="S1025" t="str">
        <f>+VLOOKUP(Contrato[[#This Row],[Suministrador_CNE]],Suministrador[[#All],[Suministrador_CNE]:[SUMINISTRADOR_ACTUAL]],2,0)</f>
        <v>SAN_JUAN_LAP</v>
      </c>
      <c r="T1025">
        <f>+COUNTIFS(Cesion_credito[Distribuidor_CNE],Contrato[[#This Row],[Distribuidor_CNE]],Cesion_credito[Bloque_Contrato_CNE],Contrato[[#This Row],[Contrato]])</f>
        <v>1</v>
      </c>
    </row>
    <row r="1026" spans="11:20" x14ac:dyDescent="0.25">
      <c r="K1026">
        <f t="shared" si="16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1108</v>
      </c>
      <c r="N1026" t="s">
        <v>1103</v>
      </c>
      <c r="O1026" t="s">
        <v>16</v>
      </c>
      <c r="P1026" t="s">
        <v>969</v>
      </c>
      <c r="Q1026">
        <v>4822.1769999999997</v>
      </c>
      <c r="R1026" t="str">
        <f>+VLOOKUP(Contrato[[#This Row],[Distribuidor_CNE]],Distribuidor[[#All],[Distribuidor_CNE]:[DISTRIBUIDOR_ACTUAL]],2,0)</f>
        <v>SAESA</v>
      </c>
      <c r="S1026" t="str">
        <f>+VLOOKUP(Contrato[[#This Row],[Suministrador_CNE]],Suministrador[[#All],[Suministrador_CNE]:[SUMINISTRADOR_ACTUAL]],2,0)</f>
        <v>SANTIAGO_SOLAR</v>
      </c>
      <c r="T1026">
        <f>+COUNTIFS(Cesion_credito[Distribuidor_CNE],Contrato[[#This Row],[Distribuidor_CNE]],Cesion_credito[Bloque_Contrato_CNE],Contrato[[#This Row],[Contrato]])</f>
        <v>1</v>
      </c>
    </row>
    <row r="1027" spans="11:20" x14ac:dyDescent="0.25">
      <c r="K1027">
        <f t="shared" ref="K1027:K1090" si="17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1108</v>
      </c>
      <c r="N1027" t="s">
        <v>1103</v>
      </c>
      <c r="O1027" t="s">
        <v>17</v>
      </c>
      <c r="P1027" t="s">
        <v>970</v>
      </c>
      <c r="Q1027">
        <v>0</v>
      </c>
      <c r="R1027" t="str">
        <f>+VLOOKUP(Contrato[[#This Row],[Distribuidor_CNE]],Distribuidor[[#All],[Distribuidor_CNE]:[DISTRIBUIDOR_ACTUAL]],2,0)</f>
        <v>SAESA</v>
      </c>
      <c r="S1027" t="str">
        <f>+VLOOKUP(Contrato[[#This Row],[Suministrador_CNE]],Suministrador[[#All],[Suministrador_CNE]:[SUMINISTRADOR_ACTUAL]],2,0)</f>
        <v>LUZ_DEL_NORTE</v>
      </c>
      <c r="T1027">
        <f>+COUNTIFS(Cesion_credito[Distribuidor_CNE],Contrato[[#This Row],[Distribuidor_CNE]],Cesion_credito[Bloque_Contrato_CNE],Contrato[[#This Row],[Contrato]])</f>
        <v>1</v>
      </c>
    </row>
    <row r="1028" spans="11:20" x14ac:dyDescent="0.25">
      <c r="K1028">
        <f t="shared" si="17"/>
        <v>1</v>
      </c>
      <c r="L1028" s="3" t="str">
        <f>+Contrato[[#This Row],[Distribuidor_CNE]]&amp;"_"&amp;Contrato[[#This Row],[Contrato]]</f>
        <v>SAESA_SIC 2013/03_2_BS1B_BB_SAESA_SPV P4 S.A.</v>
      </c>
      <c r="M1028" t="s">
        <v>1108</v>
      </c>
      <c r="N1028" t="s">
        <v>1103</v>
      </c>
      <c r="O1028" t="s">
        <v>18</v>
      </c>
      <c r="P1028" t="s">
        <v>971</v>
      </c>
      <c r="Q1028">
        <v>925.70600000000002</v>
      </c>
      <c r="R1028" t="str">
        <f>+VLOOKUP(Contrato[[#This Row],[Distribuidor_CNE]],Distribuidor[[#All],[Distribuidor_CNE]:[DISTRIBUIDOR_ACTUAL]],2,0)</f>
        <v>SAESA</v>
      </c>
      <c r="S1028" t="str">
        <f>+VLOOKUP(Contrato[[#This Row],[Suministrador_CNE]],Suministrador[[#All],[Suministrador_CNE]:[SUMINISTRADOR_ACTUAL]],2,0)</f>
        <v>SPVP4</v>
      </c>
      <c r="T1028">
        <f>+COUNTIFS(Cesion_credito[Distribuidor_CNE],Contrato[[#This Row],[Distribuidor_CNE]],Cesion_credito[Bloque_Contrato_CNE],Contrato[[#This Row],[Contrato]])</f>
        <v>1</v>
      </c>
    </row>
    <row r="1029" spans="11:20" x14ac:dyDescent="0.25">
      <c r="K1029">
        <f t="shared" si="17"/>
        <v>1</v>
      </c>
      <c r="L1029" s="3" t="str">
        <f>+Contrato[[#This Row],[Distribuidor_CNE]]&amp;"_"&amp;Contrato[[#This Row],[Contrato]]</f>
        <v>SOCOEPA_SIC 2013/03_2_BS4_BB_SOCOEPA_Abengoa</v>
      </c>
      <c r="M1029" t="s">
        <v>1108</v>
      </c>
      <c r="N1029" t="s">
        <v>1104</v>
      </c>
      <c r="O1029" t="s">
        <v>1</v>
      </c>
      <c r="P1029" t="s">
        <v>972</v>
      </c>
      <c r="Q1029">
        <v>1257.5239999999999</v>
      </c>
      <c r="R1029" t="str">
        <f>+VLOOKUP(Contrato[[#This Row],[Distribuidor_CNE]],Distribuidor[[#All],[Distribuidor_CNE]:[DISTRIBUIDOR_ACTUAL]],2,0)</f>
        <v>SOCOEPA</v>
      </c>
      <c r="S1029" t="str">
        <f>+VLOOKUP(Contrato[[#This Row],[Suministrador_CNE]],Suministrador[[#All],[Suministrador_CNE]:[SUMINISTRADOR_ACTUAL]],2,0)</f>
        <v>CERRO_DOMINADOR_CSP</v>
      </c>
      <c r="T1029">
        <f>+COUNTIFS(Cesion_credito[Distribuidor_CNE],Contrato[[#This Row],[Distribuidor_CNE]],Cesion_credito[Bloque_Contrato_CNE],Contrato[[#This Row],[Contrato]])</f>
        <v>1</v>
      </c>
    </row>
    <row r="1030" spans="11:20" x14ac:dyDescent="0.25">
      <c r="K1030">
        <f t="shared" si="17"/>
        <v>1</v>
      </c>
      <c r="L1030" s="3" t="str">
        <f>+Contrato[[#This Row],[Distribuidor_CNE]]&amp;"_"&amp;Contrato[[#This Row],[Contrato]]</f>
        <v>SOCOEPA_SIC 2013/03_2_BS3_BB_SOCOEPA_ACCIONA</v>
      </c>
      <c r="M1030" t="s">
        <v>1108</v>
      </c>
      <c r="N1030" t="s">
        <v>1104</v>
      </c>
      <c r="O1030" t="s">
        <v>2</v>
      </c>
      <c r="P1030" t="s">
        <v>973</v>
      </c>
      <c r="Q1030">
        <v>1580.82</v>
      </c>
      <c r="R1030" t="str">
        <f>+VLOOKUP(Contrato[[#This Row],[Distribuidor_CNE]],Distribuidor[[#All],[Distribuidor_CNE]:[DISTRIBUIDOR_ACTUAL]],2,0)</f>
        <v>SOCOEPA</v>
      </c>
      <c r="S1030" t="str">
        <f>+VLOOKUP(Contrato[[#This Row],[Suministrador_CNE]],Suministrador[[#All],[Suministrador_CNE]:[SUMINISTRADOR_ACTUAL]],2,0)</f>
        <v>ACCIONA_ENERGIA</v>
      </c>
      <c r="T1030">
        <f>+COUNTIFS(Cesion_credito[Distribuidor_CNE],Contrato[[#This Row],[Distribuidor_CNE]],Cesion_credito[Bloque_Contrato_CNE],Contrato[[#This Row],[Contrato]])</f>
        <v>1</v>
      </c>
    </row>
    <row r="1031" spans="11:20" x14ac:dyDescent="0.25">
      <c r="K1031">
        <f t="shared" si="17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1108</v>
      </c>
      <c r="N1031" t="s">
        <v>1104</v>
      </c>
      <c r="O1031" t="s">
        <v>3</v>
      </c>
      <c r="P1031" t="s">
        <v>974</v>
      </c>
      <c r="Q1031">
        <v>0</v>
      </c>
      <c r="R1031" t="str">
        <f>+VLOOKUP(Contrato[[#This Row],[Distribuidor_CNE]],Distribuidor[[#All],[Distribuidor_CNE]:[DISTRIBUIDOR_ACTUAL]],2,0)</f>
        <v>SOCOEPA</v>
      </c>
      <c r="S1031" t="str">
        <f>+VLOOKUP(Contrato[[#This Row],[Suministrador_CNE]],Suministrador[[#All],[Suministrador_CNE]:[SUMINISTRADOR_ACTUAL]],2,0)</f>
        <v>AELA_GENERACION</v>
      </c>
      <c r="T1031">
        <f>+COUNTIFS(Cesion_credito[Distribuidor_CNE],Contrato[[#This Row],[Distribuidor_CNE]],Cesion_credito[Bloque_Contrato_CNE],Contrato[[#This Row],[Contrato]])</f>
        <v>0</v>
      </c>
    </row>
    <row r="1032" spans="11:20" x14ac:dyDescent="0.25">
      <c r="K1032">
        <f t="shared" si="17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1108</v>
      </c>
      <c r="N1032" t="s">
        <v>1104</v>
      </c>
      <c r="O1032" t="s">
        <v>3</v>
      </c>
      <c r="P1032" t="s">
        <v>975</v>
      </c>
      <c r="Q1032">
        <v>0</v>
      </c>
      <c r="R1032" t="str">
        <f>+VLOOKUP(Contrato[[#This Row],[Distribuidor_CNE]],Distribuidor[[#All],[Distribuidor_CNE]:[DISTRIBUIDOR_ACTUAL]],2,0)</f>
        <v>SOCOEPA</v>
      </c>
      <c r="S1032" t="str">
        <f>+VLOOKUP(Contrato[[#This Row],[Suministrador_CNE]],Suministrador[[#All],[Suministrador_CNE]:[SUMINISTRADOR_ACTUAL]],2,0)</f>
        <v>AELA_GENERACION</v>
      </c>
      <c r="T1032">
        <f>+COUNTIFS(Cesion_credito[Distribuidor_CNE],Contrato[[#This Row],[Distribuidor_CNE]],Cesion_credito[Bloque_Contrato_CNE],Contrato[[#This Row],[Contrato]])</f>
        <v>0</v>
      </c>
    </row>
    <row r="1033" spans="11:20" x14ac:dyDescent="0.25">
      <c r="K1033">
        <f t="shared" si="17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1108</v>
      </c>
      <c r="N1033" t="s">
        <v>1104</v>
      </c>
      <c r="O1033" t="s">
        <v>3</v>
      </c>
      <c r="P1033" t="s">
        <v>976</v>
      </c>
      <c r="Q1033">
        <v>0</v>
      </c>
      <c r="R1033" t="str">
        <f>+VLOOKUP(Contrato[[#This Row],[Distribuidor_CNE]],Distribuidor[[#All],[Distribuidor_CNE]:[DISTRIBUIDOR_ACTUAL]],2,0)</f>
        <v>SOCOEPA</v>
      </c>
      <c r="S1033" t="str">
        <f>+VLOOKUP(Contrato[[#This Row],[Suministrador_CNE]],Suministrador[[#All],[Suministrador_CNE]:[SUMINISTRADOR_ACTUAL]],2,0)</f>
        <v>AELA_GENERACION</v>
      </c>
      <c r="T1033">
        <f>+COUNTIFS(Cesion_credito[Distribuidor_CNE],Contrato[[#This Row],[Distribuidor_CNE]],Cesion_credito[Bloque_Contrato_CNE],Contrato[[#This Row],[Contrato]])</f>
        <v>0</v>
      </c>
    </row>
    <row r="1034" spans="11:20" x14ac:dyDescent="0.25">
      <c r="K1034">
        <f t="shared" si="17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1108</v>
      </c>
      <c r="N1034" t="s">
        <v>1104</v>
      </c>
      <c r="O1034" t="s">
        <v>4</v>
      </c>
      <c r="P1034" t="s">
        <v>977</v>
      </c>
      <c r="Q1034">
        <v>0</v>
      </c>
      <c r="R1034" t="str">
        <f>+VLOOKUP(Contrato[[#This Row],[Distribuidor_CNE]],Distribuidor[[#All],[Distribuidor_CNE]:[DISTRIBUIDOR_ACTUAL]],2,0)</f>
        <v>SOCOEPA</v>
      </c>
      <c r="S1034" t="str">
        <f>+VLOOKUP(Contrato[[#This Row],[Suministrador_CNE]],Suministrador[[#All],[Suministrador_CNE]:[SUMINISTRADOR_ACTUAL]],2,0)</f>
        <v>LUZ_DEL_NORTE</v>
      </c>
      <c r="T1034">
        <f>+COUNTIFS(Cesion_credito[Distribuidor_CNE],Contrato[[#This Row],[Distribuidor_CNE]],Cesion_credito[Bloque_Contrato_CNE],Contrato[[#This Row],[Contrato]])</f>
        <v>1</v>
      </c>
    </row>
    <row r="1035" spans="11:20" x14ac:dyDescent="0.25">
      <c r="K1035">
        <f t="shared" si="17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1108</v>
      </c>
      <c r="N1035" t="s">
        <v>1104</v>
      </c>
      <c r="O1035" t="s">
        <v>5</v>
      </c>
      <c r="P1035" t="s">
        <v>978</v>
      </c>
      <c r="Q1035">
        <v>620.54700000000003</v>
      </c>
      <c r="R1035" t="str">
        <f>+VLOOKUP(Contrato[[#This Row],[Distribuidor_CNE]],Distribuidor[[#All],[Distribuidor_CNE]:[DISTRIBUIDOR_ACTUAL]],2,0)</f>
        <v>SOCOEPA</v>
      </c>
      <c r="S1035" t="str">
        <f>+VLOOKUP(Contrato[[#This Row],[Suministrador_CNE]],Suministrador[[#All],[Suministrador_CNE]:[SUMINISTRADOR_ACTUAL]],2,0)</f>
        <v>CHUNGUNGO</v>
      </c>
      <c r="T1035">
        <f>+COUNTIFS(Cesion_credito[Distribuidor_CNE],Contrato[[#This Row],[Distribuidor_CNE]],Cesion_credito[Bloque_Contrato_CNE],Contrato[[#This Row],[Contrato]])</f>
        <v>1</v>
      </c>
    </row>
    <row r="1036" spans="11:20" x14ac:dyDescent="0.25">
      <c r="K1036">
        <f t="shared" si="17"/>
        <v>1</v>
      </c>
      <c r="L1036" s="3" t="str">
        <f>+Contrato[[#This Row],[Distribuidor_CNE]]&amp;"_"&amp;Contrato[[#This Row],[Contrato]]</f>
        <v>SOCOEPA_SAE 2006/01_BB1_BB_Socoepa_COLBÚN</v>
      </c>
      <c r="M1036" t="s">
        <v>1108</v>
      </c>
      <c r="N1036" t="s">
        <v>1104</v>
      </c>
      <c r="O1036" t="s">
        <v>1072</v>
      </c>
      <c r="P1036" t="s">
        <v>979</v>
      </c>
      <c r="Q1036">
        <v>20874.726999999999</v>
      </c>
      <c r="R1036" t="str">
        <f>+VLOOKUP(Contrato[[#This Row],[Distribuidor_CNE]],Distribuidor[[#All],[Distribuidor_CNE]:[DISTRIBUIDOR_ACTUAL]],2,0)</f>
        <v>SOCOEPA</v>
      </c>
      <c r="S1036" t="str">
        <f>+VLOOKUP(Contrato[[#This Row],[Suministrador_CNE]],Suministrador[[#All],[Suministrador_CNE]:[SUMINISTRADOR_ACTUAL]],2,0)</f>
        <v>COLBUN</v>
      </c>
      <c r="T1036">
        <f>+COUNTIFS(Cesion_credito[Distribuidor_CNE],Contrato[[#This Row],[Distribuidor_CNE]],Cesion_credito[Bloque_Contrato_CNE],Contrato[[#This Row],[Contrato]])</f>
        <v>1</v>
      </c>
    </row>
    <row r="1037" spans="11:20" x14ac:dyDescent="0.25">
      <c r="K1037">
        <f t="shared" si="17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1108</v>
      </c>
      <c r="N1037" t="s">
        <v>1104</v>
      </c>
      <c r="O1037" t="s">
        <v>6</v>
      </c>
      <c r="P1037" t="s">
        <v>980</v>
      </c>
      <c r="Q1037">
        <v>0</v>
      </c>
      <c r="R1037" t="str">
        <f>+VLOOKUP(Contrato[[#This Row],[Distribuidor_CNE]],Distribuidor[[#All],[Distribuidor_CNE]:[DISTRIBUIDOR_ACTUAL]],2,0)</f>
        <v>SOCOEPA</v>
      </c>
      <c r="S1037" t="str">
        <f>+VLOOKUP(Contrato[[#This Row],[Suministrador_CNE]],Suministrador[[#All],[Suministrador_CNE]:[SUMINISTRADOR_ACTUAL]],2,0)</f>
        <v>RUCATAYO</v>
      </c>
      <c r="T1037">
        <f>+COUNTIFS(Cesion_credito[Distribuidor_CNE],Contrato[[#This Row],[Distribuidor_CNE]],Cesion_credito[Bloque_Contrato_CNE],Contrato[[#This Row],[Contrato]])</f>
        <v>1</v>
      </c>
    </row>
    <row r="1038" spans="11:20" x14ac:dyDescent="0.25">
      <c r="K1038">
        <f t="shared" si="17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1108</v>
      </c>
      <c r="N1038" t="s">
        <v>1104</v>
      </c>
      <c r="O1038" t="s">
        <v>6</v>
      </c>
      <c r="P1038" t="s">
        <v>981</v>
      </c>
      <c r="Q1038">
        <v>0</v>
      </c>
      <c r="R1038" t="str">
        <f>+VLOOKUP(Contrato[[#This Row],[Distribuidor_CNE]],Distribuidor[[#All],[Distribuidor_CNE]:[DISTRIBUIDOR_ACTUAL]],2,0)</f>
        <v>SOCOEPA</v>
      </c>
      <c r="S1038" t="str">
        <f>+VLOOKUP(Contrato[[#This Row],[Suministrador_CNE]],Suministrador[[#All],[Suministrador_CNE]:[SUMINISTRADOR_ACTUAL]],2,0)</f>
        <v>RUCATAYO</v>
      </c>
      <c r="T1038">
        <f>+COUNTIFS(Cesion_credito[Distribuidor_CNE],Contrato[[#This Row],[Distribuidor_CNE]],Cesion_credito[Bloque_Contrato_CNE],Contrato[[#This Row],[Contrato]])</f>
        <v>1</v>
      </c>
    </row>
    <row r="1039" spans="11:20" x14ac:dyDescent="0.25">
      <c r="K1039">
        <f t="shared" si="17"/>
        <v>1</v>
      </c>
      <c r="L1039" s="3" t="str">
        <f>+Contrato[[#This Row],[Distribuidor_CNE]]&amp;"_"&amp;Contrato[[#This Row],[Contrato]]</f>
        <v>SOCOEPA_SIC 2013/03_2_BS3_BB_SOCOEPA_E-CL</v>
      </c>
      <c r="M1039" t="s">
        <v>1108</v>
      </c>
      <c r="N1039" t="s">
        <v>1104</v>
      </c>
      <c r="O1039" t="s">
        <v>7</v>
      </c>
      <c r="P1039" t="s">
        <v>982</v>
      </c>
      <c r="Q1039">
        <v>15947.31</v>
      </c>
      <c r="R1039" t="str">
        <f>+VLOOKUP(Contrato[[#This Row],[Distribuidor_CNE]],Distribuidor[[#All],[Distribuidor_CNE]:[DISTRIBUIDOR_ACTUAL]],2,0)</f>
        <v>SOCOEPA</v>
      </c>
      <c r="S1039" t="str">
        <f>+VLOOKUP(Contrato[[#This Row],[Suministrador_CNE]],Suministrador[[#All],[Suministrador_CNE]:[SUMINISTRADOR_ACTUAL]],2,0)</f>
        <v>ENGIE</v>
      </c>
      <c r="T1039">
        <f>+COUNTIFS(Cesion_credito[Distribuidor_CNE],Contrato[[#This Row],[Distribuidor_CNE]],Cesion_credito[Bloque_Contrato_CNE],Contrato[[#This Row],[Contrato]])</f>
        <v>1</v>
      </c>
    </row>
    <row r="1040" spans="11:20" x14ac:dyDescent="0.25">
      <c r="K1040">
        <f t="shared" si="17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1108</v>
      </c>
      <c r="N1040" t="s">
        <v>1104</v>
      </c>
      <c r="O1040" t="s">
        <v>8</v>
      </c>
      <c r="P1040" t="s">
        <v>983</v>
      </c>
      <c r="Q1040">
        <v>6050.63</v>
      </c>
      <c r="R1040" t="str">
        <f>+VLOOKUP(Contrato[[#This Row],[Distribuidor_CNE]],Distribuidor[[#All],[Distribuidor_CNE]:[DISTRIBUIDOR_ACTUAL]],2,0)</f>
        <v>SOCOEPA</v>
      </c>
      <c r="S1040" t="str">
        <f>+VLOOKUP(Contrato[[#This Row],[Suministrador_CNE]],Suministrador[[#All],[Suministrador_CNE]:[SUMINISTRADOR_ACTUAL]],2,0)</f>
        <v>GM_HOLDINGS</v>
      </c>
      <c r="T1040">
        <f>+COUNTIFS(Cesion_credito[Distribuidor_CNE],Contrato[[#This Row],[Distribuidor_CNE]],Cesion_credito[Bloque_Contrato_CNE],Contrato[[#This Row],[Contrato]])</f>
        <v>1</v>
      </c>
    </row>
    <row r="1041" spans="11:20" x14ac:dyDescent="0.25">
      <c r="K1041">
        <f t="shared" si="17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1108</v>
      </c>
      <c r="N1041" t="s">
        <v>1104</v>
      </c>
      <c r="O1041" t="s">
        <v>9</v>
      </c>
      <c r="P1041" t="s">
        <v>984</v>
      </c>
      <c r="Q1041">
        <v>26.015000000000001</v>
      </c>
      <c r="R1041" t="str">
        <f>+VLOOKUP(Contrato[[#This Row],[Distribuidor_CNE]],Distribuidor[[#All],[Distribuidor_CNE]:[DISTRIBUIDOR_ACTUAL]],2,0)</f>
        <v>SOCOEPA</v>
      </c>
      <c r="S1041" t="str">
        <f>+VLOOKUP(Contrato[[#This Row],[Suministrador_CNE]],Suministrador[[#All],[Suministrador_CNE]:[SUMINISTRADOR_ACTUAL]],2,0)</f>
        <v>CAREN</v>
      </c>
      <c r="T1041">
        <f>+COUNTIFS(Cesion_credito[Distribuidor_CNE],Contrato[[#This Row],[Distribuidor_CNE]],Cesion_credito[Bloque_Contrato_CNE],Contrato[[#This Row],[Contrato]])</f>
        <v>1</v>
      </c>
    </row>
    <row r="1042" spans="11:20" x14ac:dyDescent="0.25">
      <c r="K1042">
        <f t="shared" si="17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1108</v>
      </c>
      <c r="N1042" t="s">
        <v>1104</v>
      </c>
      <c r="O1042" t="s">
        <v>9</v>
      </c>
      <c r="P1042" t="s">
        <v>985</v>
      </c>
      <c r="Q1042">
        <v>35.710999999999999</v>
      </c>
      <c r="R1042" t="str">
        <f>+VLOOKUP(Contrato[[#This Row],[Distribuidor_CNE]],Distribuidor[[#All],[Distribuidor_CNE]:[DISTRIBUIDOR_ACTUAL]],2,0)</f>
        <v>SOCOEPA</v>
      </c>
      <c r="S1042" t="str">
        <f>+VLOOKUP(Contrato[[#This Row],[Suministrador_CNE]],Suministrador[[#All],[Suministrador_CNE]:[SUMINISTRADOR_ACTUAL]],2,0)</f>
        <v>CAREN</v>
      </c>
      <c r="T1042">
        <f>+COUNTIFS(Cesion_credito[Distribuidor_CNE],Contrato[[#This Row],[Distribuidor_CNE]],Cesion_credito[Bloque_Contrato_CNE],Contrato[[#This Row],[Contrato]])</f>
        <v>1</v>
      </c>
    </row>
    <row r="1043" spans="11:20" x14ac:dyDescent="0.25">
      <c r="K1043">
        <f t="shared" si="17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1108</v>
      </c>
      <c r="N1043" t="s">
        <v>1104</v>
      </c>
      <c r="O1043" t="s">
        <v>9</v>
      </c>
      <c r="P1043" t="s">
        <v>986</v>
      </c>
      <c r="Q1043">
        <v>128.42400000000001</v>
      </c>
      <c r="R1043" t="str">
        <f>+VLOOKUP(Contrato[[#This Row],[Distribuidor_CNE]],Distribuidor[[#All],[Distribuidor_CNE]:[DISTRIBUIDOR_ACTUAL]],2,0)</f>
        <v>SOCOEPA</v>
      </c>
      <c r="S1043" t="str">
        <f>+VLOOKUP(Contrato[[#This Row],[Suministrador_CNE]],Suministrador[[#All],[Suministrador_CNE]:[SUMINISTRADOR_ACTUAL]],2,0)</f>
        <v>CAREN</v>
      </c>
      <c r="T1043">
        <f>+COUNTIFS(Cesion_credito[Distribuidor_CNE],Contrato[[#This Row],[Distribuidor_CNE]],Cesion_credito[Bloque_Contrato_CNE],Contrato[[#This Row],[Contrato]])</f>
        <v>1</v>
      </c>
    </row>
    <row r="1044" spans="11:20" x14ac:dyDescent="0.25">
      <c r="K1044">
        <f t="shared" si="17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1108</v>
      </c>
      <c r="N1044" t="s">
        <v>1104</v>
      </c>
      <c r="O1044" t="s">
        <v>9</v>
      </c>
      <c r="P1044" t="s">
        <v>987</v>
      </c>
      <c r="Q1044">
        <v>192.98400000000001</v>
      </c>
      <c r="R1044" t="str">
        <f>+VLOOKUP(Contrato[[#This Row],[Distribuidor_CNE]],Distribuidor[[#All],[Distribuidor_CNE]:[DISTRIBUIDOR_ACTUAL]],2,0)</f>
        <v>SOCOEPA</v>
      </c>
      <c r="S1044" t="str">
        <f>+VLOOKUP(Contrato[[#This Row],[Suministrador_CNE]],Suministrador[[#All],[Suministrador_CNE]:[SUMINISTRADOR_ACTUAL]],2,0)</f>
        <v>CAREN</v>
      </c>
      <c r="T1044">
        <f>+COUNTIFS(Cesion_credito[Distribuidor_CNE],Contrato[[#This Row],[Distribuidor_CNE]],Cesion_credito[Bloque_Contrato_CNE],Contrato[[#This Row],[Contrato]])</f>
        <v>1</v>
      </c>
    </row>
    <row r="1045" spans="11:20" x14ac:dyDescent="0.25">
      <c r="K1045">
        <f t="shared" si="17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1108</v>
      </c>
      <c r="N1045" t="s">
        <v>1104</v>
      </c>
      <c r="O1045" t="s">
        <v>10</v>
      </c>
      <c r="P1045" t="s">
        <v>988</v>
      </c>
      <c r="Q1045">
        <v>104.185</v>
      </c>
      <c r="R1045" t="str">
        <f>+VLOOKUP(Contrato[[#This Row],[Distribuidor_CNE]],Distribuidor[[#All],[Distribuidor_CNE]:[DISTRIBUIDOR_ACTUAL]],2,0)</f>
        <v>SOCOEPA</v>
      </c>
      <c r="S1045" t="str">
        <f>+VLOOKUP(Contrato[[#This Row],[Suministrador_CNE]],Suministrador[[#All],[Suministrador_CNE]:[SUMINISTRADOR_ACTUAL]],2,0)</f>
        <v>PV_SALVADOR</v>
      </c>
      <c r="T1045">
        <f>+COUNTIFS(Cesion_credito[Distribuidor_CNE],Contrato[[#This Row],[Distribuidor_CNE]],Cesion_credito[Bloque_Contrato_CNE],Contrato[[#This Row],[Contrato]])</f>
        <v>1</v>
      </c>
    </row>
    <row r="1046" spans="11:20" x14ac:dyDescent="0.25">
      <c r="K1046">
        <f t="shared" si="17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1108</v>
      </c>
      <c r="N1046" t="s">
        <v>1104</v>
      </c>
      <c r="O1046" t="s">
        <v>10</v>
      </c>
      <c r="P1046" t="s">
        <v>989</v>
      </c>
      <c r="Q1046">
        <v>37.076000000000001</v>
      </c>
      <c r="R1046" t="str">
        <f>+VLOOKUP(Contrato[[#This Row],[Distribuidor_CNE]],Distribuidor[[#All],[Distribuidor_CNE]:[DISTRIBUIDOR_ACTUAL]],2,0)</f>
        <v>SOCOEPA</v>
      </c>
      <c r="S1046" t="str">
        <f>+VLOOKUP(Contrato[[#This Row],[Suministrador_CNE]],Suministrador[[#All],[Suministrador_CNE]:[SUMINISTRADOR_ACTUAL]],2,0)</f>
        <v>PV_SALVADOR</v>
      </c>
      <c r="T1046">
        <f>+COUNTIFS(Cesion_credito[Distribuidor_CNE],Contrato[[#This Row],[Distribuidor_CNE]],Cesion_credito[Bloque_Contrato_CNE],Contrato[[#This Row],[Contrato]])</f>
        <v>1</v>
      </c>
    </row>
    <row r="1047" spans="11:20" x14ac:dyDescent="0.25">
      <c r="K1047">
        <f t="shared" si="17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1108</v>
      </c>
      <c r="N1047" t="s">
        <v>1104</v>
      </c>
      <c r="O1047" t="s">
        <v>10</v>
      </c>
      <c r="P1047" t="s">
        <v>990</v>
      </c>
      <c r="Q1047">
        <v>237.876</v>
      </c>
      <c r="R1047" t="str">
        <f>+VLOOKUP(Contrato[[#This Row],[Distribuidor_CNE]],Distribuidor[[#All],[Distribuidor_CNE]:[DISTRIBUIDOR_ACTUAL]],2,0)</f>
        <v>SOCOEPA</v>
      </c>
      <c r="S1047" t="str">
        <f>+VLOOKUP(Contrato[[#This Row],[Suministrador_CNE]],Suministrador[[#All],[Suministrador_CNE]:[SUMINISTRADOR_ACTUAL]],2,0)</f>
        <v>PV_SALVADOR</v>
      </c>
      <c r="T1047">
        <f>+COUNTIFS(Cesion_credito[Distribuidor_CNE],Contrato[[#This Row],[Distribuidor_CNE]],Cesion_credito[Bloque_Contrato_CNE],Contrato[[#This Row],[Contrato]])</f>
        <v>1</v>
      </c>
    </row>
    <row r="1048" spans="11:20" x14ac:dyDescent="0.25">
      <c r="K1048">
        <f t="shared" si="17"/>
        <v>1</v>
      </c>
      <c r="L1048" s="3" t="str">
        <f>+Contrato[[#This Row],[Distribuidor_CNE]]&amp;"_"&amp;Contrato[[#This Row],[Contrato]]</f>
        <v>SOCOEPA_SIC 2013/01_BS1_BB_SOCOEPA_ENDESA</v>
      </c>
      <c r="M1048" t="s">
        <v>1108</v>
      </c>
      <c r="N1048" t="s">
        <v>1104</v>
      </c>
      <c r="O1048" t="s">
        <v>1073</v>
      </c>
      <c r="P1048" t="s">
        <v>991</v>
      </c>
      <c r="Q1048">
        <v>11775.388999999999</v>
      </c>
      <c r="R1048" t="str">
        <f>+VLOOKUP(Contrato[[#This Row],[Distribuidor_CNE]],Distribuidor[[#All],[Distribuidor_CNE]:[DISTRIBUIDOR_ACTUAL]],2,0)</f>
        <v>SOCOEPA</v>
      </c>
      <c r="S1048" t="str">
        <f>+VLOOKUP(Contrato[[#This Row],[Suministrador_CNE]],Suministrador[[#All],[Suministrador_CNE]:[SUMINISTRADOR_ACTUAL]],2,0)</f>
        <v>ENEL_GENERACION</v>
      </c>
      <c r="T1048">
        <f>+COUNTIFS(Cesion_credito[Distribuidor_CNE],Contrato[[#This Row],[Distribuidor_CNE]],Cesion_credito[Bloque_Contrato_CNE],Contrato[[#This Row],[Contrato]])</f>
        <v>1</v>
      </c>
    </row>
    <row r="1049" spans="11:20" x14ac:dyDescent="0.25">
      <c r="K1049">
        <f t="shared" si="17"/>
        <v>1</v>
      </c>
      <c r="L1049" s="3" t="str">
        <f>+Contrato[[#This Row],[Distribuidor_CNE]]&amp;"_"&amp;Contrato[[#This Row],[Contrato]]</f>
        <v>SOCOEPA_SIC 2013/03_BS1_BB_SOCOEPA_ENDESA</v>
      </c>
      <c r="M1049" t="s">
        <v>1108</v>
      </c>
      <c r="N1049" t="s">
        <v>1104</v>
      </c>
      <c r="O1049" t="s">
        <v>1073</v>
      </c>
      <c r="P1049" t="s">
        <v>992</v>
      </c>
      <c r="Q1049">
        <v>2120.2860000000001</v>
      </c>
      <c r="R1049" t="str">
        <f>+VLOOKUP(Contrato[[#This Row],[Distribuidor_CNE]],Distribuidor[[#All],[Distribuidor_CNE]:[DISTRIBUIDOR_ACTUAL]],2,0)</f>
        <v>SOCOEPA</v>
      </c>
      <c r="S1049" t="str">
        <f>+VLOOKUP(Contrato[[#This Row],[Suministrador_CNE]],Suministrador[[#All],[Suministrador_CNE]:[SUMINISTRADOR_ACTUAL]],2,0)</f>
        <v>ENEL_GENERACION</v>
      </c>
      <c r="T1049">
        <f>+COUNTIFS(Cesion_credito[Distribuidor_CNE],Contrato[[#This Row],[Distribuidor_CNE]],Cesion_credito[Bloque_Contrato_CNE],Contrato[[#This Row],[Contrato]])</f>
        <v>1</v>
      </c>
    </row>
    <row r="1050" spans="11:20" x14ac:dyDescent="0.25">
      <c r="K1050">
        <f t="shared" si="17"/>
        <v>1</v>
      </c>
      <c r="L1050" s="3" t="str">
        <f>+Contrato[[#This Row],[Distribuidor_CNE]]&amp;"_"&amp;Contrato[[#This Row],[Contrato]]</f>
        <v>SOCOEPA_SAE 2006/01_BB1_BB_Socoepa_ENDESA</v>
      </c>
      <c r="M1050" t="s">
        <v>1108</v>
      </c>
      <c r="N1050" t="s">
        <v>1104</v>
      </c>
      <c r="O1050" t="s">
        <v>1073</v>
      </c>
      <c r="P1050" t="s">
        <v>993</v>
      </c>
      <c r="Q1050">
        <v>42447.343000000001</v>
      </c>
      <c r="R1050" t="str">
        <f>+VLOOKUP(Contrato[[#This Row],[Distribuidor_CNE]],Distribuidor[[#All],[Distribuidor_CNE]:[DISTRIBUIDOR_ACTUAL]],2,0)</f>
        <v>SOCOEPA</v>
      </c>
      <c r="S1050" t="str">
        <f>+VLOOKUP(Contrato[[#This Row],[Suministrador_CNE]],Suministrador[[#All],[Suministrador_CNE]:[SUMINISTRADOR_ACTUAL]],2,0)</f>
        <v>ENEL_GENERACION</v>
      </c>
      <c r="T1050">
        <f>+COUNTIFS(Cesion_credito[Distribuidor_CNE],Contrato[[#This Row],[Distribuidor_CNE]],Cesion_credito[Bloque_Contrato_CNE],Contrato[[#This Row],[Contrato]])</f>
        <v>1</v>
      </c>
    </row>
    <row r="1051" spans="11:20" x14ac:dyDescent="0.25">
      <c r="K1051">
        <f t="shared" si="17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1108</v>
      </c>
      <c r="N1051" t="s">
        <v>1104</v>
      </c>
      <c r="O1051" t="s">
        <v>11</v>
      </c>
      <c r="P1051" t="s">
        <v>994</v>
      </c>
      <c r="Q1051">
        <v>148.50899999999999</v>
      </c>
      <c r="R1051" t="str">
        <f>+VLOOKUP(Contrato[[#This Row],[Distribuidor_CNE]],Distribuidor[[#All],[Distribuidor_CNE]:[DISTRIBUIDOR_ACTUAL]],2,0)</f>
        <v>SOCOEPA</v>
      </c>
      <c r="S1051" t="str">
        <f>+VLOOKUP(Contrato[[#This Row],[Suministrador_CNE]],Suministrador[[#All],[Suministrador_CNE]:[SUMINISTRADOR_ACTUAL]],2,0)</f>
        <v>EL_MORADO</v>
      </c>
      <c r="T1051">
        <f>+COUNTIFS(Cesion_credito[Distribuidor_CNE],Contrato[[#This Row],[Distribuidor_CNE]],Cesion_credito[Bloque_Contrato_CNE],Contrato[[#This Row],[Contrato]])</f>
        <v>1</v>
      </c>
    </row>
    <row r="1052" spans="11:20" x14ac:dyDescent="0.25">
      <c r="K1052">
        <f t="shared" si="17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1108</v>
      </c>
      <c r="N1052" t="s">
        <v>1104</v>
      </c>
      <c r="O1052" t="s">
        <v>12</v>
      </c>
      <c r="P1052" t="s">
        <v>995</v>
      </c>
      <c r="Q1052">
        <v>0</v>
      </c>
      <c r="R1052" t="str">
        <f>+VLOOKUP(Contrato[[#This Row],[Distribuidor_CNE]],Distribuidor[[#All],[Distribuidor_CNE]:[DISTRIBUIDOR_ACTUAL]],2,0)</f>
        <v>SOCOEPA</v>
      </c>
      <c r="S1052" t="str">
        <f>+VLOOKUP(Contrato[[#This Row],[Suministrador_CNE]],Suministrador[[#All],[Suministrador_CNE]:[SUMINISTRADOR_ACTUAL]],2,0)</f>
        <v>CABO_LEONES</v>
      </c>
      <c r="T1052">
        <f>+COUNTIFS(Cesion_credito[Distribuidor_CNE],Contrato[[#This Row],[Distribuidor_CNE]],Cesion_credito[Bloque_Contrato_CNE],Contrato[[#This Row],[Contrato]])</f>
        <v>0</v>
      </c>
    </row>
    <row r="1053" spans="11:20" x14ac:dyDescent="0.25">
      <c r="K1053">
        <f t="shared" si="17"/>
        <v>1</v>
      </c>
      <c r="L1053" s="3" t="str">
        <f>+Contrato[[#This Row],[Distribuidor_CNE]]&amp;"_"&amp;Contrato[[#This Row],[Contrato]]</f>
        <v>SOCOEPA_SIC 2013/03_2_BS4_BB_SOCOEPA_Norvind</v>
      </c>
      <c r="M1053" t="s">
        <v>1108</v>
      </c>
      <c r="N1053" t="s">
        <v>1104</v>
      </c>
      <c r="O1053" t="s">
        <v>13</v>
      </c>
      <c r="P1053" t="s">
        <v>996</v>
      </c>
      <c r="Q1053">
        <v>66.296999999999997</v>
      </c>
      <c r="R1053" t="str">
        <f>+VLOOKUP(Contrato[[#This Row],[Distribuidor_CNE]],Distribuidor[[#All],[Distribuidor_CNE]:[DISTRIBUIDOR_ACTUAL]],2,0)</f>
        <v>SOCOEPA</v>
      </c>
      <c r="S1053" t="str">
        <f>+VLOOKUP(Contrato[[#This Row],[Suministrador_CNE]],Suministrador[[#All],[Suministrador_CNE]:[SUMINISTRADOR_ACTUAL]],2,0)</f>
        <v>NORVIND</v>
      </c>
      <c r="T1053">
        <f>+COUNTIFS(Cesion_credito[Distribuidor_CNE],Contrato[[#This Row],[Distribuidor_CNE]],Cesion_credito[Bloque_Contrato_CNE],Contrato[[#This Row],[Contrato]])</f>
        <v>1</v>
      </c>
    </row>
    <row r="1054" spans="11:20" x14ac:dyDescent="0.25">
      <c r="K1054">
        <f t="shared" si="17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1108</v>
      </c>
      <c r="N1054" t="s">
        <v>1104</v>
      </c>
      <c r="O1054" t="s">
        <v>1074</v>
      </c>
      <c r="P1054" t="s">
        <v>997</v>
      </c>
      <c r="Q1054">
        <v>1173.2639999999999</v>
      </c>
      <c r="R1054" t="str">
        <f>+VLOOKUP(Contrato[[#This Row],[Distribuidor_CNE]],Distribuidor[[#All],[Distribuidor_CNE]:[DISTRIBUIDOR_ACTUAL]],2,0)</f>
        <v>SOCOEPA</v>
      </c>
      <c r="S1054" t="str">
        <f>+VLOOKUP(Contrato[[#This Row],[Suministrador_CNE]],Suministrador[[#All],[Suministrador_CNE]:[SUMINISTRADOR_ACTUAL]],2,0)</f>
        <v>EGP_CHILE</v>
      </c>
      <c r="T1054">
        <f>+COUNTIFS(Cesion_credito[Distribuidor_CNE],Contrato[[#This Row],[Distribuidor_CNE]],Cesion_credito[Bloque_Contrato_CNE],Contrato[[#This Row],[Contrato]])</f>
        <v>1</v>
      </c>
    </row>
    <row r="1055" spans="11:20" x14ac:dyDescent="0.25">
      <c r="K1055">
        <f t="shared" si="17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1108</v>
      </c>
      <c r="N1055" t="s">
        <v>1104</v>
      </c>
      <c r="O1055" t="s">
        <v>14</v>
      </c>
      <c r="P1055" t="s">
        <v>998</v>
      </c>
      <c r="Q1055">
        <v>947.15</v>
      </c>
      <c r="R1055" t="str">
        <f>+VLOOKUP(Contrato[[#This Row],[Distribuidor_CNE]],Distribuidor[[#All],[Distribuidor_CNE]:[DISTRIBUIDOR_ACTUAL]],2,0)</f>
        <v>SOCOEPA</v>
      </c>
      <c r="S1055" t="str">
        <f>+VLOOKUP(Contrato[[#This Row],[Suministrador_CNE]],Suministrador[[#All],[Suministrador_CNE]:[SUMINISTRADOR_ACTUAL]],2,0)</f>
        <v>COLBUN</v>
      </c>
      <c r="T1055">
        <f>+COUNTIFS(Cesion_credito[Distribuidor_CNE],Contrato[[#This Row],[Distribuidor_CNE]],Cesion_credito[Bloque_Contrato_CNE],Contrato[[#This Row],[Contrato]])</f>
        <v>1</v>
      </c>
    </row>
    <row r="1056" spans="11:20" x14ac:dyDescent="0.25">
      <c r="K1056">
        <f t="shared" si="17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1108</v>
      </c>
      <c r="N1056" t="s">
        <v>1104</v>
      </c>
      <c r="O1056" t="s">
        <v>15</v>
      </c>
      <c r="P1056" t="s">
        <v>999</v>
      </c>
      <c r="Q1056">
        <v>182.04400000000001</v>
      </c>
      <c r="R1056" t="str">
        <f>+VLOOKUP(Contrato[[#This Row],[Distribuidor_CNE]],Distribuidor[[#All],[Distribuidor_CNE]:[DISTRIBUIDOR_ACTUAL]],2,0)</f>
        <v>SOCOEPA</v>
      </c>
      <c r="S1056" t="str">
        <f>+VLOOKUP(Contrato[[#This Row],[Suministrador_CNE]],Suministrador[[#All],[Suministrador_CNE]:[SUMINISTRADOR_ACTUAL]],2,0)</f>
        <v>SAN_JUAN_LAP</v>
      </c>
      <c r="T1056">
        <f>+COUNTIFS(Cesion_credito[Distribuidor_CNE],Contrato[[#This Row],[Distribuidor_CNE]],Cesion_credito[Bloque_Contrato_CNE],Contrato[[#This Row],[Contrato]])</f>
        <v>1</v>
      </c>
    </row>
    <row r="1057" spans="11:20" x14ac:dyDescent="0.25">
      <c r="K1057">
        <f t="shared" si="17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1108</v>
      </c>
      <c r="N1057" t="s">
        <v>1104</v>
      </c>
      <c r="O1057" t="s">
        <v>15</v>
      </c>
      <c r="P1057" t="s">
        <v>1000</v>
      </c>
      <c r="Q1057">
        <v>1239.501</v>
      </c>
      <c r="R1057" t="str">
        <f>+VLOOKUP(Contrato[[#This Row],[Distribuidor_CNE]],Distribuidor[[#All],[Distribuidor_CNE]:[DISTRIBUIDOR_ACTUAL]],2,0)</f>
        <v>SOCOEPA</v>
      </c>
      <c r="S1057" t="str">
        <f>+VLOOKUP(Contrato[[#This Row],[Suministrador_CNE]],Suministrador[[#All],[Suministrador_CNE]:[SUMINISTRADOR_ACTUAL]],2,0)</f>
        <v>SAN_JUAN_LAP</v>
      </c>
      <c r="T1057">
        <f>+COUNTIFS(Cesion_credito[Distribuidor_CNE],Contrato[[#This Row],[Distribuidor_CNE]],Cesion_credito[Bloque_Contrato_CNE],Contrato[[#This Row],[Contrato]])</f>
        <v>1</v>
      </c>
    </row>
    <row r="1058" spans="11:20" x14ac:dyDescent="0.25">
      <c r="K1058">
        <f t="shared" si="17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1108</v>
      </c>
      <c r="N1058" t="s">
        <v>1104</v>
      </c>
      <c r="O1058" t="s">
        <v>15</v>
      </c>
      <c r="P1058" t="s">
        <v>1001</v>
      </c>
      <c r="Q1058">
        <v>930.16700000000003</v>
      </c>
      <c r="R1058" t="str">
        <f>+VLOOKUP(Contrato[[#This Row],[Distribuidor_CNE]],Distribuidor[[#All],[Distribuidor_CNE]:[DISTRIBUIDOR_ACTUAL]],2,0)</f>
        <v>SOCOEPA</v>
      </c>
      <c r="S1058" t="str">
        <f>+VLOOKUP(Contrato[[#This Row],[Suministrador_CNE]],Suministrador[[#All],[Suministrador_CNE]:[SUMINISTRADOR_ACTUAL]],2,0)</f>
        <v>SAN_JUAN_LAP</v>
      </c>
      <c r="T1058">
        <f>+COUNTIFS(Cesion_credito[Distribuidor_CNE],Contrato[[#This Row],[Distribuidor_CNE]],Cesion_credito[Bloque_Contrato_CNE],Contrato[[#This Row],[Contrato]])</f>
        <v>1</v>
      </c>
    </row>
    <row r="1059" spans="11:20" x14ac:dyDescent="0.25">
      <c r="K1059">
        <f t="shared" si="17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1108</v>
      </c>
      <c r="N1059" t="s">
        <v>1104</v>
      </c>
      <c r="O1059" t="s">
        <v>16</v>
      </c>
      <c r="P1059" t="s">
        <v>1002</v>
      </c>
      <c r="Q1059">
        <v>377.45</v>
      </c>
      <c r="R1059" t="str">
        <f>+VLOOKUP(Contrato[[#This Row],[Distribuidor_CNE]],Distribuidor[[#All],[Distribuidor_CNE]:[DISTRIBUIDOR_ACTUAL]],2,0)</f>
        <v>SOCOEPA</v>
      </c>
      <c r="S1059" t="str">
        <f>+VLOOKUP(Contrato[[#This Row],[Suministrador_CNE]],Suministrador[[#All],[Suministrador_CNE]:[SUMINISTRADOR_ACTUAL]],2,0)</f>
        <v>SANTIAGO_SOLAR</v>
      </c>
      <c r="T1059">
        <f>+COUNTIFS(Cesion_credito[Distribuidor_CNE],Contrato[[#This Row],[Distribuidor_CNE]],Cesion_credito[Bloque_Contrato_CNE],Contrato[[#This Row],[Contrato]])</f>
        <v>1</v>
      </c>
    </row>
    <row r="1060" spans="11:20" x14ac:dyDescent="0.25">
      <c r="K1060">
        <f t="shared" si="17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1108</v>
      </c>
      <c r="N1060" t="s">
        <v>1104</v>
      </c>
      <c r="O1060" t="s">
        <v>18</v>
      </c>
      <c r="P1060" t="s">
        <v>1003</v>
      </c>
      <c r="Q1060">
        <v>68.245999999999995</v>
      </c>
      <c r="R1060" t="str">
        <f>+VLOOKUP(Contrato[[#This Row],[Distribuidor_CNE]],Distribuidor[[#All],[Distribuidor_CNE]:[DISTRIBUIDOR_ACTUAL]],2,0)</f>
        <v>SOCOEPA</v>
      </c>
      <c r="S1060" t="str">
        <f>+VLOOKUP(Contrato[[#This Row],[Suministrador_CNE]],Suministrador[[#All],[Suministrador_CNE]:[SUMINISTRADOR_ACTUAL]],2,0)</f>
        <v>SPVP4</v>
      </c>
      <c r="T1060">
        <f>+COUNTIFS(Cesion_credito[Distribuidor_CNE],Contrato[[#This Row],[Distribuidor_CNE]],Cesion_credito[Bloque_Contrato_CNE],Contrato[[#This Row],[Contrato]])</f>
        <v>1</v>
      </c>
    </row>
    <row r="1061" spans="11:20" x14ac:dyDescent="0.25">
      <c r="K1061">
        <f t="shared" si="17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1108</v>
      </c>
      <c r="N1061" t="s">
        <v>1104</v>
      </c>
      <c r="O1061" t="s">
        <v>12</v>
      </c>
      <c r="P1061" t="s">
        <v>1004</v>
      </c>
      <c r="Q1061">
        <v>0</v>
      </c>
      <c r="R1061" t="str">
        <f>+VLOOKUP(Contrato[[#This Row],[Distribuidor_CNE]],Distribuidor[[#All],[Distribuidor_CNE]:[DISTRIBUIDOR_ACTUAL]],2,0)</f>
        <v>SOCOEPA</v>
      </c>
      <c r="S1061" t="str">
        <f>+VLOOKUP(Contrato[[#This Row],[Suministrador_CNE]],Suministrador[[#All],[Suministrador_CNE]:[SUMINISTRADOR_ACTUAL]],2,0)</f>
        <v>CABO_LEONES</v>
      </c>
      <c r="T1061">
        <f>+COUNTIFS(Cesion_credito[Distribuidor_CNE],Contrato[[#This Row],[Distribuidor_CNE]],Cesion_credito[Bloque_Contrato_CNE],Contrato[[#This Row],[Contrato]])</f>
        <v>0</v>
      </c>
    </row>
    <row r="1062" spans="11:20" x14ac:dyDescent="0.25">
      <c r="K1062">
        <f t="shared" si="17"/>
        <v>1</v>
      </c>
      <c r="L1062" s="3" t="str">
        <f>+Contrato[[#This Row],[Distribuidor_CNE]]&amp;"_"&amp;Contrato[[#This Row],[Contrato]]</f>
        <v>SOCOEPA_2015/02_BS4B_BB_Socoepa_SCB II SpA</v>
      </c>
      <c r="M1062" t="s">
        <v>1108</v>
      </c>
      <c r="N1062" t="s">
        <v>1104</v>
      </c>
      <c r="O1062" t="s">
        <v>17</v>
      </c>
      <c r="P1062" t="s">
        <v>1005</v>
      </c>
      <c r="Q1062">
        <v>0</v>
      </c>
      <c r="R1062" t="str">
        <f>+VLOOKUP(Contrato[[#This Row],[Distribuidor_CNE]],Distribuidor[[#All],[Distribuidor_CNE]:[DISTRIBUIDOR_ACTUAL]],2,0)</f>
        <v>SOCOEPA</v>
      </c>
      <c r="S1062" t="str">
        <f>+VLOOKUP(Contrato[[#This Row],[Suministrador_CNE]],Suministrador[[#All],[Suministrador_CNE]:[SUMINISTRADOR_ACTUAL]],2,0)</f>
        <v>LUZ_DEL_NORTE</v>
      </c>
      <c r="T1062">
        <f>+COUNTIFS(Cesion_credito[Distribuidor_CNE],Contrato[[#This Row],[Distribuidor_CNE]],Cesion_credito[Bloque_Contrato_CNE],Contrato[[#This Row],[Contrato]])</f>
        <v>1</v>
      </c>
    </row>
    <row r="1063" spans="11:20" x14ac:dyDescent="0.25">
      <c r="K1063">
        <f t="shared" si="17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1108</v>
      </c>
      <c r="N1063" t="s">
        <v>1105</v>
      </c>
      <c r="O1063" t="s">
        <v>1</v>
      </c>
      <c r="P1063" t="s">
        <v>530</v>
      </c>
      <c r="Q1063">
        <v>0</v>
      </c>
      <c r="R1063" t="str">
        <f>+VLOOKUP(Contrato[[#This Row],[Distribuidor_CNE]],Distribuidor[[#All],[Distribuidor_CNE]:[DISTRIBUIDOR_ACTUAL]],2,0)</f>
        <v>TIL TIL</v>
      </c>
      <c r="S1063" t="str">
        <f>+VLOOKUP(Contrato[[#This Row],[Suministrador_CNE]],Suministrador[[#All],[Suministrador_CNE]:[SUMINISTRADOR_ACTUAL]],2,0)</f>
        <v>CERRO_DOMINADOR_CSP</v>
      </c>
      <c r="T1063">
        <f>+COUNTIFS(Cesion_credito[Distribuidor_CNE],Contrato[[#This Row],[Distribuidor_CNE]],Cesion_credito[Bloque_Contrato_CNE],Contrato[[#This Row],[Contrato]])</f>
        <v>1</v>
      </c>
    </row>
    <row r="1064" spans="11:20" x14ac:dyDescent="0.25">
      <c r="K1064">
        <f t="shared" si="17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1108</v>
      </c>
      <c r="N1064" t="s">
        <v>1105</v>
      </c>
      <c r="O1064" t="s">
        <v>2</v>
      </c>
      <c r="P1064" t="s">
        <v>531</v>
      </c>
      <c r="Q1064">
        <v>0</v>
      </c>
      <c r="R1064" t="str">
        <f>+VLOOKUP(Contrato[[#This Row],[Distribuidor_CNE]],Distribuidor[[#All],[Distribuidor_CNE]:[DISTRIBUIDOR_ACTUAL]],2,0)</f>
        <v>TIL TIL</v>
      </c>
      <c r="S1064" t="str">
        <f>+VLOOKUP(Contrato[[#This Row],[Suministrador_CNE]],Suministrador[[#All],[Suministrador_CNE]:[SUMINISTRADOR_ACTUAL]],2,0)</f>
        <v>ACCIONA_ENERGIA</v>
      </c>
      <c r="T1064">
        <f>+COUNTIFS(Cesion_credito[Distribuidor_CNE],Contrato[[#This Row],[Distribuidor_CNE]],Cesion_credito[Bloque_Contrato_CNE],Contrato[[#This Row],[Contrato]])</f>
        <v>1</v>
      </c>
    </row>
    <row r="1065" spans="11:20" x14ac:dyDescent="0.25">
      <c r="K1065">
        <f t="shared" si="17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1108</v>
      </c>
      <c r="N1065" t="s">
        <v>1105</v>
      </c>
      <c r="O1065" t="s">
        <v>3</v>
      </c>
      <c r="P1065" t="s">
        <v>532</v>
      </c>
      <c r="Q1065">
        <v>0</v>
      </c>
      <c r="R1065" t="str">
        <f>+VLOOKUP(Contrato[[#This Row],[Distribuidor_CNE]],Distribuidor[[#All],[Distribuidor_CNE]:[DISTRIBUIDOR_ACTUAL]],2,0)</f>
        <v>TIL TIL</v>
      </c>
      <c r="S1065" t="str">
        <f>+VLOOKUP(Contrato[[#This Row],[Suministrador_CNE]],Suministrador[[#All],[Suministrador_CNE]:[SUMINISTRADOR_ACTUAL]],2,0)</f>
        <v>AELA_GENERACION</v>
      </c>
      <c r="T1065">
        <f>+COUNTIFS(Cesion_credito[Distribuidor_CNE],Contrato[[#This Row],[Distribuidor_CNE]],Cesion_credito[Bloque_Contrato_CNE],Contrato[[#This Row],[Contrato]])</f>
        <v>0</v>
      </c>
    </row>
    <row r="1066" spans="11:20" x14ac:dyDescent="0.25">
      <c r="K1066">
        <f t="shared" si="17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1108</v>
      </c>
      <c r="N1066" t="s">
        <v>1105</v>
      </c>
      <c r="O1066" t="s">
        <v>3</v>
      </c>
      <c r="P1066" t="s">
        <v>533</v>
      </c>
      <c r="Q1066">
        <v>0</v>
      </c>
      <c r="R1066" t="str">
        <f>+VLOOKUP(Contrato[[#This Row],[Distribuidor_CNE]],Distribuidor[[#All],[Distribuidor_CNE]:[DISTRIBUIDOR_ACTUAL]],2,0)</f>
        <v>TIL TIL</v>
      </c>
      <c r="S1066" t="str">
        <f>+VLOOKUP(Contrato[[#This Row],[Suministrador_CNE]],Suministrador[[#All],[Suministrador_CNE]:[SUMINISTRADOR_ACTUAL]],2,0)</f>
        <v>AELA_GENERACION</v>
      </c>
      <c r="T1066">
        <f>+COUNTIFS(Cesion_credito[Distribuidor_CNE],Contrato[[#This Row],[Distribuidor_CNE]],Cesion_credito[Bloque_Contrato_CNE],Contrato[[#This Row],[Contrato]])</f>
        <v>0</v>
      </c>
    </row>
    <row r="1067" spans="11:20" x14ac:dyDescent="0.25">
      <c r="K1067">
        <f t="shared" si="17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1108</v>
      </c>
      <c r="N1067" t="s">
        <v>1105</v>
      </c>
      <c r="O1067" t="s">
        <v>3</v>
      </c>
      <c r="P1067" t="s">
        <v>534</v>
      </c>
      <c r="Q1067">
        <v>0</v>
      </c>
      <c r="R1067" t="str">
        <f>+VLOOKUP(Contrato[[#This Row],[Distribuidor_CNE]],Distribuidor[[#All],[Distribuidor_CNE]:[DISTRIBUIDOR_ACTUAL]],2,0)</f>
        <v>TIL TIL</v>
      </c>
      <c r="S1067" t="str">
        <f>+VLOOKUP(Contrato[[#This Row],[Suministrador_CNE]],Suministrador[[#All],[Suministrador_CNE]:[SUMINISTRADOR_ACTUAL]],2,0)</f>
        <v>AELA_GENERACION</v>
      </c>
      <c r="T1067">
        <f>+COUNTIFS(Cesion_credito[Distribuidor_CNE],Contrato[[#This Row],[Distribuidor_CNE]],Cesion_credito[Bloque_Contrato_CNE],Contrato[[#This Row],[Contrato]])</f>
        <v>0</v>
      </c>
    </row>
    <row r="1068" spans="11:20" x14ac:dyDescent="0.25">
      <c r="K1068">
        <f t="shared" si="17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1108</v>
      </c>
      <c r="N1068" t="s">
        <v>1105</v>
      </c>
      <c r="O1068" t="s">
        <v>1076</v>
      </c>
      <c r="P1068" t="s">
        <v>535</v>
      </c>
      <c r="Q1068">
        <v>0</v>
      </c>
      <c r="R1068" t="str">
        <f>+VLOOKUP(Contrato[[#This Row],[Distribuidor_CNE]],Distribuidor[[#All],[Distribuidor_CNE]:[DISTRIBUIDOR_ACTUAL]],2,0)</f>
        <v>TIL TIL</v>
      </c>
      <c r="S1068" t="str">
        <f>+VLOOKUP(Contrato[[#This Row],[Suministrador_CNE]],Suministrador[[#All],[Suministrador_CNE]:[SUMINISTRADOR_ACTUAL]],2,0)</f>
        <v>AES_GENER</v>
      </c>
      <c r="T1068">
        <f>+COUNTIFS(Cesion_credito[Distribuidor_CNE],Contrato[[#This Row],[Distribuidor_CNE]],Cesion_credito[Bloque_Contrato_CNE],Contrato[[#This Row],[Contrato]])</f>
        <v>0</v>
      </c>
    </row>
    <row r="1069" spans="11:20" x14ac:dyDescent="0.25">
      <c r="K1069">
        <f t="shared" si="17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1108</v>
      </c>
      <c r="N1069" t="s">
        <v>1105</v>
      </c>
      <c r="O1069" t="s">
        <v>1076</v>
      </c>
      <c r="P1069" t="s">
        <v>536</v>
      </c>
      <c r="Q1069">
        <v>0</v>
      </c>
      <c r="R1069" t="str">
        <f>+VLOOKUP(Contrato[[#This Row],[Distribuidor_CNE]],Distribuidor[[#All],[Distribuidor_CNE]:[DISTRIBUIDOR_ACTUAL]],2,0)</f>
        <v>TIL TIL</v>
      </c>
      <c r="S1069" t="str">
        <f>+VLOOKUP(Contrato[[#This Row],[Suministrador_CNE]],Suministrador[[#All],[Suministrador_CNE]:[SUMINISTRADOR_ACTUAL]],2,0)</f>
        <v>AES_GENER</v>
      </c>
      <c r="T1069">
        <f>+COUNTIFS(Cesion_credito[Distribuidor_CNE],Contrato[[#This Row],[Distribuidor_CNE]],Cesion_credito[Bloque_Contrato_CNE],Contrato[[#This Row],[Contrato]])</f>
        <v>0</v>
      </c>
    </row>
    <row r="1070" spans="11:20" x14ac:dyDescent="0.25">
      <c r="K1070">
        <f t="shared" si="17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1108</v>
      </c>
      <c r="N1070" t="s">
        <v>1105</v>
      </c>
      <c r="O1070" t="s">
        <v>1076</v>
      </c>
      <c r="P1070" t="s">
        <v>537</v>
      </c>
      <c r="Q1070">
        <v>0</v>
      </c>
      <c r="R1070" t="str">
        <f>+VLOOKUP(Contrato[[#This Row],[Distribuidor_CNE]],Distribuidor[[#All],[Distribuidor_CNE]:[DISTRIBUIDOR_ACTUAL]],2,0)</f>
        <v>TIL TIL</v>
      </c>
      <c r="S1070" t="str">
        <f>+VLOOKUP(Contrato[[#This Row],[Suministrador_CNE]],Suministrador[[#All],[Suministrador_CNE]:[SUMINISTRADOR_ACTUAL]],2,0)</f>
        <v>AES_GENER</v>
      </c>
      <c r="T1070">
        <f>+COUNTIFS(Cesion_credito[Distribuidor_CNE],Contrato[[#This Row],[Distribuidor_CNE]],Cesion_credito[Bloque_Contrato_CNE],Contrato[[#This Row],[Contrato]])</f>
        <v>0</v>
      </c>
    </row>
    <row r="1071" spans="11:20" x14ac:dyDescent="0.25">
      <c r="K1071">
        <f t="shared" si="17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1108</v>
      </c>
      <c r="N1071" t="s">
        <v>1105</v>
      </c>
      <c r="O1071" t="s">
        <v>4</v>
      </c>
      <c r="P1071" t="s">
        <v>538</v>
      </c>
      <c r="Q1071">
        <v>0</v>
      </c>
      <c r="R1071" t="str">
        <f>+VLOOKUP(Contrato[[#This Row],[Distribuidor_CNE]],Distribuidor[[#All],[Distribuidor_CNE]:[DISTRIBUIDOR_ACTUAL]],2,0)</f>
        <v>TIL TIL</v>
      </c>
      <c r="S1071" t="str">
        <f>+VLOOKUP(Contrato[[#This Row],[Suministrador_CNE]],Suministrador[[#All],[Suministrador_CNE]:[SUMINISTRADOR_ACTUAL]],2,0)</f>
        <v>LUZ_DEL_NORTE</v>
      </c>
      <c r="T1071">
        <f>+COUNTIFS(Cesion_credito[Distribuidor_CNE],Contrato[[#This Row],[Distribuidor_CNE]],Cesion_credito[Bloque_Contrato_CNE],Contrato[[#This Row],[Contrato]])</f>
        <v>1</v>
      </c>
    </row>
    <row r="1072" spans="11:20" x14ac:dyDescent="0.25">
      <c r="K1072">
        <f t="shared" si="17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1108</v>
      </c>
      <c r="N1072" t="s">
        <v>1105</v>
      </c>
      <c r="O1072" t="s">
        <v>5</v>
      </c>
      <c r="P1072" t="s">
        <v>539</v>
      </c>
      <c r="Q1072">
        <v>0</v>
      </c>
      <c r="R1072" t="str">
        <f>+VLOOKUP(Contrato[[#This Row],[Distribuidor_CNE]],Distribuidor[[#All],[Distribuidor_CNE]:[DISTRIBUIDOR_ACTUAL]],2,0)</f>
        <v>TIL TIL</v>
      </c>
      <c r="S1072" t="str">
        <f>+VLOOKUP(Contrato[[#This Row],[Suministrador_CNE]],Suministrador[[#All],[Suministrador_CNE]:[SUMINISTRADOR_ACTUAL]],2,0)</f>
        <v>CHUNGUNGO</v>
      </c>
      <c r="T1072">
        <f>+COUNTIFS(Cesion_credito[Distribuidor_CNE],Contrato[[#This Row],[Distribuidor_CNE]],Cesion_credito[Bloque_Contrato_CNE],Contrato[[#This Row],[Contrato]])</f>
        <v>0</v>
      </c>
    </row>
    <row r="1073" spans="11:20" x14ac:dyDescent="0.25">
      <c r="K1073">
        <f t="shared" si="17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1108</v>
      </c>
      <c r="N1073" t="s">
        <v>1105</v>
      </c>
      <c r="O1073" t="s">
        <v>1072</v>
      </c>
      <c r="P1073" t="s">
        <v>540</v>
      </c>
      <c r="Q1073">
        <v>0</v>
      </c>
      <c r="R1073" t="str">
        <f>+VLOOKUP(Contrato[[#This Row],[Distribuidor_CNE]],Distribuidor[[#All],[Distribuidor_CNE]:[DISTRIBUIDOR_ACTUAL]],2,0)</f>
        <v>TIL TIL</v>
      </c>
      <c r="S1073" t="str">
        <f>+VLOOKUP(Contrato[[#This Row],[Suministrador_CNE]],Suministrador[[#All],[Suministrador_CNE]:[SUMINISTRADOR_ACTUAL]],2,0)</f>
        <v>COLBUN</v>
      </c>
      <c r="T1073">
        <f>+COUNTIFS(Cesion_credito[Distribuidor_CNE],Contrato[[#This Row],[Distribuidor_CNE]],Cesion_credito[Bloque_Contrato_CNE],Contrato[[#This Row],[Contrato]])</f>
        <v>1</v>
      </c>
    </row>
    <row r="1074" spans="11:20" x14ac:dyDescent="0.25">
      <c r="K1074">
        <f t="shared" si="17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1108</v>
      </c>
      <c r="N1074" t="s">
        <v>1105</v>
      </c>
      <c r="O1074" t="s">
        <v>1072</v>
      </c>
      <c r="P1074" t="s">
        <v>541</v>
      </c>
      <c r="Q1074">
        <v>0</v>
      </c>
      <c r="R1074" t="str">
        <f>+VLOOKUP(Contrato[[#This Row],[Distribuidor_CNE]],Distribuidor[[#All],[Distribuidor_CNE]:[DISTRIBUIDOR_ACTUAL]],2,0)</f>
        <v>TIL TIL</v>
      </c>
      <c r="S1074" t="str">
        <f>+VLOOKUP(Contrato[[#This Row],[Suministrador_CNE]],Suministrador[[#All],[Suministrador_CNE]:[SUMINISTRADOR_ACTUAL]],2,0)</f>
        <v>COLBUN</v>
      </c>
      <c r="T1074">
        <f>+COUNTIFS(Cesion_credito[Distribuidor_CNE],Contrato[[#This Row],[Distribuidor_CNE]],Cesion_credito[Bloque_Contrato_CNE],Contrato[[#This Row],[Contrato]])</f>
        <v>1</v>
      </c>
    </row>
    <row r="1075" spans="11:20" x14ac:dyDescent="0.25">
      <c r="K1075">
        <f t="shared" si="17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1108</v>
      </c>
      <c r="N1075" t="s">
        <v>1105</v>
      </c>
      <c r="O1075" t="s">
        <v>1072</v>
      </c>
      <c r="P1075" t="s">
        <v>542</v>
      </c>
      <c r="Q1075">
        <v>0</v>
      </c>
      <c r="R1075" t="str">
        <f>+VLOOKUP(Contrato[[#This Row],[Distribuidor_CNE]],Distribuidor[[#All],[Distribuidor_CNE]:[DISTRIBUIDOR_ACTUAL]],2,0)</f>
        <v>TIL TIL</v>
      </c>
      <c r="S1075" t="str">
        <f>+VLOOKUP(Contrato[[#This Row],[Suministrador_CNE]],Suministrador[[#All],[Suministrador_CNE]:[SUMINISTRADOR_ACTUAL]],2,0)</f>
        <v>COLBUN</v>
      </c>
      <c r="T1075">
        <f>+COUNTIFS(Cesion_credito[Distribuidor_CNE],Contrato[[#This Row],[Distribuidor_CNE]],Cesion_credito[Bloque_Contrato_CNE],Contrato[[#This Row],[Contrato]])</f>
        <v>1</v>
      </c>
    </row>
    <row r="1076" spans="11:20" x14ac:dyDescent="0.25">
      <c r="K1076">
        <f t="shared" si="17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1108</v>
      </c>
      <c r="N1076" t="s">
        <v>1105</v>
      </c>
      <c r="O1076" t="s">
        <v>6</v>
      </c>
      <c r="P1076" t="s">
        <v>543</v>
      </c>
      <c r="Q1076">
        <v>0</v>
      </c>
      <c r="R1076" t="str">
        <f>+VLOOKUP(Contrato[[#This Row],[Distribuidor_CNE]],Distribuidor[[#All],[Distribuidor_CNE]:[DISTRIBUIDOR_ACTUAL]],2,0)</f>
        <v>TIL TIL</v>
      </c>
      <c r="S1076" t="str">
        <f>+VLOOKUP(Contrato[[#This Row],[Suministrador_CNE]],Suministrador[[#All],[Suministrador_CNE]:[SUMINISTRADOR_ACTUAL]],2,0)</f>
        <v>RUCATAYO</v>
      </c>
      <c r="T1076">
        <f>+COUNTIFS(Cesion_credito[Distribuidor_CNE],Contrato[[#This Row],[Distribuidor_CNE]],Cesion_credito[Bloque_Contrato_CNE],Contrato[[#This Row],[Contrato]])</f>
        <v>0</v>
      </c>
    </row>
    <row r="1077" spans="11:20" x14ac:dyDescent="0.25">
      <c r="K1077">
        <f t="shared" si="17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1108</v>
      </c>
      <c r="N1077" t="s">
        <v>1105</v>
      </c>
      <c r="O1077" t="s">
        <v>6</v>
      </c>
      <c r="P1077" t="s">
        <v>544</v>
      </c>
      <c r="Q1077">
        <v>0</v>
      </c>
      <c r="R1077" t="str">
        <f>+VLOOKUP(Contrato[[#This Row],[Distribuidor_CNE]],Distribuidor[[#All],[Distribuidor_CNE]:[DISTRIBUIDOR_ACTUAL]],2,0)</f>
        <v>TIL TIL</v>
      </c>
      <c r="S1077" t="str">
        <f>+VLOOKUP(Contrato[[#This Row],[Suministrador_CNE]],Suministrador[[#All],[Suministrador_CNE]:[SUMINISTRADOR_ACTUAL]],2,0)</f>
        <v>RUCATAYO</v>
      </c>
      <c r="T1077">
        <f>+COUNTIFS(Cesion_credito[Distribuidor_CNE],Contrato[[#This Row],[Distribuidor_CNE]],Cesion_credito[Bloque_Contrato_CNE],Contrato[[#This Row],[Contrato]])</f>
        <v>0</v>
      </c>
    </row>
    <row r="1078" spans="11:20" x14ac:dyDescent="0.25">
      <c r="K1078">
        <f t="shared" si="17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1108</v>
      </c>
      <c r="N1078" t="s">
        <v>1105</v>
      </c>
      <c r="O1078" t="s">
        <v>7</v>
      </c>
      <c r="P1078" t="s">
        <v>545</v>
      </c>
      <c r="Q1078">
        <v>0</v>
      </c>
      <c r="R1078" t="str">
        <f>+VLOOKUP(Contrato[[#This Row],[Distribuidor_CNE]],Distribuidor[[#All],[Distribuidor_CNE]:[DISTRIBUIDOR_ACTUAL]],2,0)</f>
        <v>TIL TIL</v>
      </c>
      <c r="S1078" t="str">
        <f>+VLOOKUP(Contrato[[#This Row],[Suministrador_CNE]],Suministrador[[#All],[Suministrador_CNE]:[SUMINISTRADOR_ACTUAL]],2,0)</f>
        <v>ENGIE</v>
      </c>
      <c r="T1078">
        <f>+COUNTIFS(Cesion_credito[Distribuidor_CNE],Contrato[[#This Row],[Distribuidor_CNE]],Cesion_credito[Bloque_Contrato_CNE],Contrato[[#This Row],[Contrato]])</f>
        <v>0</v>
      </c>
    </row>
    <row r="1079" spans="11:20" x14ac:dyDescent="0.25">
      <c r="K1079">
        <f t="shared" si="17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1108</v>
      </c>
      <c r="N1079" t="s">
        <v>1105</v>
      </c>
      <c r="O1079" t="s">
        <v>8</v>
      </c>
      <c r="P1079" t="s">
        <v>546</v>
      </c>
      <c r="Q1079">
        <v>0</v>
      </c>
      <c r="R1079" t="str">
        <f>+VLOOKUP(Contrato[[#This Row],[Distribuidor_CNE]],Distribuidor[[#All],[Distribuidor_CNE]:[DISTRIBUIDOR_ACTUAL]],2,0)</f>
        <v>TIL TIL</v>
      </c>
      <c r="S1079" t="str">
        <f>+VLOOKUP(Contrato[[#This Row],[Suministrador_CNE]],Suministrador[[#All],[Suministrador_CNE]:[SUMINISTRADOR_ACTUAL]],2,0)</f>
        <v>GM_HOLDINGS</v>
      </c>
      <c r="T1079">
        <f>+COUNTIFS(Cesion_credito[Distribuidor_CNE],Contrato[[#This Row],[Distribuidor_CNE]],Cesion_credito[Bloque_Contrato_CNE],Contrato[[#This Row],[Contrato]])</f>
        <v>1</v>
      </c>
    </row>
    <row r="1080" spans="11:20" x14ac:dyDescent="0.25">
      <c r="K1080">
        <f t="shared" si="17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1108</v>
      </c>
      <c r="N1080" t="s">
        <v>1105</v>
      </c>
      <c r="O1080" t="s">
        <v>9</v>
      </c>
      <c r="P1080" t="s">
        <v>547</v>
      </c>
      <c r="Q1080">
        <v>0</v>
      </c>
      <c r="R1080" t="str">
        <f>+VLOOKUP(Contrato[[#This Row],[Distribuidor_CNE]],Distribuidor[[#All],[Distribuidor_CNE]:[DISTRIBUIDOR_ACTUAL]],2,0)</f>
        <v>TIL TIL</v>
      </c>
      <c r="S1080" t="str">
        <f>+VLOOKUP(Contrato[[#This Row],[Suministrador_CNE]],Suministrador[[#All],[Suministrador_CNE]:[SUMINISTRADOR_ACTUAL]],2,0)</f>
        <v>CAREN</v>
      </c>
      <c r="T1080">
        <f>+COUNTIFS(Cesion_credito[Distribuidor_CNE],Contrato[[#This Row],[Distribuidor_CNE]],Cesion_credito[Bloque_Contrato_CNE],Contrato[[#This Row],[Contrato]])</f>
        <v>1</v>
      </c>
    </row>
    <row r="1081" spans="11:20" x14ac:dyDescent="0.25">
      <c r="K1081">
        <f t="shared" si="17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1108</v>
      </c>
      <c r="N1081" t="s">
        <v>1105</v>
      </c>
      <c r="O1081" t="s">
        <v>9</v>
      </c>
      <c r="P1081" t="s">
        <v>548</v>
      </c>
      <c r="Q1081">
        <v>0</v>
      </c>
      <c r="R1081" t="str">
        <f>+VLOOKUP(Contrato[[#This Row],[Distribuidor_CNE]],Distribuidor[[#All],[Distribuidor_CNE]:[DISTRIBUIDOR_ACTUAL]],2,0)</f>
        <v>TIL TIL</v>
      </c>
      <c r="S1081" t="str">
        <f>+VLOOKUP(Contrato[[#This Row],[Suministrador_CNE]],Suministrador[[#All],[Suministrador_CNE]:[SUMINISTRADOR_ACTUAL]],2,0)</f>
        <v>CAREN</v>
      </c>
      <c r="T1081">
        <f>+COUNTIFS(Cesion_credito[Distribuidor_CNE],Contrato[[#This Row],[Distribuidor_CNE]],Cesion_credito[Bloque_Contrato_CNE],Contrato[[#This Row],[Contrato]])</f>
        <v>1</v>
      </c>
    </row>
    <row r="1082" spans="11:20" x14ac:dyDescent="0.25">
      <c r="K1082">
        <f t="shared" si="17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1108</v>
      </c>
      <c r="N1082" t="s">
        <v>1105</v>
      </c>
      <c r="O1082" t="s">
        <v>9</v>
      </c>
      <c r="P1082" t="s">
        <v>549</v>
      </c>
      <c r="Q1082">
        <v>0</v>
      </c>
      <c r="R1082" t="str">
        <f>+VLOOKUP(Contrato[[#This Row],[Distribuidor_CNE]],Distribuidor[[#All],[Distribuidor_CNE]:[DISTRIBUIDOR_ACTUAL]],2,0)</f>
        <v>TIL TIL</v>
      </c>
      <c r="S1082" t="str">
        <f>+VLOOKUP(Contrato[[#This Row],[Suministrador_CNE]],Suministrador[[#All],[Suministrador_CNE]:[SUMINISTRADOR_ACTUAL]],2,0)</f>
        <v>CAREN</v>
      </c>
      <c r="T1082">
        <f>+COUNTIFS(Cesion_credito[Distribuidor_CNE],Contrato[[#This Row],[Distribuidor_CNE]],Cesion_credito[Bloque_Contrato_CNE],Contrato[[#This Row],[Contrato]])</f>
        <v>1</v>
      </c>
    </row>
    <row r="1083" spans="11:20" x14ac:dyDescent="0.25">
      <c r="K1083">
        <f t="shared" si="17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1108</v>
      </c>
      <c r="N1083" t="s">
        <v>1105</v>
      </c>
      <c r="O1083" t="s">
        <v>9</v>
      </c>
      <c r="P1083" t="s">
        <v>550</v>
      </c>
      <c r="Q1083">
        <v>0</v>
      </c>
      <c r="R1083" t="str">
        <f>+VLOOKUP(Contrato[[#This Row],[Distribuidor_CNE]],Distribuidor[[#All],[Distribuidor_CNE]:[DISTRIBUIDOR_ACTUAL]],2,0)</f>
        <v>TIL TIL</v>
      </c>
      <c r="S1083" t="str">
        <f>+VLOOKUP(Contrato[[#This Row],[Suministrador_CNE]],Suministrador[[#All],[Suministrador_CNE]:[SUMINISTRADOR_ACTUAL]],2,0)</f>
        <v>CAREN</v>
      </c>
      <c r="T1083">
        <f>+COUNTIFS(Cesion_credito[Distribuidor_CNE],Contrato[[#This Row],[Distribuidor_CNE]],Cesion_credito[Bloque_Contrato_CNE],Contrato[[#This Row],[Contrato]])</f>
        <v>1</v>
      </c>
    </row>
    <row r="1084" spans="11:20" x14ac:dyDescent="0.25">
      <c r="K1084">
        <f t="shared" si="17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1108</v>
      </c>
      <c r="N1084" t="s">
        <v>1105</v>
      </c>
      <c r="O1084" t="s">
        <v>10</v>
      </c>
      <c r="P1084" t="s">
        <v>551</v>
      </c>
      <c r="Q1084">
        <v>0</v>
      </c>
      <c r="R1084" t="str">
        <f>+VLOOKUP(Contrato[[#This Row],[Distribuidor_CNE]],Distribuidor[[#All],[Distribuidor_CNE]:[DISTRIBUIDOR_ACTUAL]],2,0)</f>
        <v>TIL TIL</v>
      </c>
      <c r="S1084" t="str">
        <f>+VLOOKUP(Contrato[[#This Row],[Suministrador_CNE]],Suministrador[[#All],[Suministrador_CNE]:[SUMINISTRADOR_ACTUAL]],2,0)</f>
        <v>PV_SALVADOR</v>
      </c>
      <c r="T1084">
        <f>+COUNTIFS(Cesion_credito[Distribuidor_CNE],Contrato[[#This Row],[Distribuidor_CNE]],Cesion_credito[Bloque_Contrato_CNE],Contrato[[#This Row],[Contrato]])</f>
        <v>0</v>
      </c>
    </row>
    <row r="1085" spans="11:20" x14ac:dyDescent="0.25">
      <c r="K1085">
        <f t="shared" si="17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1108</v>
      </c>
      <c r="N1085" t="s">
        <v>1105</v>
      </c>
      <c r="O1085" t="s">
        <v>10</v>
      </c>
      <c r="P1085" t="s">
        <v>552</v>
      </c>
      <c r="Q1085">
        <v>0</v>
      </c>
      <c r="R1085" t="str">
        <f>+VLOOKUP(Contrato[[#This Row],[Distribuidor_CNE]],Distribuidor[[#All],[Distribuidor_CNE]:[DISTRIBUIDOR_ACTUAL]],2,0)</f>
        <v>TIL TIL</v>
      </c>
      <c r="S1085" t="str">
        <f>+VLOOKUP(Contrato[[#This Row],[Suministrador_CNE]],Suministrador[[#All],[Suministrador_CNE]:[SUMINISTRADOR_ACTUAL]],2,0)</f>
        <v>PV_SALVADOR</v>
      </c>
      <c r="T1085">
        <f>+COUNTIFS(Cesion_credito[Distribuidor_CNE],Contrato[[#This Row],[Distribuidor_CNE]],Cesion_credito[Bloque_Contrato_CNE],Contrato[[#This Row],[Contrato]])</f>
        <v>0</v>
      </c>
    </row>
    <row r="1086" spans="11:20" x14ac:dyDescent="0.25">
      <c r="K1086">
        <f t="shared" si="17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1108</v>
      </c>
      <c r="N1086" t="s">
        <v>1105</v>
      </c>
      <c r="O1086" t="s">
        <v>10</v>
      </c>
      <c r="P1086" t="s">
        <v>553</v>
      </c>
      <c r="Q1086">
        <v>0</v>
      </c>
      <c r="R1086" t="str">
        <f>+VLOOKUP(Contrato[[#This Row],[Distribuidor_CNE]],Distribuidor[[#All],[Distribuidor_CNE]:[DISTRIBUIDOR_ACTUAL]],2,0)</f>
        <v>TIL TIL</v>
      </c>
      <c r="S1086" t="str">
        <f>+VLOOKUP(Contrato[[#This Row],[Suministrador_CNE]],Suministrador[[#All],[Suministrador_CNE]:[SUMINISTRADOR_ACTUAL]],2,0)</f>
        <v>PV_SALVADOR</v>
      </c>
      <c r="T1086">
        <f>+COUNTIFS(Cesion_credito[Distribuidor_CNE],Contrato[[#This Row],[Distribuidor_CNE]],Cesion_credito[Bloque_Contrato_CNE],Contrato[[#This Row],[Contrato]])</f>
        <v>0</v>
      </c>
    </row>
    <row r="1087" spans="11:20" x14ac:dyDescent="0.25">
      <c r="K1087">
        <f t="shared" si="17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1108</v>
      </c>
      <c r="N1087" t="s">
        <v>1105</v>
      </c>
      <c r="O1087" t="s">
        <v>1073</v>
      </c>
      <c r="P1087" t="s">
        <v>554</v>
      </c>
      <c r="Q1087">
        <v>0</v>
      </c>
      <c r="R1087" t="str">
        <f>+VLOOKUP(Contrato[[#This Row],[Distribuidor_CNE]],Distribuidor[[#All],[Distribuidor_CNE]:[DISTRIBUIDOR_ACTUAL]],2,0)</f>
        <v>TIL TIL</v>
      </c>
      <c r="S1087" t="str">
        <f>+VLOOKUP(Contrato[[#This Row],[Suministrador_CNE]],Suministrador[[#All],[Suministrador_CNE]:[SUMINISTRADOR_ACTUAL]],2,0)</f>
        <v>ENEL_GENERACION</v>
      </c>
      <c r="T1087">
        <f>+COUNTIFS(Cesion_credito[Distribuidor_CNE],Contrato[[#This Row],[Distribuidor_CNE]],Cesion_credito[Bloque_Contrato_CNE],Contrato[[#This Row],[Contrato]])</f>
        <v>0</v>
      </c>
    </row>
    <row r="1088" spans="11:20" x14ac:dyDescent="0.25">
      <c r="K1088">
        <f t="shared" si="17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1108</v>
      </c>
      <c r="N1088" t="s">
        <v>1105</v>
      </c>
      <c r="O1088" t="s">
        <v>1073</v>
      </c>
      <c r="P1088" t="s">
        <v>555</v>
      </c>
      <c r="Q1088">
        <v>0</v>
      </c>
      <c r="R1088" t="str">
        <f>+VLOOKUP(Contrato[[#This Row],[Distribuidor_CNE]],Distribuidor[[#All],[Distribuidor_CNE]:[DISTRIBUIDOR_ACTUAL]],2,0)</f>
        <v>TIL TIL</v>
      </c>
      <c r="S1088" t="str">
        <f>+VLOOKUP(Contrato[[#This Row],[Suministrador_CNE]],Suministrador[[#All],[Suministrador_CNE]:[SUMINISTRADOR_ACTUAL]],2,0)</f>
        <v>ENEL_GENERACION</v>
      </c>
      <c r="T1088">
        <f>+COUNTIFS(Cesion_credito[Distribuidor_CNE],Contrato[[#This Row],[Distribuidor_CNE]],Cesion_credito[Bloque_Contrato_CNE],Contrato[[#This Row],[Contrato]])</f>
        <v>0</v>
      </c>
    </row>
    <row r="1089" spans="11:20" x14ac:dyDescent="0.25">
      <c r="K1089">
        <f t="shared" si="17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1108</v>
      </c>
      <c r="N1089" t="s">
        <v>1105</v>
      </c>
      <c r="O1089" t="s">
        <v>1073</v>
      </c>
      <c r="P1089" t="s">
        <v>556</v>
      </c>
      <c r="Q1089">
        <v>0</v>
      </c>
      <c r="R1089" t="str">
        <f>+VLOOKUP(Contrato[[#This Row],[Distribuidor_CNE]],Distribuidor[[#All],[Distribuidor_CNE]:[DISTRIBUIDOR_ACTUAL]],2,0)</f>
        <v>TIL TIL</v>
      </c>
      <c r="S1089" t="str">
        <f>+VLOOKUP(Contrato[[#This Row],[Suministrador_CNE]],Suministrador[[#All],[Suministrador_CNE]:[SUMINISTRADOR_ACTUAL]],2,0)</f>
        <v>ENEL_GENERACION</v>
      </c>
      <c r="T1089">
        <f>+COUNTIFS(Cesion_credito[Distribuidor_CNE],Contrato[[#This Row],[Distribuidor_CNE]],Cesion_credito[Bloque_Contrato_CNE],Contrato[[#This Row],[Contrato]])</f>
        <v>0</v>
      </c>
    </row>
    <row r="1090" spans="11:20" x14ac:dyDescent="0.25">
      <c r="K1090">
        <f t="shared" si="17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1108</v>
      </c>
      <c r="N1090" t="s">
        <v>1105</v>
      </c>
      <c r="O1090" t="s">
        <v>1073</v>
      </c>
      <c r="P1090" t="s">
        <v>557</v>
      </c>
      <c r="Q1090">
        <v>0</v>
      </c>
      <c r="R1090" t="str">
        <f>+VLOOKUP(Contrato[[#This Row],[Distribuidor_CNE]],Distribuidor[[#All],[Distribuidor_CNE]:[DISTRIBUIDOR_ACTUAL]],2,0)</f>
        <v>TIL TIL</v>
      </c>
      <c r="S1090" t="str">
        <f>+VLOOKUP(Contrato[[#This Row],[Suministrador_CNE]],Suministrador[[#All],[Suministrador_CNE]:[SUMINISTRADOR_ACTUAL]],2,0)</f>
        <v>ENEL_GENERACION</v>
      </c>
      <c r="T1090">
        <f>+COUNTIFS(Cesion_credito[Distribuidor_CNE],Contrato[[#This Row],[Distribuidor_CNE]],Cesion_credito[Bloque_Contrato_CNE],Contrato[[#This Row],[Contrato]])</f>
        <v>0</v>
      </c>
    </row>
    <row r="1091" spans="11:20" x14ac:dyDescent="0.25">
      <c r="K1091">
        <f t="shared" ref="K1091:K1154" si="18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1108</v>
      </c>
      <c r="N1091" t="s">
        <v>1105</v>
      </c>
      <c r="O1091" t="s">
        <v>1073</v>
      </c>
      <c r="P1091" t="s">
        <v>558</v>
      </c>
      <c r="Q1091">
        <v>0</v>
      </c>
      <c r="R1091" t="str">
        <f>+VLOOKUP(Contrato[[#This Row],[Distribuidor_CNE]],Distribuidor[[#All],[Distribuidor_CNE]:[DISTRIBUIDOR_ACTUAL]],2,0)</f>
        <v>TIL TIL</v>
      </c>
      <c r="S1091" t="str">
        <f>+VLOOKUP(Contrato[[#This Row],[Suministrador_CNE]],Suministrador[[#All],[Suministrador_CNE]:[SUMINISTRADOR_ACTUAL]],2,0)</f>
        <v>ENEL_GENERACION</v>
      </c>
      <c r="T1091">
        <f>+COUNTIFS(Cesion_credito[Distribuidor_CNE],Contrato[[#This Row],[Distribuidor_CNE]],Cesion_credito[Bloque_Contrato_CNE],Contrato[[#This Row],[Contrato]])</f>
        <v>0</v>
      </c>
    </row>
    <row r="1092" spans="11:20" x14ac:dyDescent="0.25">
      <c r="K1092">
        <f t="shared" si="18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1108</v>
      </c>
      <c r="N1092" t="s">
        <v>1105</v>
      </c>
      <c r="O1092" t="s">
        <v>1073</v>
      </c>
      <c r="P1092" t="s">
        <v>559</v>
      </c>
      <c r="Q1092">
        <v>0</v>
      </c>
      <c r="R1092" t="str">
        <f>+VLOOKUP(Contrato[[#This Row],[Distribuidor_CNE]],Distribuidor[[#All],[Distribuidor_CNE]:[DISTRIBUIDOR_ACTUAL]],2,0)</f>
        <v>TIL TIL</v>
      </c>
      <c r="S1092" t="str">
        <f>+VLOOKUP(Contrato[[#This Row],[Suministrador_CNE]],Suministrador[[#All],[Suministrador_CNE]:[SUMINISTRADOR_ACTUAL]],2,0)</f>
        <v>ENEL_GENERACION</v>
      </c>
      <c r="T1092">
        <f>+COUNTIFS(Cesion_credito[Distribuidor_CNE],Contrato[[#This Row],[Distribuidor_CNE]],Cesion_credito[Bloque_Contrato_CNE],Contrato[[#This Row],[Contrato]])</f>
        <v>0</v>
      </c>
    </row>
    <row r="1093" spans="11:20" x14ac:dyDescent="0.25">
      <c r="K1093">
        <f t="shared" si="18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1108</v>
      </c>
      <c r="N1093" t="s">
        <v>1105</v>
      </c>
      <c r="O1093" t="s">
        <v>1073</v>
      </c>
      <c r="P1093" t="s">
        <v>560</v>
      </c>
      <c r="Q1093">
        <v>0</v>
      </c>
      <c r="R1093" t="str">
        <f>+VLOOKUP(Contrato[[#This Row],[Distribuidor_CNE]],Distribuidor[[#All],[Distribuidor_CNE]:[DISTRIBUIDOR_ACTUAL]],2,0)</f>
        <v>TIL TIL</v>
      </c>
      <c r="S1093" t="str">
        <f>+VLOOKUP(Contrato[[#This Row],[Suministrador_CNE]],Suministrador[[#All],[Suministrador_CNE]:[SUMINISTRADOR_ACTUAL]],2,0)</f>
        <v>ENEL_GENERACION</v>
      </c>
      <c r="T1093">
        <f>+COUNTIFS(Cesion_credito[Distribuidor_CNE],Contrato[[#This Row],[Distribuidor_CNE]],Cesion_credito[Bloque_Contrato_CNE],Contrato[[#This Row],[Contrato]])</f>
        <v>0</v>
      </c>
    </row>
    <row r="1094" spans="11:20" x14ac:dyDescent="0.25">
      <c r="K1094">
        <f t="shared" si="18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1108</v>
      </c>
      <c r="N1094" t="s">
        <v>1105</v>
      </c>
      <c r="O1094" t="s">
        <v>11</v>
      </c>
      <c r="P1094" t="s">
        <v>561</v>
      </c>
      <c r="Q1094">
        <v>0</v>
      </c>
      <c r="R1094" t="str">
        <f>+VLOOKUP(Contrato[[#This Row],[Distribuidor_CNE]],Distribuidor[[#All],[Distribuidor_CNE]:[DISTRIBUIDOR_ACTUAL]],2,0)</f>
        <v>TIL TIL</v>
      </c>
      <c r="S1094" t="str">
        <f>+VLOOKUP(Contrato[[#This Row],[Suministrador_CNE]],Suministrador[[#All],[Suministrador_CNE]:[SUMINISTRADOR_ACTUAL]],2,0)</f>
        <v>EL_MORADO</v>
      </c>
      <c r="T1094">
        <f>+COUNTIFS(Cesion_credito[Distribuidor_CNE],Contrato[[#This Row],[Distribuidor_CNE]],Cesion_credito[Bloque_Contrato_CNE],Contrato[[#This Row],[Contrato]])</f>
        <v>0</v>
      </c>
    </row>
    <row r="1095" spans="11:20" x14ac:dyDescent="0.25">
      <c r="K1095">
        <f t="shared" si="18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1108</v>
      </c>
      <c r="N1095" t="s">
        <v>1105</v>
      </c>
      <c r="O1095" t="s">
        <v>1091</v>
      </c>
      <c r="P1095" t="s">
        <v>562</v>
      </c>
      <c r="Q1095">
        <v>0</v>
      </c>
      <c r="R1095" t="str">
        <f>+VLOOKUP(Contrato[[#This Row],[Distribuidor_CNE]],Distribuidor[[#All],[Distribuidor_CNE]:[DISTRIBUIDOR_ACTUAL]],2,0)</f>
        <v>TIL TIL</v>
      </c>
      <c r="S1095" t="str">
        <f>+VLOOKUP(Contrato[[#This Row],[Suministrador_CNE]],Suministrador[[#All],[Suministrador_CNE]:[SUMINISTRADOR_ACTUAL]],2,0)</f>
        <v>GUACOLDA</v>
      </c>
      <c r="T1095">
        <f>+COUNTIFS(Cesion_credito[Distribuidor_CNE],Contrato[[#This Row],[Distribuidor_CNE]],Cesion_credito[Bloque_Contrato_CNE],Contrato[[#This Row],[Contrato]])</f>
        <v>0</v>
      </c>
    </row>
    <row r="1096" spans="11:20" x14ac:dyDescent="0.25">
      <c r="K1096">
        <f t="shared" si="18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1108</v>
      </c>
      <c r="N1096" t="s">
        <v>1105</v>
      </c>
      <c r="O1096" t="s">
        <v>12</v>
      </c>
      <c r="P1096" t="s">
        <v>563</v>
      </c>
      <c r="Q1096">
        <v>0</v>
      </c>
      <c r="R1096" t="str">
        <f>+VLOOKUP(Contrato[[#This Row],[Distribuidor_CNE]],Distribuidor[[#All],[Distribuidor_CNE]:[DISTRIBUIDOR_ACTUAL]],2,0)</f>
        <v>TIL TIL</v>
      </c>
      <c r="S1096" t="str">
        <f>+VLOOKUP(Contrato[[#This Row],[Suministrador_CNE]],Suministrador[[#All],[Suministrador_CNE]:[SUMINISTRADOR_ACTUAL]],2,0)</f>
        <v>CABO_LEONES</v>
      </c>
      <c r="T1096">
        <f>+COUNTIFS(Cesion_credito[Distribuidor_CNE],Contrato[[#This Row],[Distribuidor_CNE]],Cesion_credito[Bloque_Contrato_CNE],Contrato[[#This Row],[Contrato]])</f>
        <v>0</v>
      </c>
    </row>
    <row r="1097" spans="11:20" x14ac:dyDescent="0.25">
      <c r="K1097">
        <f t="shared" si="18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1108</v>
      </c>
      <c r="N1097" t="s">
        <v>1105</v>
      </c>
      <c r="O1097" t="s">
        <v>12</v>
      </c>
      <c r="P1097" t="s">
        <v>564</v>
      </c>
      <c r="Q1097">
        <v>0</v>
      </c>
      <c r="R1097" t="str">
        <f>+VLOOKUP(Contrato[[#This Row],[Distribuidor_CNE]],Distribuidor[[#All],[Distribuidor_CNE]:[DISTRIBUIDOR_ACTUAL]],2,0)</f>
        <v>TIL TIL</v>
      </c>
      <c r="S1097" t="str">
        <f>+VLOOKUP(Contrato[[#This Row],[Suministrador_CNE]],Suministrador[[#All],[Suministrador_CNE]:[SUMINISTRADOR_ACTUAL]],2,0)</f>
        <v>CABO_LEONES</v>
      </c>
      <c r="T1097">
        <f>+COUNTIFS(Cesion_credito[Distribuidor_CNE],Contrato[[#This Row],[Distribuidor_CNE]],Cesion_credito[Bloque_Contrato_CNE],Contrato[[#This Row],[Contrato]])</f>
        <v>0</v>
      </c>
    </row>
    <row r="1098" spans="11:20" x14ac:dyDescent="0.25">
      <c r="K1098">
        <f t="shared" si="18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1108</v>
      </c>
      <c r="N1098" t="s">
        <v>1105</v>
      </c>
      <c r="O1098" t="s">
        <v>13</v>
      </c>
      <c r="P1098" t="s">
        <v>565</v>
      </c>
      <c r="Q1098">
        <v>0</v>
      </c>
      <c r="R1098" t="str">
        <f>+VLOOKUP(Contrato[[#This Row],[Distribuidor_CNE]],Distribuidor[[#All],[Distribuidor_CNE]:[DISTRIBUIDOR_ACTUAL]],2,0)</f>
        <v>TIL TIL</v>
      </c>
      <c r="S1098" t="str">
        <f>+VLOOKUP(Contrato[[#This Row],[Suministrador_CNE]],Suministrador[[#All],[Suministrador_CNE]:[SUMINISTRADOR_ACTUAL]],2,0)</f>
        <v>NORVIND</v>
      </c>
      <c r="T1098">
        <f>+COUNTIFS(Cesion_credito[Distribuidor_CNE],Contrato[[#This Row],[Distribuidor_CNE]],Cesion_credito[Bloque_Contrato_CNE],Contrato[[#This Row],[Contrato]])</f>
        <v>0</v>
      </c>
    </row>
    <row r="1099" spans="11:20" x14ac:dyDescent="0.25">
      <c r="K1099">
        <f t="shared" si="18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1108</v>
      </c>
      <c r="N1099" t="s">
        <v>1105</v>
      </c>
      <c r="O1099" t="s">
        <v>1074</v>
      </c>
      <c r="P1099" t="s">
        <v>566</v>
      </c>
      <c r="Q1099">
        <v>0</v>
      </c>
      <c r="R1099" t="str">
        <f>+VLOOKUP(Contrato[[#This Row],[Distribuidor_CNE]],Distribuidor[[#All],[Distribuidor_CNE]:[DISTRIBUIDOR_ACTUAL]],2,0)</f>
        <v>TIL TIL</v>
      </c>
      <c r="S1099" t="str">
        <f>+VLOOKUP(Contrato[[#This Row],[Suministrador_CNE]],Suministrador[[#All],[Suministrador_CNE]:[SUMINISTRADOR_ACTUAL]],2,0)</f>
        <v>EGP_CHILE</v>
      </c>
      <c r="T1099">
        <f>+COUNTIFS(Cesion_credito[Distribuidor_CNE],Contrato[[#This Row],[Distribuidor_CNE]],Cesion_credito[Bloque_Contrato_CNE],Contrato[[#This Row],[Contrato]])</f>
        <v>0</v>
      </c>
    </row>
    <row r="1100" spans="11:20" x14ac:dyDescent="0.25">
      <c r="K1100">
        <f t="shared" si="18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1108</v>
      </c>
      <c r="N1100" t="s">
        <v>1105</v>
      </c>
      <c r="O1100" t="s">
        <v>14</v>
      </c>
      <c r="P1100" t="s">
        <v>567</v>
      </c>
      <c r="Q1100">
        <v>0</v>
      </c>
      <c r="R1100" t="str">
        <f>+VLOOKUP(Contrato[[#This Row],[Distribuidor_CNE]],Distribuidor[[#All],[Distribuidor_CNE]:[DISTRIBUIDOR_ACTUAL]],2,0)</f>
        <v>TIL TIL</v>
      </c>
      <c r="S1100" t="str">
        <f>+VLOOKUP(Contrato[[#This Row],[Suministrador_CNE]],Suministrador[[#All],[Suministrador_CNE]:[SUMINISTRADOR_ACTUAL]],2,0)</f>
        <v>COLBUN</v>
      </c>
      <c r="T1100">
        <f>+COUNTIFS(Cesion_credito[Distribuidor_CNE],Contrato[[#This Row],[Distribuidor_CNE]],Cesion_credito[Bloque_Contrato_CNE],Contrato[[#This Row],[Contrato]])</f>
        <v>1</v>
      </c>
    </row>
    <row r="1101" spans="11:20" x14ac:dyDescent="0.25">
      <c r="K1101">
        <f t="shared" si="18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1108</v>
      </c>
      <c r="N1101" t="s">
        <v>1105</v>
      </c>
      <c r="O1101" t="s">
        <v>15</v>
      </c>
      <c r="P1101" t="s">
        <v>568</v>
      </c>
      <c r="Q1101">
        <v>0</v>
      </c>
      <c r="R1101" t="str">
        <f>+VLOOKUP(Contrato[[#This Row],[Distribuidor_CNE]],Distribuidor[[#All],[Distribuidor_CNE]:[DISTRIBUIDOR_ACTUAL]],2,0)</f>
        <v>TIL TIL</v>
      </c>
      <c r="S1101" t="str">
        <f>+VLOOKUP(Contrato[[#This Row],[Suministrador_CNE]],Suministrador[[#All],[Suministrador_CNE]:[SUMINISTRADOR_ACTUAL]],2,0)</f>
        <v>SAN_JUAN_LAP</v>
      </c>
      <c r="T1101">
        <f>+COUNTIFS(Cesion_credito[Distribuidor_CNE],Contrato[[#This Row],[Distribuidor_CNE]],Cesion_credito[Bloque_Contrato_CNE],Contrato[[#This Row],[Contrato]])</f>
        <v>0</v>
      </c>
    </row>
    <row r="1102" spans="11:20" x14ac:dyDescent="0.25">
      <c r="K1102">
        <f t="shared" si="18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1108</v>
      </c>
      <c r="N1102" t="s">
        <v>1105</v>
      </c>
      <c r="O1102" t="s">
        <v>15</v>
      </c>
      <c r="P1102" t="s">
        <v>569</v>
      </c>
      <c r="Q1102">
        <v>0</v>
      </c>
      <c r="R1102" t="str">
        <f>+VLOOKUP(Contrato[[#This Row],[Distribuidor_CNE]],Distribuidor[[#All],[Distribuidor_CNE]:[DISTRIBUIDOR_ACTUAL]],2,0)</f>
        <v>TIL TIL</v>
      </c>
      <c r="S1102" t="str">
        <f>+VLOOKUP(Contrato[[#This Row],[Suministrador_CNE]],Suministrador[[#All],[Suministrador_CNE]:[SUMINISTRADOR_ACTUAL]],2,0)</f>
        <v>SAN_JUAN_LAP</v>
      </c>
      <c r="T1102">
        <f>+COUNTIFS(Cesion_credito[Distribuidor_CNE],Contrato[[#This Row],[Distribuidor_CNE]],Cesion_credito[Bloque_Contrato_CNE],Contrato[[#This Row],[Contrato]])</f>
        <v>0</v>
      </c>
    </row>
    <row r="1103" spans="11:20" x14ac:dyDescent="0.25">
      <c r="K1103">
        <f t="shared" si="18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1108</v>
      </c>
      <c r="N1103" t="s">
        <v>1105</v>
      </c>
      <c r="O1103" t="s">
        <v>15</v>
      </c>
      <c r="P1103" t="s">
        <v>570</v>
      </c>
      <c r="Q1103">
        <v>0</v>
      </c>
      <c r="R1103" t="str">
        <f>+VLOOKUP(Contrato[[#This Row],[Distribuidor_CNE]],Distribuidor[[#All],[Distribuidor_CNE]:[DISTRIBUIDOR_ACTUAL]],2,0)</f>
        <v>TIL TIL</v>
      </c>
      <c r="S1103" t="str">
        <f>+VLOOKUP(Contrato[[#This Row],[Suministrador_CNE]],Suministrador[[#All],[Suministrador_CNE]:[SUMINISTRADOR_ACTUAL]],2,0)</f>
        <v>SAN_JUAN_LAP</v>
      </c>
      <c r="T1103">
        <f>+COUNTIFS(Cesion_credito[Distribuidor_CNE],Contrato[[#This Row],[Distribuidor_CNE]],Cesion_credito[Bloque_Contrato_CNE],Contrato[[#This Row],[Contrato]])</f>
        <v>0</v>
      </c>
    </row>
    <row r="1104" spans="11:20" x14ac:dyDescent="0.25">
      <c r="K1104">
        <f t="shared" si="18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1108</v>
      </c>
      <c r="N1104" t="s">
        <v>1105</v>
      </c>
      <c r="O1104" t="s">
        <v>16</v>
      </c>
      <c r="P1104" t="s">
        <v>571</v>
      </c>
      <c r="Q1104">
        <v>0</v>
      </c>
      <c r="R1104" t="str">
        <f>+VLOOKUP(Contrato[[#This Row],[Distribuidor_CNE]],Distribuidor[[#All],[Distribuidor_CNE]:[DISTRIBUIDOR_ACTUAL]],2,0)</f>
        <v>TIL TIL</v>
      </c>
      <c r="S1104" t="str">
        <f>+VLOOKUP(Contrato[[#This Row],[Suministrador_CNE]],Suministrador[[#All],[Suministrador_CNE]:[SUMINISTRADOR_ACTUAL]],2,0)</f>
        <v>SANTIAGO_SOLAR</v>
      </c>
      <c r="T1104">
        <f>+COUNTIFS(Cesion_credito[Distribuidor_CNE],Contrato[[#This Row],[Distribuidor_CNE]],Cesion_credito[Bloque_Contrato_CNE],Contrato[[#This Row],[Contrato]])</f>
        <v>1</v>
      </c>
    </row>
    <row r="1105" spans="11:20" x14ac:dyDescent="0.25">
      <c r="K1105">
        <f t="shared" si="18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1108</v>
      </c>
      <c r="N1105" t="s">
        <v>1105</v>
      </c>
      <c r="O1105" t="s">
        <v>17</v>
      </c>
      <c r="P1105" t="s">
        <v>572</v>
      </c>
      <c r="Q1105">
        <v>0</v>
      </c>
      <c r="R1105" t="str">
        <f>+VLOOKUP(Contrato[[#This Row],[Distribuidor_CNE]],Distribuidor[[#All],[Distribuidor_CNE]:[DISTRIBUIDOR_ACTUAL]],2,0)</f>
        <v>TIL TIL</v>
      </c>
      <c r="S1105" t="str">
        <f>+VLOOKUP(Contrato[[#This Row],[Suministrador_CNE]],Suministrador[[#All],[Suministrador_CNE]:[SUMINISTRADOR_ACTUAL]],2,0)</f>
        <v>LUZ_DEL_NORTE</v>
      </c>
      <c r="T1105">
        <f>+COUNTIFS(Cesion_credito[Distribuidor_CNE],Contrato[[#This Row],[Distribuidor_CNE]],Cesion_credito[Bloque_Contrato_CNE],Contrato[[#This Row],[Contrato]])</f>
        <v>1</v>
      </c>
    </row>
    <row r="1106" spans="11:20" x14ac:dyDescent="0.25">
      <c r="K1106">
        <f t="shared" si="18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1108</v>
      </c>
      <c r="N1106" t="s">
        <v>1105</v>
      </c>
      <c r="O1106" t="s">
        <v>18</v>
      </c>
      <c r="P1106" t="s">
        <v>573</v>
      </c>
      <c r="Q1106">
        <v>0</v>
      </c>
      <c r="R1106" t="str">
        <f>+VLOOKUP(Contrato[[#This Row],[Distribuidor_CNE]],Distribuidor[[#All],[Distribuidor_CNE]:[DISTRIBUIDOR_ACTUAL]],2,0)</f>
        <v>TIL TIL</v>
      </c>
      <c r="S1106" t="str">
        <f>+VLOOKUP(Contrato[[#This Row],[Suministrador_CNE]],Suministrador[[#All],[Suministrador_CNE]:[SUMINISTRADOR_ACTUAL]],2,0)</f>
        <v>SPVP4</v>
      </c>
      <c r="T1106">
        <f>+COUNTIFS(Cesion_credito[Distribuidor_CNE],Contrato[[#This Row],[Distribuidor_CNE]],Cesion_credito[Bloque_Contrato_CNE],Contrato[[#This Row],[Contrato]])</f>
        <v>0</v>
      </c>
    </row>
    <row r="1107" spans="11:20" x14ac:dyDescent="0.25">
      <c r="K1107">
        <f t="shared" si="18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1108</v>
      </c>
      <c r="N1107" t="s">
        <v>1075</v>
      </c>
      <c r="O1107" t="s">
        <v>1</v>
      </c>
      <c r="P1107" t="s">
        <v>1006</v>
      </c>
      <c r="Q1107">
        <v>61.27</v>
      </c>
      <c r="R1107" t="str">
        <f>+VLOOKUP(Contrato[[#This Row],[Distribuidor_CNE]],Distribuidor[[#All],[Distribuidor_CNE]:[DISTRIBUIDOR_ACTUAL]],2,0)</f>
        <v>CGE</v>
      </c>
      <c r="S1107" t="str">
        <f>+VLOOKUP(Contrato[[#This Row],[Suministrador_CNE]],Suministrador[[#All],[Suministrador_CNE]:[SUMINISTRADOR_ACTUAL]],2,0)</f>
        <v>CERRO_DOMINADOR_CSP</v>
      </c>
      <c r="T1107">
        <f>+COUNTIFS(Cesion_credito[Distribuidor_CNE],Contrato[[#This Row],[Distribuidor_CNE]],Cesion_credito[Bloque_Contrato_CNE],Contrato[[#This Row],[Contrato]])</f>
        <v>1</v>
      </c>
    </row>
    <row r="1108" spans="11:20" x14ac:dyDescent="0.25">
      <c r="K1108">
        <f t="shared" si="18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1108</v>
      </c>
      <c r="N1108" t="s">
        <v>1075</v>
      </c>
      <c r="O1108" t="s">
        <v>8</v>
      </c>
      <c r="P1108" t="s">
        <v>1007</v>
      </c>
      <c r="Q1108">
        <v>257.25700000000001</v>
      </c>
      <c r="R1108" t="str">
        <f>+VLOOKUP(Contrato[[#This Row],[Distribuidor_CNE]],Distribuidor[[#All],[Distribuidor_CNE]:[DISTRIBUIDOR_ACTUAL]],2,0)</f>
        <v>CGE</v>
      </c>
      <c r="S1108" t="str">
        <f>+VLOOKUP(Contrato[[#This Row],[Suministrador_CNE]],Suministrador[[#All],[Suministrador_CNE]:[SUMINISTRADOR_ACTUAL]],2,0)</f>
        <v>GM_HOLDINGS</v>
      </c>
      <c r="T1108">
        <f>+COUNTIFS(Cesion_credito[Distribuidor_CNE],Contrato[[#This Row],[Distribuidor_CNE]],Cesion_credito[Bloque_Contrato_CNE],Contrato[[#This Row],[Contrato]])</f>
        <v>1</v>
      </c>
    </row>
    <row r="1109" spans="11:20" x14ac:dyDescent="0.25">
      <c r="K1109">
        <f t="shared" si="18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1108</v>
      </c>
      <c r="N1109" t="s">
        <v>1075</v>
      </c>
      <c r="O1109" t="s">
        <v>13</v>
      </c>
      <c r="P1109" t="s">
        <v>1008</v>
      </c>
      <c r="Q1109">
        <v>3.3210000000000002</v>
      </c>
      <c r="R1109" t="str">
        <f>+VLOOKUP(Contrato[[#This Row],[Distribuidor_CNE]],Distribuidor[[#All],[Distribuidor_CNE]:[DISTRIBUIDOR_ACTUAL]],2,0)</f>
        <v>CGE</v>
      </c>
      <c r="S1109" t="str">
        <f>+VLOOKUP(Contrato[[#This Row],[Suministrador_CNE]],Suministrador[[#All],[Suministrador_CNE]:[SUMINISTRADOR_ACTUAL]],2,0)</f>
        <v>NORVIND</v>
      </c>
      <c r="T1109">
        <f>+COUNTIFS(Cesion_credito[Distribuidor_CNE],Contrato[[#This Row],[Distribuidor_CNE]],Cesion_credito[Bloque_Contrato_CNE],Contrato[[#This Row],[Contrato]])</f>
        <v>1</v>
      </c>
    </row>
    <row r="1110" spans="11:20" x14ac:dyDescent="0.25">
      <c r="K1110">
        <f t="shared" si="18"/>
        <v>1</v>
      </c>
      <c r="L1110" s="3" t="str">
        <f>+Contrato[[#This Row],[Distribuidor_CNE]]&amp;"_"&amp;Contrato[[#This Row],[Contrato]]</f>
        <v>MATAQUITO_SIC 2013/03_BS1_BB_COELCHA_ENDESA</v>
      </c>
      <c r="M1110" t="s">
        <v>1108</v>
      </c>
      <c r="N1110" t="s">
        <v>1106</v>
      </c>
      <c r="O1110" t="s">
        <v>1073</v>
      </c>
      <c r="P1110" t="s">
        <v>283</v>
      </c>
      <c r="Q1110">
        <v>0</v>
      </c>
      <c r="R1110" t="str">
        <f>+VLOOKUP(Contrato[[#This Row],[Distribuidor_CNE]],Distribuidor[[#All],[Distribuidor_CNE]:[DISTRIBUIDOR_ACTUAL]],2,0)</f>
        <v>MATAQUITO</v>
      </c>
      <c r="S1110" t="str">
        <f>+VLOOKUP(Contrato[[#This Row],[Suministrador_CNE]],Suministrador[[#All],[Suministrador_CNE]:[SUMINISTRADOR_ACTUAL]],2,0)</f>
        <v>ENEL_GENERACION</v>
      </c>
      <c r="T1110">
        <f>+COUNTIFS(Cesion_credito[Distribuidor_CNE],Contrato[[#This Row],[Distribuidor_CNE]],Cesion_credito[Bloque_Contrato_CNE],Contrato[[#This Row],[Contrato]])</f>
        <v>0</v>
      </c>
    </row>
    <row r="1111" spans="11:20" x14ac:dyDescent="0.25">
      <c r="K1111">
        <f t="shared" si="18"/>
        <v>1</v>
      </c>
      <c r="L1111" s="3" t="str">
        <f>+Contrato[[#This Row],[Distribuidor_CNE]]&amp;"_"&amp;Contrato[[#This Row],[Contrato]]</f>
        <v>SOCOEPA_SAE 2006/01_BV1_BV_Socoepa_COLBÚN</v>
      </c>
      <c r="M1111" t="s">
        <v>1108</v>
      </c>
      <c r="N1111" t="s">
        <v>1104</v>
      </c>
      <c r="O1111" t="s">
        <v>1072</v>
      </c>
      <c r="P1111" t="s">
        <v>1009</v>
      </c>
      <c r="Q1111">
        <v>8719.1939999999995</v>
      </c>
      <c r="R1111" t="str">
        <f>+VLOOKUP(Contrato[[#This Row],[Distribuidor_CNE]],Distribuidor[[#All],[Distribuidor_CNE]:[DISTRIBUIDOR_ACTUAL]],2,0)</f>
        <v>SOCOEPA</v>
      </c>
      <c r="S1111" t="str">
        <f>+VLOOKUP(Contrato[[#This Row],[Suministrador_CNE]],Suministrador[[#All],[Suministrador_CNE]:[SUMINISTRADOR_ACTUAL]],2,0)</f>
        <v>COLBUN</v>
      </c>
      <c r="T1111">
        <f>+COUNTIFS(Cesion_credito[Distribuidor_CNE],Contrato[[#This Row],[Distribuidor_CNE]],Cesion_credito[Bloque_Contrato_CNE],Contrato[[#This Row],[Contrato]])</f>
        <v>1</v>
      </c>
    </row>
    <row r="1112" spans="11:20" x14ac:dyDescent="0.25">
      <c r="K1112">
        <f t="shared" si="18"/>
        <v>1</v>
      </c>
      <c r="L1112" s="3" t="str">
        <f>+Contrato[[#This Row],[Distribuidor_CNE]]&amp;"_"&amp;Contrato[[#This Row],[Contrato]]</f>
        <v>Coopelan_SIC 2013/03_2_BS3_BB_Coelcha_Acciona</v>
      </c>
      <c r="M1112" t="s">
        <v>1108</v>
      </c>
      <c r="N1112" t="s">
        <v>26</v>
      </c>
      <c r="O1112" t="s">
        <v>2</v>
      </c>
      <c r="P1112" t="s">
        <v>1010</v>
      </c>
      <c r="Q1112">
        <v>0</v>
      </c>
      <c r="R1112" t="str">
        <f>+VLOOKUP(Contrato[[#This Row],[Distribuidor_CNE]],Distribuidor[[#All],[Distribuidor_CNE]:[DISTRIBUIDOR_ACTUAL]],2,0)</f>
        <v>COOPELAN</v>
      </c>
      <c r="S1112" t="str">
        <f>+VLOOKUP(Contrato[[#This Row],[Suministrador_CNE]],Suministrador[[#All],[Suministrador_CNE]:[SUMINISTRADOR_ACTUAL]],2,0)</f>
        <v>ACCIONA_ENERGIA</v>
      </c>
      <c r="T1112">
        <f>+COUNTIFS(Cesion_credito[Distribuidor_CNE],Contrato[[#This Row],[Distribuidor_CNE]],Cesion_credito[Bloque_Contrato_CNE],Contrato[[#This Row],[Contrato]])</f>
        <v>1</v>
      </c>
    </row>
    <row r="1113" spans="11:20" x14ac:dyDescent="0.25">
      <c r="K1113">
        <f t="shared" si="18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1108</v>
      </c>
      <c r="N1113" t="s">
        <v>26</v>
      </c>
      <c r="O1113" t="s">
        <v>5</v>
      </c>
      <c r="P1113" t="s">
        <v>1011</v>
      </c>
      <c r="Q1113">
        <v>0</v>
      </c>
      <c r="R1113" t="str">
        <f>+VLOOKUP(Contrato[[#This Row],[Distribuidor_CNE]],Distribuidor[[#All],[Distribuidor_CNE]:[DISTRIBUIDOR_ACTUAL]],2,0)</f>
        <v>COOPELAN</v>
      </c>
      <c r="S1113" t="str">
        <f>+VLOOKUP(Contrato[[#This Row],[Suministrador_CNE]],Suministrador[[#All],[Suministrador_CNE]:[SUMINISTRADOR_ACTUAL]],2,0)</f>
        <v>CHUNGUNGO</v>
      </c>
      <c r="T1113">
        <f>+COUNTIFS(Cesion_credito[Distribuidor_CNE],Contrato[[#This Row],[Distribuidor_CNE]],Cesion_credito[Bloque_Contrato_CNE],Contrato[[#This Row],[Contrato]])</f>
        <v>0</v>
      </c>
    </row>
    <row r="1114" spans="11:20" x14ac:dyDescent="0.25">
      <c r="K1114">
        <f t="shared" si="18"/>
        <v>1</v>
      </c>
      <c r="L1114" s="3" t="str">
        <f>+Contrato[[#This Row],[Distribuidor_CNE]]&amp;"_"&amp;Contrato[[#This Row],[Contrato]]</f>
        <v>Coopelan_SAE 2006/01_BB1_BB_Coelcha_COLBÚN</v>
      </c>
      <c r="M1114" t="s">
        <v>1108</v>
      </c>
      <c r="N1114" t="s">
        <v>26</v>
      </c>
      <c r="O1114" t="s">
        <v>1072</v>
      </c>
      <c r="P1114" t="s">
        <v>270</v>
      </c>
      <c r="Q1114">
        <v>0</v>
      </c>
      <c r="R1114" t="str">
        <f>+VLOOKUP(Contrato[[#This Row],[Distribuidor_CNE]],Distribuidor[[#All],[Distribuidor_CNE]:[DISTRIBUIDOR_ACTUAL]],2,0)</f>
        <v>COOPELAN</v>
      </c>
      <c r="S1114" t="str">
        <f>+VLOOKUP(Contrato[[#This Row],[Suministrador_CNE]],Suministrador[[#All],[Suministrador_CNE]:[SUMINISTRADOR_ACTUAL]],2,0)</f>
        <v>COLBUN</v>
      </c>
      <c r="T1114">
        <f>+COUNTIFS(Cesion_credito[Distribuidor_CNE],Contrato[[#This Row],[Distribuidor_CNE]],Cesion_credito[Bloque_Contrato_CNE],Contrato[[#This Row],[Contrato]])</f>
        <v>1</v>
      </c>
    </row>
    <row r="1115" spans="11:20" x14ac:dyDescent="0.25">
      <c r="K1115">
        <f t="shared" si="18"/>
        <v>1</v>
      </c>
      <c r="L1115" s="3" t="str">
        <f>+Contrato[[#This Row],[Distribuidor_CNE]]&amp;"_"&amp;Contrato[[#This Row],[Contrato]]</f>
        <v>Coopelan_SAE 2006/01_BV1_BV_Coelcha_COLBÚN</v>
      </c>
      <c r="M1115" t="s">
        <v>1108</v>
      </c>
      <c r="N1115" t="s">
        <v>26</v>
      </c>
      <c r="O1115" t="s">
        <v>1072</v>
      </c>
      <c r="P1115" t="s">
        <v>1012</v>
      </c>
      <c r="Q1115">
        <v>0</v>
      </c>
      <c r="R1115" t="str">
        <f>+VLOOKUP(Contrato[[#This Row],[Distribuidor_CNE]],Distribuidor[[#All],[Distribuidor_CNE]:[DISTRIBUIDOR_ACTUAL]],2,0)</f>
        <v>COOPELAN</v>
      </c>
      <c r="S1115" t="str">
        <f>+VLOOKUP(Contrato[[#This Row],[Suministrador_CNE]],Suministrador[[#All],[Suministrador_CNE]:[SUMINISTRADOR_ACTUAL]],2,0)</f>
        <v>COLBUN</v>
      </c>
      <c r="T1115">
        <f>+COUNTIFS(Cesion_credito[Distribuidor_CNE],Contrato[[#This Row],[Distribuidor_CNE]],Cesion_credito[Bloque_Contrato_CNE],Contrato[[#This Row],[Contrato]])</f>
        <v>1</v>
      </c>
    </row>
    <row r="1116" spans="11:20" x14ac:dyDescent="0.25">
      <c r="K1116">
        <f t="shared" si="18"/>
        <v>1</v>
      </c>
      <c r="L1116" s="3" t="str">
        <f>+Contrato[[#This Row],[Distribuidor_CNE]]&amp;"_"&amp;Contrato[[#This Row],[Contrato]]</f>
        <v>Coopelan_SIC 2013/03_2_BS3_BB_Coelcha_E-CL</v>
      </c>
      <c r="M1116" t="s">
        <v>1108</v>
      </c>
      <c r="N1116" t="s">
        <v>26</v>
      </c>
      <c r="O1116" t="s">
        <v>7</v>
      </c>
      <c r="P1116" t="s">
        <v>1013</v>
      </c>
      <c r="Q1116">
        <v>0</v>
      </c>
      <c r="R1116" t="str">
        <f>+VLOOKUP(Contrato[[#This Row],[Distribuidor_CNE]],Distribuidor[[#All],[Distribuidor_CNE]:[DISTRIBUIDOR_ACTUAL]],2,0)</f>
        <v>COOPELAN</v>
      </c>
      <c r="S1116" t="str">
        <f>+VLOOKUP(Contrato[[#This Row],[Suministrador_CNE]],Suministrador[[#All],[Suministrador_CNE]:[SUMINISTRADOR_ACTUAL]],2,0)</f>
        <v>ENGIE</v>
      </c>
      <c r="T1116">
        <f>+COUNTIFS(Cesion_credito[Distribuidor_CNE],Contrato[[#This Row],[Distribuidor_CNE]],Cesion_credito[Bloque_Contrato_CNE],Contrato[[#This Row],[Contrato]])</f>
        <v>0</v>
      </c>
    </row>
    <row r="1117" spans="11:20" x14ac:dyDescent="0.25">
      <c r="K1117">
        <f t="shared" si="18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1108</v>
      </c>
      <c r="N1117" t="s">
        <v>26</v>
      </c>
      <c r="O1117" t="s">
        <v>9</v>
      </c>
      <c r="P1117" t="s">
        <v>1014</v>
      </c>
      <c r="Q1117">
        <v>0</v>
      </c>
      <c r="R1117" t="str">
        <f>+VLOOKUP(Contrato[[#This Row],[Distribuidor_CNE]],Distribuidor[[#All],[Distribuidor_CNE]:[DISTRIBUIDOR_ACTUAL]],2,0)</f>
        <v>COOPELAN</v>
      </c>
      <c r="S1117" t="str">
        <f>+VLOOKUP(Contrato[[#This Row],[Suministrador_CNE]],Suministrador[[#All],[Suministrador_CNE]:[SUMINISTRADOR_ACTUAL]],2,0)</f>
        <v>CAREN</v>
      </c>
      <c r="T1117">
        <f>+COUNTIFS(Cesion_credito[Distribuidor_CNE],Contrato[[#This Row],[Distribuidor_CNE]],Cesion_credito[Bloque_Contrato_CNE],Contrato[[#This Row],[Contrato]])</f>
        <v>1</v>
      </c>
    </row>
    <row r="1118" spans="11:20" x14ac:dyDescent="0.25">
      <c r="K1118">
        <f t="shared" si="18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1108</v>
      </c>
      <c r="N1118" t="s">
        <v>26</v>
      </c>
      <c r="O1118" t="s">
        <v>9</v>
      </c>
      <c r="P1118" t="s">
        <v>1015</v>
      </c>
      <c r="Q1118">
        <v>0</v>
      </c>
      <c r="R1118" t="str">
        <f>+VLOOKUP(Contrato[[#This Row],[Distribuidor_CNE]],Distribuidor[[#All],[Distribuidor_CNE]:[DISTRIBUIDOR_ACTUAL]],2,0)</f>
        <v>COOPELAN</v>
      </c>
      <c r="S1118" t="str">
        <f>+VLOOKUP(Contrato[[#This Row],[Suministrador_CNE]],Suministrador[[#All],[Suministrador_CNE]:[SUMINISTRADOR_ACTUAL]],2,0)</f>
        <v>CAREN</v>
      </c>
      <c r="T1118">
        <f>+COUNTIFS(Cesion_credito[Distribuidor_CNE],Contrato[[#This Row],[Distribuidor_CNE]],Cesion_credito[Bloque_Contrato_CNE],Contrato[[#This Row],[Contrato]])</f>
        <v>1</v>
      </c>
    </row>
    <row r="1119" spans="11:20" x14ac:dyDescent="0.25">
      <c r="K1119">
        <f t="shared" si="18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1108</v>
      </c>
      <c r="N1119" t="s">
        <v>26</v>
      </c>
      <c r="O1119" t="s">
        <v>9</v>
      </c>
      <c r="P1119" t="s">
        <v>1016</v>
      </c>
      <c r="Q1119">
        <v>0</v>
      </c>
      <c r="R1119" t="str">
        <f>+VLOOKUP(Contrato[[#This Row],[Distribuidor_CNE]],Distribuidor[[#All],[Distribuidor_CNE]:[DISTRIBUIDOR_ACTUAL]],2,0)</f>
        <v>COOPELAN</v>
      </c>
      <c r="S1119" t="str">
        <f>+VLOOKUP(Contrato[[#This Row],[Suministrador_CNE]],Suministrador[[#All],[Suministrador_CNE]:[SUMINISTRADOR_ACTUAL]],2,0)</f>
        <v>CAREN</v>
      </c>
      <c r="T1119">
        <f>+COUNTIFS(Cesion_credito[Distribuidor_CNE],Contrato[[#This Row],[Distribuidor_CNE]],Cesion_credito[Bloque_Contrato_CNE],Contrato[[#This Row],[Contrato]])</f>
        <v>1</v>
      </c>
    </row>
    <row r="1120" spans="11:20" x14ac:dyDescent="0.25">
      <c r="K1120">
        <f t="shared" si="18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1108</v>
      </c>
      <c r="N1120" t="s">
        <v>26</v>
      </c>
      <c r="O1120" t="s">
        <v>9</v>
      </c>
      <c r="P1120" t="s">
        <v>1017</v>
      </c>
      <c r="Q1120">
        <v>0</v>
      </c>
      <c r="R1120" t="str">
        <f>+VLOOKUP(Contrato[[#This Row],[Distribuidor_CNE]],Distribuidor[[#All],[Distribuidor_CNE]:[DISTRIBUIDOR_ACTUAL]],2,0)</f>
        <v>COOPELAN</v>
      </c>
      <c r="S1120" t="str">
        <f>+VLOOKUP(Contrato[[#This Row],[Suministrador_CNE]],Suministrador[[#All],[Suministrador_CNE]:[SUMINISTRADOR_ACTUAL]],2,0)</f>
        <v>CAREN</v>
      </c>
      <c r="T1120">
        <f>+COUNTIFS(Cesion_credito[Distribuidor_CNE],Contrato[[#This Row],[Distribuidor_CNE]],Cesion_credito[Bloque_Contrato_CNE],Contrato[[#This Row],[Contrato]])</f>
        <v>1</v>
      </c>
    </row>
    <row r="1121" spans="11:20" x14ac:dyDescent="0.25">
      <c r="K1121">
        <f t="shared" si="18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1108</v>
      </c>
      <c r="N1121" t="s">
        <v>26</v>
      </c>
      <c r="O1121" t="s">
        <v>10</v>
      </c>
      <c r="P1121" t="s">
        <v>1018</v>
      </c>
      <c r="Q1121">
        <v>0</v>
      </c>
      <c r="R1121" t="str">
        <f>+VLOOKUP(Contrato[[#This Row],[Distribuidor_CNE]],Distribuidor[[#All],[Distribuidor_CNE]:[DISTRIBUIDOR_ACTUAL]],2,0)</f>
        <v>COOPELAN</v>
      </c>
      <c r="S1121" t="str">
        <f>+VLOOKUP(Contrato[[#This Row],[Suministrador_CNE]],Suministrador[[#All],[Suministrador_CNE]:[SUMINISTRADOR_ACTUAL]],2,0)</f>
        <v>PV_SALVADOR</v>
      </c>
      <c r="T1121">
        <f>+COUNTIFS(Cesion_credito[Distribuidor_CNE],Contrato[[#This Row],[Distribuidor_CNE]],Cesion_credito[Bloque_Contrato_CNE],Contrato[[#This Row],[Contrato]])</f>
        <v>0</v>
      </c>
    </row>
    <row r="1122" spans="11:20" x14ac:dyDescent="0.25">
      <c r="K1122">
        <f t="shared" si="18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1108</v>
      </c>
      <c r="N1122" t="s">
        <v>26</v>
      </c>
      <c r="O1122" t="s">
        <v>10</v>
      </c>
      <c r="P1122" t="s">
        <v>1019</v>
      </c>
      <c r="Q1122">
        <v>0</v>
      </c>
      <c r="R1122" t="str">
        <f>+VLOOKUP(Contrato[[#This Row],[Distribuidor_CNE]],Distribuidor[[#All],[Distribuidor_CNE]:[DISTRIBUIDOR_ACTUAL]],2,0)</f>
        <v>COOPELAN</v>
      </c>
      <c r="S1122" t="str">
        <f>+VLOOKUP(Contrato[[#This Row],[Suministrador_CNE]],Suministrador[[#All],[Suministrador_CNE]:[SUMINISTRADOR_ACTUAL]],2,0)</f>
        <v>PV_SALVADOR</v>
      </c>
      <c r="T1122">
        <f>+COUNTIFS(Cesion_credito[Distribuidor_CNE],Contrato[[#This Row],[Distribuidor_CNE]],Cesion_credito[Bloque_Contrato_CNE],Contrato[[#This Row],[Contrato]])</f>
        <v>0</v>
      </c>
    </row>
    <row r="1123" spans="11:20" x14ac:dyDescent="0.25">
      <c r="K1123">
        <f t="shared" si="18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1108</v>
      </c>
      <c r="N1123" t="s">
        <v>26</v>
      </c>
      <c r="O1123" t="s">
        <v>10</v>
      </c>
      <c r="P1123" t="s">
        <v>1020</v>
      </c>
      <c r="Q1123">
        <v>0</v>
      </c>
      <c r="R1123" t="str">
        <f>+VLOOKUP(Contrato[[#This Row],[Distribuidor_CNE]],Distribuidor[[#All],[Distribuidor_CNE]:[DISTRIBUIDOR_ACTUAL]],2,0)</f>
        <v>COOPELAN</v>
      </c>
      <c r="S1123" t="str">
        <f>+VLOOKUP(Contrato[[#This Row],[Suministrador_CNE]],Suministrador[[#All],[Suministrador_CNE]:[SUMINISTRADOR_ACTUAL]],2,0)</f>
        <v>PV_SALVADOR</v>
      </c>
      <c r="T1123">
        <f>+COUNTIFS(Cesion_credito[Distribuidor_CNE],Contrato[[#This Row],[Distribuidor_CNE]],Cesion_credito[Bloque_Contrato_CNE],Contrato[[#This Row],[Contrato]])</f>
        <v>0</v>
      </c>
    </row>
    <row r="1124" spans="11:20" x14ac:dyDescent="0.25">
      <c r="K1124">
        <f t="shared" si="18"/>
        <v>1</v>
      </c>
      <c r="L1124" s="3" t="str">
        <f>+Contrato[[#This Row],[Distribuidor_CNE]]&amp;"_"&amp;Contrato[[#This Row],[Contrato]]</f>
        <v>Coopelan_SAE 2006/01_BB1_BB_Coelcha_ENDESA</v>
      </c>
      <c r="M1124" t="s">
        <v>1108</v>
      </c>
      <c r="N1124" t="s">
        <v>26</v>
      </c>
      <c r="O1124" t="s">
        <v>1073</v>
      </c>
      <c r="P1124" t="s">
        <v>286</v>
      </c>
      <c r="Q1124">
        <v>0</v>
      </c>
      <c r="R1124" t="str">
        <f>+VLOOKUP(Contrato[[#This Row],[Distribuidor_CNE]],Distribuidor[[#All],[Distribuidor_CNE]:[DISTRIBUIDOR_ACTUAL]],2,0)</f>
        <v>COOPELAN</v>
      </c>
      <c r="S1124" t="str">
        <f>+VLOOKUP(Contrato[[#This Row],[Suministrador_CNE]],Suministrador[[#All],[Suministrador_CNE]:[SUMINISTRADOR_ACTUAL]],2,0)</f>
        <v>ENEL_GENERACION</v>
      </c>
      <c r="T1124">
        <f>+COUNTIFS(Cesion_credito[Distribuidor_CNE],Contrato[[#This Row],[Distribuidor_CNE]],Cesion_credito[Bloque_Contrato_CNE],Contrato[[#This Row],[Contrato]])</f>
        <v>0</v>
      </c>
    </row>
    <row r="1125" spans="11:20" x14ac:dyDescent="0.25">
      <c r="K1125">
        <f t="shared" si="18"/>
        <v>1</v>
      </c>
      <c r="L1125" s="3" t="str">
        <f>+Contrato[[#This Row],[Distribuidor_CNE]]&amp;"_"&amp;Contrato[[#This Row],[Contrato]]</f>
        <v>Coopelan_SIC 2013/01_BS1_BB_Coelcha_ENDESA</v>
      </c>
      <c r="M1125" t="s">
        <v>1108</v>
      </c>
      <c r="N1125" t="s">
        <v>26</v>
      </c>
      <c r="O1125" t="s">
        <v>1073</v>
      </c>
      <c r="P1125" t="s">
        <v>1021</v>
      </c>
      <c r="Q1125">
        <v>0</v>
      </c>
      <c r="R1125" t="str">
        <f>+VLOOKUP(Contrato[[#This Row],[Distribuidor_CNE]],Distribuidor[[#All],[Distribuidor_CNE]:[DISTRIBUIDOR_ACTUAL]],2,0)</f>
        <v>COOPELAN</v>
      </c>
      <c r="S1125" t="str">
        <f>+VLOOKUP(Contrato[[#This Row],[Suministrador_CNE]],Suministrador[[#All],[Suministrador_CNE]:[SUMINISTRADOR_ACTUAL]],2,0)</f>
        <v>ENEL_GENERACION</v>
      </c>
      <c r="T1125">
        <f>+COUNTIFS(Cesion_credito[Distribuidor_CNE],Contrato[[#This Row],[Distribuidor_CNE]],Cesion_credito[Bloque_Contrato_CNE],Contrato[[#This Row],[Contrato]])</f>
        <v>0</v>
      </c>
    </row>
    <row r="1126" spans="11:20" x14ac:dyDescent="0.25">
      <c r="K1126">
        <f t="shared" si="18"/>
        <v>1</v>
      </c>
      <c r="L1126" s="3" t="str">
        <f>+Contrato[[#This Row],[Distribuidor_CNE]]&amp;"_"&amp;Contrato[[#This Row],[Contrato]]</f>
        <v>Coopelan_SIC 2013/03_BS1_BB_COELCHA_ENDESA</v>
      </c>
      <c r="M1126" t="s">
        <v>1108</v>
      </c>
      <c r="N1126" t="s">
        <v>26</v>
      </c>
      <c r="O1126" t="s">
        <v>1073</v>
      </c>
      <c r="P1126" t="s">
        <v>283</v>
      </c>
      <c r="Q1126">
        <v>0</v>
      </c>
      <c r="R1126" t="str">
        <f>+VLOOKUP(Contrato[[#This Row],[Distribuidor_CNE]],Distribuidor[[#All],[Distribuidor_CNE]:[DISTRIBUIDOR_ACTUAL]],2,0)</f>
        <v>COOPELAN</v>
      </c>
      <c r="S1126" t="str">
        <f>+VLOOKUP(Contrato[[#This Row],[Suministrador_CNE]],Suministrador[[#All],[Suministrador_CNE]:[SUMINISTRADOR_ACTUAL]],2,0)</f>
        <v>ENEL_GENERACION</v>
      </c>
      <c r="T1126">
        <f>+COUNTIFS(Cesion_credito[Distribuidor_CNE],Contrato[[#This Row],[Distribuidor_CNE]],Cesion_credito[Bloque_Contrato_CNE],Contrato[[#This Row],[Contrato]])</f>
        <v>0</v>
      </c>
    </row>
    <row r="1127" spans="11:20" x14ac:dyDescent="0.25">
      <c r="K1127">
        <f t="shared" si="18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1108</v>
      </c>
      <c r="N1127" t="s">
        <v>26</v>
      </c>
      <c r="O1127" t="s">
        <v>11</v>
      </c>
      <c r="P1127" t="s">
        <v>1022</v>
      </c>
      <c r="Q1127">
        <v>0</v>
      </c>
      <c r="R1127" t="str">
        <f>+VLOOKUP(Contrato[[#This Row],[Distribuidor_CNE]],Distribuidor[[#All],[Distribuidor_CNE]:[DISTRIBUIDOR_ACTUAL]],2,0)</f>
        <v>COOPELAN</v>
      </c>
      <c r="S1127" t="str">
        <f>+VLOOKUP(Contrato[[#This Row],[Suministrador_CNE]],Suministrador[[#All],[Suministrador_CNE]:[SUMINISTRADOR_ACTUAL]],2,0)</f>
        <v>EL_MORADO</v>
      </c>
      <c r="T1127">
        <f>+COUNTIFS(Cesion_credito[Distribuidor_CNE],Contrato[[#This Row],[Distribuidor_CNE]],Cesion_credito[Bloque_Contrato_CNE],Contrato[[#This Row],[Contrato]])</f>
        <v>0</v>
      </c>
    </row>
    <row r="1128" spans="11:20" x14ac:dyDescent="0.25">
      <c r="K1128">
        <f t="shared" si="18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1108</v>
      </c>
      <c r="N1128" t="s">
        <v>26</v>
      </c>
      <c r="O1128" t="s">
        <v>1074</v>
      </c>
      <c r="P1128" t="s">
        <v>1023</v>
      </c>
      <c r="Q1128">
        <v>0</v>
      </c>
      <c r="R1128" t="str">
        <f>+VLOOKUP(Contrato[[#This Row],[Distribuidor_CNE]],Distribuidor[[#All],[Distribuidor_CNE]:[DISTRIBUIDOR_ACTUAL]],2,0)</f>
        <v>COOPELAN</v>
      </c>
      <c r="S1128" t="str">
        <f>+VLOOKUP(Contrato[[#This Row],[Suministrador_CNE]],Suministrador[[#All],[Suministrador_CNE]:[SUMINISTRADOR_ACTUAL]],2,0)</f>
        <v>EGP_CHILE</v>
      </c>
      <c r="T1128">
        <f>+COUNTIFS(Cesion_credito[Distribuidor_CNE],Contrato[[#This Row],[Distribuidor_CNE]],Cesion_credito[Bloque_Contrato_CNE],Contrato[[#This Row],[Contrato]])</f>
        <v>0</v>
      </c>
    </row>
    <row r="1129" spans="11:20" x14ac:dyDescent="0.25">
      <c r="K1129">
        <f t="shared" si="18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1108</v>
      </c>
      <c r="N1129" t="s">
        <v>26</v>
      </c>
      <c r="O1129" t="s">
        <v>14</v>
      </c>
      <c r="P1129" t="s">
        <v>292</v>
      </c>
      <c r="Q1129">
        <v>0</v>
      </c>
      <c r="R1129" t="str">
        <f>+VLOOKUP(Contrato[[#This Row],[Distribuidor_CNE]],Distribuidor[[#All],[Distribuidor_CNE]:[DISTRIBUIDOR_ACTUAL]],2,0)</f>
        <v>COOPELAN</v>
      </c>
      <c r="S1129" t="str">
        <f>+VLOOKUP(Contrato[[#This Row],[Suministrador_CNE]],Suministrador[[#All],[Suministrador_CNE]:[SUMINISTRADOR_ACTUAL]],2,0)</f>
        <v>COLBUN</v>
      </c>
      <c r="T1129">
        <f>+COUNTIFS(Cesion_credito[Distribuidor_CNE],Contrato[[#This Row],[Distribuidor_CNE]],Cesion_credito[Bloque_Contrato_CNE],Contrato[[#This Row],[Contrato]])</f>
        <v>1</v>
      </c>
    </row>
    <row r="1130" spans="11:20" x14ac:dyDescent="0.25">
      <c r="K1130">
        <f t="shared" si="18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1108</v>
      </c>
      <c r="N1130" t="s">
        <v>26</v>
      </c>
      <c r="O1130" t="s">
        <v>15</v>
      </c>
      <c r="P1130" t="s">
        <v>293</v>
      </c>
      <c r="Q1130">
        <v>0</v>
      </c>
      <c r="R1130" t="str">
        <f>+VLOOKUP(Contrato[[#This Row],[Distribuidor_CNE]],Distribuidor[[#All],[Distribuidor_CNE]:[DISTRIBUIDOR_ACTUAL]],2,0)</f>
        <v>COOPELAN</v>
      </c>
      <c r="S1130" t="str">
        <f>+VLOOKUP(Contrato[[#This Row],[Suministrador_CNE]],Suministrador[[#All],[Suministrador_CNE]:[SUMINISTRADOR_ACTUAL]],2,0)</f>
        <v>SAN_JUAN_LAP</v>
      </c>
      <c r="T1130">
        <f>+COUNTIFS(Cesion_credito[Distribuidor_CNE],Contrato[[#This Row],[Distribuidor_CNE]],Cesion_credito[Bloque_Contrato_CNE],Contrato[[#This Row],[Contrato]])</f>
        <v>0</v>
      </c>
    </row>
    <row r="1131" spans="11:20" x14ac:dyDescent="0.25">
      <c r="K1131">
        <f t="shared" si="18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1108</v>
      </c>
      <c r="N1131" t="s">
        <v>26</v>
      </c>
      <c r="O1131" t="s">
        <v>15</v>
      </c>
      <c r="P1131" t="s">
        <v>294</v>
      </c>
      <c r="Q1131">
        <v>0</v>
      </c>
      <c r="R1131" t="str">
        <f>+VLOOKUP(Contrato[[#This Row],[Distribuidor_CNE]],Distribuidor[[#All],[Distribuidor_CNE]:[DISTRIBUIDOR_ACTUAL]],2,0)</f>
        <v>COOPELAN</v>
      </c>
      <c r="S1131" t="str">
        <f>+VLOOKUP(Contrato[[#This Row],[Suministrador_CNE]],Suministrador[[#All],[Suministrador_CNE]:[SUMINISTRADOR_ACTUAL]],2,0)</f>
        <v>SAN_JUAN_LAP</v>
      </c>
      <c r="T1131">
        <f>+COUNTIFS(Cesion_credito[Distribuidor_CNE],Contrato[[#This Row],[Distribuidor_CNE]],Cesion_credito[Bloque_Contrato_CNE],Contrato[[#This Row],[Contrato]])</f>
        <v>0</v>
      </c>
    </row>
    <row r="1132" spans="11:20" x14ac:dyDescent="0.25">
      <c r="K1132">
        <f t="shared" si="18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1108</v>
      </c>
      <c r="N1132" t="s">
        <v>26</v>
      </c>
      <c r="O1132" t="s">
        <v>15</v>
      </c>
      <c r="P1132" t="s">
        <v>1024</v>
      </c>
      <c r="Q1132">
        <v>0</v>
      </c>
      <c r="R1132" t="str">
        <f>+VLOOKUP(Contrato[[#This Row],[Distribuidor_CNE]],Distribuidor[[#All],[Distribuidor_CNE]:[DISTRIBUIDOR_ACTUAL]],2,0)</f>
        <v>COOPELAN</v>
      </c>
      <c r="S1132" t="str">
        <f>+VLOOKUP(Contrato[[#This Row],[Suministrador_CNE]],Suministrador[[#All],[Suministrador_CNE]:[SUMINISTRADOR_ACTUAL]],2,0)</f>
        <v>SAN_JUAN_LAP</v>
      </c>
      <c r="T1132">
        <f>+COUNTIFS(Cesion_credito[Distribuidor_CNE],Contrato[[#This Row],[Distribuidor_CNE]],Cesion_credito[Bloque_Contrato_CNE],Contrato[[#This Row],[Contrato]])</f>
        <v>0</v>
      </c>
    </row>
    <row r="1133" spans="11:20" x14ac:dyDescent="0.25">
      <c r="K1133">
        <f t="shared" si="18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1108</v>
      </c>
      <c r="N1133" t="s">
        <v>26</v>
      </c>
      <c r="O1133" t="s">
        <v>16</v>
      </c>
      <c r="P1133" t="s">
        <v>296</v>
      </c>
      <c r="Q1133">
        <v>0</v>
      </c>
      <c r="R1133" t="str">
        <f>+VLOOKUP(Contrato[[#This Row],[Distribuidor_CNE]],Distribuidor[[#All],[Distribuidor_CNE]:[DISTRIBUIDOR_ACTUAL]],2,0)</f>
        <v>COOPELAN</v>
      </c>
      <c r="S1133" t="str">
        <f>+VLOOKUP(Contrato[[#This Row],[Suministrador_CNE]],Suministrador[[#All],[Suministrador_CNE]:[SUMINISTRADOR_ACTUAL]],2,0)</f>
        <v>SANTIAGO_SOLAR</v>
      </c>
      <c r="T1133">
        <f>+COUNTIFS(Cesion_credito[Distribuidor_CNE],Contrato[[#This Row],[Distribuidor_CNE]],Cesion_credito[Bloque_Contrato_CNE],Contrato[[#This Row],[Contrato]])</f>
        <v>1</v>
      </c>
    </row>
    <row r="1134" spans="11:20" x14ac:dyDescent="0.25">
      <c r="K1134">
        <f t="shared" si="18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1108</v>
      </c>
      <c r="N1134" t="s">
        <v>26</v>
      </c>
      <c r="O1134" t="s">
        <v>18</v>
      </c>
      <c r="P1134" t="s">
        <v>1025</v>
      </c>
      <c r="Q1134">
        <v>0</v>
      </c>
      <c r="R1134" t="str">
        <f>+VLOOKUP(Contrato[[#This Row],[Distribuidor_CNE]],Distribuidor[[#All],[Distribuidor_CNE]:[DISTRIBUIDOR_ACTUAL]],2,0)</f>
        <v>COOPELAN</v>
      </c>
      <c r="S1134" t="str">
        <f>+VLOOKUP(Contrato[[#This Row],[Suministrador_CNE]],Suministrador[[#All],[Suministrador_CNE]:[SUMINISTRADOR_ACTUAL]],2,0)</f>
        <v>SPVP4</v>
      </c>
      <c r="T1134">
        <f>+COUNTIFS(Cesion_credito[Distribuidor_CNE],Contrato[[#This Row],[Distribuidor_CNE]],Cesion_credito[Bloque_Contrato_CNE],Contrato[[#This Row],[Contrato]])</f>
        <v>0</v>
      </c>
    </row>
    <row r="1135" spans="11:20" x14ac:dyDescent="0.25">
      <c r="K1135">
        <f t="shared" si="18"/>
        <v>1</v>
      </c>
      <c r="L1135" s="3" t="str">
        <f>+Contrato[[#This Row],[Distribuidor_CNE]]&amp;"_"&amp;Contrato[[#This Row],[Contrato]]</f>
        <v>Frontel_SAE 2006/01_BV1_BV_Frontel_COLBÚN</v>
      </c>
      <c r="M1135" t="s">
        <v>1108</v>
      </c>
      <c r="N1135" t="s">
        <v>38</v>
      </c>
      <c r="O1135" t="s">
        <v>1072</v>
      </c>
      <c r="P1135" t="s">
        <v>1026</v>
      </c>
      <c r="Q1135">
        <v>3799.826</v>
      </c>
      <c r="R1135" t="str">
        <f>+VLOOKUP(Contrato[[#This Row],[Distribuidor_CNE]],Distribuidor[[#All],[Distribuidor_CNE]:[DISTRIBUIDOR_ACTUAL]],2,0)</f>
        <v>FRONTEL</v>
      </c>
      <c r="S1135" t="str">
        <f>+VLOOKUP(Contrato[[#This Row],[Suministrador_CNE]],Suministrador[[#All],[Suministrador_CNE]:[SUMINISTRADOR_ACTUAL]],2,0)</f>
        <v>COLBUN</v>
      </c>
      <c r="T1135">
        <f>+COUNTIFS(Cesion_credito[Distribuidor_CNE],Contrato[[#This Row],[Distribuidor_CNE]],Cesion_credito[Bloque_Contrato_CNE],Contrato[[#This Row],[Contrato]])</f>
        <v>1</v>
      </c>
    </row>
    <row r="1136" spans="11:20" x14ac:dyDescent="0.25">
      <c r="K1136">
        <f t="shared" si="18"/>
        <v>1</v>
      </c>
      <c r="L1136" s="3" t="str">
        <f>+Contrato[[#This Row],[Distribuidor_CNE]]&amp;"_"&amp;Contrato[[#This Row],[Contrato]]</f>
        <v>Elecda_EMEL-SING 2008/01_BS1_BB_Elecda_E-CL</v>
      </c>
      <c r="M1136" t="s">
        <v>1108</v>
      </c>
      <c r="N1136" t="s">
        <v>33</v>
      </c>
      <c r="O1136" t="s">
        <v>7</v>
      </c>
      <c r="P1136" t="s">
        <v>1027</v>
      </c>
      <c r="Q1136">
        <v>0</v>
      </c>
      <c r="R1136" t="str">
        <f>+VLOOKUP(Contrato[[#This Row],[Distribuidor_CNE]],Distribuidor[[#All],[Distribuidor_CNE]:[DISTRIBUIDOR_ACTUAL]],2,0)</f>
        <v>CGE</v>
      </c>
      <c r="S1136" t="str">
        <f>+VLOOKUP(Contrato[[#This Row],[Suministrador_CNE]],Suministrador[[#All],[Suministrador_CNE]:[SUMINISTRADOR_ACTUAL]],2,0)</f>
        <v>ENGIE</v>
      </c>
      <c r="T1136">
        <f>+COUNTIFS(Cesion_credito[Distribuidor_CNE],Contrato[[#This Row],[Distribuidor_CNE]],Cesion_credito[Bloque_Contrato_CNE],Contrato[[#This Row],[Contrato]])</f>
        <v>0</v>
      </c>
    </row>
    <row r="1137" spans="11:20" x14ac:dyDescent="0.25">
      <c r="K1137">
        <f t="shared" si="18"/>
        <v>1</v>
      </c>
      <c r="L1137" s="3" t="str">
        <f>+Contrato[[#This Row],[Distribuidor_CNE]]&amp;"_"&amp;Contrato[[#This Row],[Contrato]]</f>
        <v>Elecda_EMEL-SING 2008/01_BS1_BV_Elecda_E-CL</v>
      </c>
      <c r="M1137" t="s">
        <v>1108</v>
      </c>
      <c r="N1137" t="s">
        <v>33</v>
      </c>
      <c r="O1137" t="s">
        <v>7</v>
      </c>
      <c r="P1137" t="s">
        <v>1028</v>
      </c>
      <c r="Q1137">
        <v>0</v>
      </c>
      <c r="R1137" t="str">
        <f>+VLOOKUP(Contrato[[#This Row],[Distribuidor_CNE]],Distribuidor[[#All],[Distribuidor_CNE]:[DISTRIBUIDOR_ACTUAL]],2,0)</f>
        <v>CGE</v>
      </c>
      <c r="S1137" t="str">
        <f>+VLOOKUP(Contrato[[#This Row],[Suministrador_CNE]],Suministrador[[#All],[Suministrador_CNE]:[SUMINISTRADOR_ACTUAL]],2,0)</f>
        <v>ENGIE</v>
      </c>
      <c r="T1137">
        <f>+COUNTIFS(Cesion_credito[Distribuidor_CNE],Contrato[[#This Row],[Distribuidor_CNE]],Cesion_credito[Bloque_Contrato_CNE],Contrato[[#This Row],[Contrato]])</f>
        <v>0</v>
      </c>
    </row>
    <row r="1138" spans="11:20" x14ac:dyDescent="0.25">
      <c r="K1138">
        <f t="shared" si="18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1108</v>
      </c>
      <c r="N1138" t="s">
        <v>1089</v>
      </c>
      <c r="O1138" t="s">
        <v>3</v>
      </c>
      <c r="P1138" t="s">
        <v>1029</v>
      </c>
      <c r="Q1138">
        <v>0</v>
      </c>
      <c r="R1138" t="str">
        <f>+VLOOKUP(Contrato[[#This Row],[Distribuidor_CNE]],Distribuidor[[#All],[Distribuidor_CNE]:[DISTRIBUIDOR_ACTUAL]],2,0)</f>
        <v>EDECSA</v>
      </c>
      <c r="S1138" t="str">
        <f>+VLOOKUP(Contrato[[#This Row],[Suministrador_CNE]],Suministrador[[#All],[Suministrador_CNE]:[SUMINISTRADOR_ACTUAL]],2,0)</f>
        <v>AELA_GENERACION</v>
      </c>
      <c r="T1138">
        <f>+COUNTIFS(Cesion_credito[Distribuidor_CNE],Contrato[[#This Row],[Distribuidor_CNE]],Cesion_credito[Bloque_Contrato_CNE],Contrato[[#This Row],[Contrato]])</f>
        <v>0</v>
      </c>
    </row>
    <row r="1139" spans="11:20" x14ac:dyDescent="0.25">
      <c r="K1139">
        <f t="shared" si="18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1108</v>
      </c>
      <c r="N1139" t="s">
        <v>1089</v>
      </c>
      <c r="O1139" t="s">
        <v>3</v>
      </c>
      <c r="P1139" t="s">
        <v>1030</v>
      </c>
      <c r="Q1139">
        <v>0</v>
      </c>
      <c r="R1139" t="str">
        <f>+VLOOKUP(Contrato[[#This Row],[Distribuidor_CNE]],Distribuidor[[#All],[Distribuidor_CNE]:[DISTRIBUIDOR_ACTUAL]],2,0)</f>
        <v>EDECSA</v>
      </c>
      <c r="S1139" t="str">
        <f>+VLOOKUP(Contrato[[#This Row],[Suministrador_CNE]],Suministrador[[#All],[Suministrador_CNE]:[SUMINISTRADOR_ACTUAL]],2,0)</f>
        <v>AELA_GENERACION</v>
      </c>
      <c r="T1139">
        <f>+COUNTIFS(Cesion_credito[Distribuidor_CNE],Contrato[[#This Row],[Distribuidor_CNE]],Cesion_credito[Bloque_Contrato_CNE],Contrato[[#This Row],[Contrato]])</f>
        <v>0</v>
      </c>
    </row>
    <row r="1140" spans="11:20" x14ac:dyDescent="0.25">
      <c r="K1140">
        <f t="shared" si="18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1108</v>
      </c>
      <c r="N1140" t="s">
        <v>1089</v>
      </c>
      <c r="O1140" t="s">
        <v>3</v>
      </c>
      <c r="P1140" t="s">
        <v>1031</v>
      </c>
      <c r="Q1140">
        <v>0</v>
      </c>
      <c r="R1140" t="str">
        <f>+VLOOKUP(Contrato[[#This Row],[Distribuidor_CNE]],Distribuidor[[#All],[Distribuidor_CNE]:[DISTRIBUIDOR_ACTUAL]],2,0)</f>
        <v>EDECSA</v>
      </c>
      <c r="S1140" t="str">
        <f>+VLOOKUP(Contrato[[#This Row],[Suministrador_CNE]],Suministrador[[#All],[Suministrador_CNE]:[SUMINISTRADOR_ACTUAL]],2,0)</f>
        <v>AELA_GENERACION</v>
      </c>
      <c r="T1140">
        <f>+COUNTIFS(Cesion_credito[Distribuidor_CNE],Contrato[[#This Row],[Distribuidor_CNE]],Cesion_credito[Bloque_Contrato_CNE],Contrato[[#This Row],[Contrato]])</f>
        <v>0</v>
      </c>
    </row>
    <row r="1141" spans="11:20" x14ac:dyDescent="0.25">
      <c r="K1141">
        <f t="shared" si="18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1108</v>
      </c>
      <c r="N1141" t="s">
        <v>1089</v>
      </c>
      <c r="O1141" t="s">
        <v>4</v>
      </c>
      <c r="P1141" t="s">
        <v>1032</v>
      </c>
      <c r="Q1141">
        <v>0</v>
      </c>
      <c r="R1141" t="str">
        <f>+VLOOKUP(Contrato[[#This Row],[Distribuidor_CNE]],Distribuidor[[#All],[Distribuidor_CNE]:[DISTRIBUIDOR_ACTUAL]],2,0)</f>
        <v>EDECSA</v>
      </c>
      <c r="S1141" t="str">
        <f>+VLOOKUP(Contrato[[#This Row],[Suministrador_CNE]],Suministrador[[#All],[Suministrador_CNE]:[SUMINISTRADOR_ACTUAL]],2,0)</f>
        <v>LUZ_DEL_NORTE</v>
      </c>
      <c r="T1141">
        <f>+COUNTIFS(Cesion_credito[Distribuidor_CNE],Contrato[[#This Row],[Distribuidor_CNE]],Cesion_credito[Bloque_Contrato_CNE],Contrato[[#This Row],[Contrato]])</f>
        <v>1</v>
      </c>
    </row>
    <row r="1142" spans="11:20" x14ac:dyDescent="0.25">
      <c r="K1142">
        <f t="shared" si="18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1108</v>
      </c>
      <c r="N1142" t="s">
        <v>1089</v>
      </c>
      <c r="O1142" t="s">
        <v>6</v>
      </c>
      <c r="P1142" t="s">
        <v>1033</v>
      </c>
      <c r="Q1142">
        <v>0</v>
      </c>
      <c r="R1142" t="str">
        <f>+VLOOKUP(Contrato[[#This Row],[Distribuidor_CNE]],Distribuidor[[#All],[Distribuidor_CNE]:[DISTRIBUIDOR_ACTUAL]],2,0)</f>
        <v>EDECSA</v>
      </c>
      <c r="S1142" t="str">
        <f>+VLOOKUP(Contrato[[#This Row],[Suministrador_CNE]],Suministrador[[#All],[Suministrador_CNE]:[SUMINISTRADOR_ACTUAL]],2,0)</f>
        <v>RUCATAYO</v>
      </c>
      <c r="T1142">
        <f>+COUNTIFS(Cesion_credito[Distribuidor_CNE],Contrato[[#This Row],[Distribuidor_CNE]],Cesion_credito[Bloque_Contrato_CNE],Contrato[[#This Row],[Contrato]])</f>
        <v>1</v>
      </c>
    </row>
    <row r="1143" spans="11:20" x14ac:dyDescent="0.25">
      <c r="K1143">
        <f t="shared" si="18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1108</v>
      </c>
      <c r="N1143" t="s">
        <v>1089</v>
      </c>
      <c r="O1143" t="s">
        <v>6</v>
      </c>
      <c r="P1143" t="s">
        <v>1034</v>
      </c>
      <c r="Q1143">
        <v>0</v>
      </c>
      <c r="R1143" t="str">
        <f>+VLOOKUP(Contrato[[#This Row],[Distribuidor_CNE]],Distribuidor[[#All],[Distribuidor_CNE]:[DISTRIBUIDOR_ACTUAL]],2,0)</f>
        <v>EDECSA</v>
      </c>
      <c r="S1143" t="str">
        <f>+VLOOKUP(Contrato[[#This Row],[Suministrador_CNE]],Suministrador[[#All],[Suministrador_CNE]:[SUMINISTRADOR_ACTUAL]],2,0)</f>
        <v>RUCATAYO</v>
      </c>
      <c r="T1143">
        <f>+COUNTIFS(Cesion_credito[Distribuidor_CNE],Contrato[[#This Row],[Distribuidor_CNE]],Cesion_credito[Bloque_Contrato_CNE],Contrato[[#This Row],[Contrato]])</f>
        <v>1</v>
      </c>
    </row>
    <row r="1144" spans="11:20" x14ac:dyDescent="0.25">
      <c r="K1144">
        <f t="shared" si="18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1108</v>
      </c>
      <c r="N1144" t="s">
        <v>1089</v>
      </c>
      <c r="O1144" t="s">
        <v>12</v>
      </c>
      <c r="P1144" t="s">
        <v>1035</v>
      </c>
      <c r="Q1144">
        <v>0</v>
      </c>
      <c r="R1144" t="str">
        <f>+VLOOKUP(Contrato[[#This Row],[Distribuidor_CNE]],Distribuidor[[#All],[Distribuidor_CNE]:[DISTRIBUIDOR_ACTUAL]],2,0)</f>
        <v>EDECSA</v>
      </c>
      <c r="S1144" t="str">
        <f>+VLOOKUP(Contrato[[#This Row],[Suministrador_CNE]],Suministrador[[#All],[Suministrador_CNE]:[SUMINISTRADOR_ACTUAL]],2,0)</f>
        <v>CABO_LEONES</v>
      </c>
      <c r="T1144">
        <f>+COUNTIFS(Cesion_credito[Distribuidor_CNE],Contrato[[#This Row],[Distribuidor_CNE]],Cesion_credito[Bloque_Contrato_CNE],Contrato[[#This Row],[Contrato]])</f>
        <v>0</v>
      </c>
    </row>
    <row r="1145" spans="11:20" x14ac:dyDescent="0.25">
      <c r="K1145">
        <f t="shared" si="18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1108</v>
      </c>
      <c r="N1145" t="s">
        <v>1089</v>
      </c>
      <c r="O1145" t="s">
        <v>12</v>
      </c>
      <c r="P1145" t="s">
        <v>1036</v>
      </c>
      <c r="Q1145">
        <v>0</v>
      </c>
      <c r="R1145" t="str">
        <f>+VLOOKUP(Contrato[[#This Row],[Distribuidor_CNE]],Distribuidor[[#All],[Distribuidor_CNE]:[DISTRIBUIDOR_ACTUAL]],2,0)</f>
        <v>EDECSA</v>
      </c>
      <c r="S1145" t="str">
        <f>+VLOOKUP(Contrato[[#This Row],[Suministrador_CNE]],Suministrador[[#All],[Suministrador_CNE]:[SUMINISTRADOR_ACTUAL]],2,0)</f>
        <v>CABO_LEONES</v>
      </c>
      <c r="T1145">
        <f>+COUNTIFS(Cesion_credito[Distribuidor_CNE],Contrato[[#This Row],[Distribuidor_CNE]],Cesion_credito[Bloque_Contrato_CNE],Contrato[[#This Row],[Contrato]])</f>
        <v>0</v>
      </c>
    </row>
    <row r="1146" spans="11:20" x14ac:dyDescent="0.25">
      <c r="K1146">
        <f t="shared" si="18"/>
        <v>1</v>
      </c>
      <c r="L1146" s="3" t="str">
        <f>+Contrato[[#This Row],[Distribuidor_CNE]]&amp;"_"&amp;Contrato[[#This Row],[Contrato]]</f>
        <v>EDECSA_2015/02_BS4B_BB_Edecsa_SCB II SpA</v>
      </c>
      <c r="M1146" t="s">
        <v>1108</v>
      </c>
      <c r="N1146" t="s">
        <v>1089</v>
      </c>
      <c r="O1146" t="s">
        <v>17</v>
      </c>
      <c r="P1146" t="s">
        <v>1037</v>
      </c>
      <c r="Q1146">
        <v>0</v>
      </c>
      <c r="R1146" t="str">
        <f>+VLOOKUP(Contrato[[#This Row],[Distribuidor_CNE]],Distribuidor[[#All],[Distribuidor_CNE]:[DISTRIBUIDOR_ACTUAL]],2,0)</f>
        <v>EDECSA</v>
      </c>
      <c r="S1146" t="str">
        <f>+VLOOKUP(Contrato[[#This Row],[Suministrador_CNE]],Suministrador[[#All],[Suministrador_CNE]:[SUMINISTRADOR_ACTUAL]],2,0)</f>
        <v>LUZ_DEL_NORTE</v>
      </c>
      <c r="T1146">
        <f>+COUNTIFS(Cesion_credito[Distribuidor_CNE],Contrato[[#This Row],[Distribuidor_CNE]],Cesion_credito[Bloque_Contrato_CNE],Contrato[[#This Row],[Contrato]])</f>
        <v>1</v>
      </c>
    </row>
    <row r="1147" spans="11:20" x14ac:dyDescent="0.25">
      <c r="K1147">
        <f t="shared" si="18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1109</v>
      </c>
      <c r="N1147" t="s">
        <v>46</v>
      </c>
      <c r="O1147" t="s">
        <v>46</v>
      </c>
      <c r="P1147" t="s">
        <v>1038</v>
      </c>
      <c r="Q1147">
        <v>0</v>
      </c>
      <c r="R1147" t="str">
        <f>+VLOOKUP(Contrato[[#This Row],[Distribuidor_CNE]],Distribuidor[[#All],[Distribuidor_CNE]:[DISTRIBUIDOR_ACTUAL]],2,0)</f>
        <v>EDELAYSEN_SM</v>
      </c>
      <c r="S1147" t="str">
        <f>+VLOOKUP(Contrato[[#This Row],[Suministrador_CNE]],Suministrador[[#All],[Suministrador_CNE]:[SUMINISTRADOR_ACTUAL]],2,0)</f>
        <v>EDELAYSEN</v>
      </c>
      <c r="T1147">
        <f>+COUNTIFS(Cesion_credito[Distribuidor_CNE],Contrato[[#This Row],[Distribuidor_CNE]],Cesion_credito[Bloque_Contrato_CNE],Contrato[[#This Row],[Contrato]])</f>
        <v>0</v>
      </c>
    </row>
    <row r="1148" spans="11:20" x14ac:dyDescent="0.25">
      <c r="K1148">
        <f t="shared" si="18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1110</v>
      </c>
      <c r="N1148" t="s">
        <v>46</v>
      </c>
      <c r="O1148" t="s">
        <v>46</v>
      </c>
      <c r="P1148" t="s">
        <v>1039</v>
      </c>
      <c r="Q1148">
        <v>0</v>
      </c>
      <c r="R1148" t="str">
        <f>+VLOOKUP(Contrato[[#This Row],[Distribuidor_CNE]],Distribuidor[[#All],[Distribuidor_CNE]:[DISTRIBUIDOR_ACTUAL]],2,0)</f>
        <v>EDELAYSEN_SM</v>
      </c>
      <c r="S1148" t="str">
        <f>+VLOOKUP(Contrato[[#This Row],[Suministrador_CNE]],Suministrador[[#All],[Suministrador_CNE]:[SUMINISTRADOR_ACTUAL]],2,0)</f>
        <v>EDELAYSEN</v>
      </c>
      <c r="T1148">
        <f>+COUNTIFS(Cesion_credito[Distribuidor_CNE],Contrato[[#This Row],[Distribuidor_CNE]],Cesion_credito[Bloque_Contrato_CNE],Contrato[[#This Row],[Contrato]])</f>
        <v>0</v>
      </c>
    </row>
    <row r="1149" spans="11:20" x14ac:dyDescent="0.25">
      <c r="K1149">
        <f t="shared" si="18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1111</v>
      </c>
      <c r="N1149" t="s">
        <v>46</v>
      </c>
      <c r="O1149" t="s">
        <v>46</v>
      </c>
      <c r="P1149" t="s">
        <v>1040</v>
      </c>
      <c r="Q1149">
        <v>0</v>
      </c>
      <c r="R1149" t="str">
        <f>+VLOOKUP(Contrato[[#This Row],[Distribuidor_CNE]],Distribuidor[[#All],[Distribuidor_CNE]:[DISTRIBUIDOR_ACTUAL]],2,0)</f>
        <v>EDELAYSEN_SM</v>
      </c>
      <c r="S1149" t="str">
        <f>+VLOOKUP(Contrato[[#This Row],[Suministrador_CNE]],Suministrador[[#All],[Suministrador_CNE]:[SUMINISTRADOR_ACTUAL]],2,0)</f>
        <v>EDELAYSEN</v>
      </c>
      <c r="T1149">
        <f>+COUNTIFS(Cesion_credito[Distribuidor_CNE],Contrato[[#This Row],[Distribuidor_CNE]],Cesion_credito[Bloque_Contrato_CNE],Contrato[[#This Row],[Contrato]])</f>
        <v>0</v>
      </c>
    </row>
    <row r="1150" spans="11:20" x14ac:dyDescent="0.25">
      <c r="K1150">
        <f t="shared" si="18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1112</v>
      </c>
      <c r="N1150" t="s">
        <v>49</v>
      </c>
      <c r="O1150" t="s">
        <v>47</v>
      </c>
      <c r="P1150" t="s">
        <v>1041</v>
      </c>
      <c r="Q1150">
        <v>0</v>
      </c>
      <c r="R1150" t="str">
        <f>+VLOOKUP(Contrato[[#This Row],[Distribuidor_CNE]],Distribuidor[[#All],[Distribuidor_CNE]:[DISTRIBUIDOR_ACTUAL]],2,0)</f>
        <v>SAESA_SM</v>
      </c>
      <c r="S1150" t="str">
        <f>+VLOOKUP(Contrato[[#This Row],[Suministrador_CNE]],Suministrador[[#All],[Suministrador_CNE]:[SUMINISTRADOR_ACTUAL]],2,0)</f>
        <v>SAESA</v>
      </c>
      <c r="T1150">
        <f>+COUNTIFS(Cesion_credito[Distribuidor_CNE],Contrato[[#This Row],[Distribuidor_CNE]],Cesion_credito[Bloque_Contrato_CNE],Contrato[[#This Row],[Contrato]])</f>
        <v>0</v>
      </c>
    </row>
    <row r="1151" spans="11:20" x14ac:dyDescent="0.25">
      <c r="K1151">
        <f t="shared" si="18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1113</v>
      </c>
      <c r="N1151" t="s">
        <v>49</v>
      </c>
      <c r="O1151" t="s">
        <v>47</v>
      </c>
      <c r="P1151" t="s">
        <v>1042</v>
      </c>
      <c r="Q1151">
        <v>0</v>
      </c>
      <c r="R1151" t="str">
        <f>+VLOOKUP(Contrato[[#This Row],[Distribuidor_CNE]],Distribuidor[[#All],[Distribuidor_CNE]:[DISTRIBUIDOR_ACTUAL]],2,0)</f>
        <v>SAESA_SM</v>
      </c>
      <c r="S1151" t="str">
        <f>+VLOOKUP(Contrato[[#This Row],[Suministrador_CNE]],Suministrador[[#All],[Suministrador_CNE]:[SUMINISTRADOR_ACTUAL]],2,0)</f>
        <v>SAESA</v>
      </c>
      <c r="T1151">
        <f>+COUNTIFS(Cesion_credito[Distribuidor_CNE],Contrato[[#This Row],[Distribuidor_CNE]],Cesion_credito[Bloque_Contrato_CNE],Contrato[[#This Row],[Contrato]])</f>
        <v>0</v>
      </c>
    </row>
    <row r="1152" spans="11:20" x14ac:dyDescent="0.25">
      <c r="K1152">
        <f t="shared" si="18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1114</v>
      </c>
      <c r="N1152" t="s">
        <v>48</v>
      </c>
      <c r="O1152" t="s">
        <v>48</v>
      </c>
      <c r="P1152" t="s">
        <v>1043</v>
      </c>
      <c r="Q1152">
        <v>0</v>
      </c>
      <c r="R1152" t="str">
        <f>+VLOOKUP(Contrato[[#This Row],[Distribuidor_CNE]],Distribuidor[[#All],[Distribuidor_CNE]:[DISTRIBUIDOR_ACTUAL]],2,0)</f>
        <v>EDELMAG_SM</v>
      </c>
      <c r="S1152" t="str">
        <f>+VLOOKUP(Contrato[[#This Row],[Suministrador_CNE]],Suministrador[[#All],[Suministrador_CNE]:[SUMINISTRADOR_ACTUAL]],2,0)</f>
        <v>EDELMAG</v>
      </c>
      <c r="T1152">
        <f>+COUNTIFS(Cesion_credito[Distribuidor_CNE],Contrato[[#This Row],[Distribuidor_CNE]],Cesion_credito[Bloque_Contrato_CNE],Contrato[[#This Row],[Contrato]])</f>
        <v>0</v>
      </c>
    </row>
    <row r="1153" spans="11:20" x14ac:dyDescent="0.25">
      <c r="K1153">
        <f t="shared" si="18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1115</v>
      </c>
      <c r="N1153" t="s">
        <v>48</v>
      </c>
      <c r="O1153" t="s">
        <v>48</v>
      </c>
      <c r="P1153" t="s">
        <v>1044</v>
      </c>
      <c r="Q1153">
        <v>0</v>
      </c>
      <c r="R1153" t="str">
        <f>+VLOOKUP(Contrato[[#This Row],[Distribuidor_CNE]],Distribuidor[[#All],[Distribuidor_CNE]:[DISTRIBUIDOR_ACTUAL]],2,0)</f>
        <v>EDELMAG_SM</v>
      </c>
      <c r="S1153" t="str">
        <f>+VLOOKUP(Contrato[[#This Row],[Suministrador_CNE]],Suministrador[[#All],[Suministrador_CNE]:[SUMINISTRADOR_ACTUAL]],2,0)</f>
        <v>EDELMAG</v>
      </c>
      <c r="T1153">
        <f>+COUNTIFS(Cesion_credito[Distribuidor_CNE],Contrato[[#This Row],[Distribuidor_CNE]],Cesion_credito[Bloque_Contrato_CNE],Contrato[[#This Row],[Contrato]])</f>
        <v>0</v>
      </c>
    </row>
    <row r="1154" spans="11:20" x14ac:dyDescent="0.25">
      <c r="K1154">
        <f t="shared" si="18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1116</v>
      </c>
      <c r="N1154" t="s">
        <v>48</v>
      </c>
      <c r="O1154" t="s">
        <v>48</v>
      </c>
      <c r="P1154" t="s">
        <v>1045</v>
      </c>
      <c r="Q1154">
        <v>0</v>
      </c>
      <c r="R1154" t="str">
        <f>+VLOOKUP(Contrato[[#This Row],[Distribuidor_CNE]],Distribuidor[[#All],[Distribuidor_CNE]:[DISTRIBUIDOR_ACTUAL]],2,0)</f>
        <v>EDELMAG_SM</v>
      </c>
      <c r="S1154" t="str">
        <f>+VLOOKUP(Contrato[[#This Row],[Suministrador_CNE]],Suministrador[[#All],[Suministrador_CNE]:[SUMINISTRADOR_ACTUAL]],2,0)</f>
        <v>EDELMAG</v>
      </c>
      <c r="T1154">
        <f>+COUNTIFS(Cesion_credito[Distribuidor_CNE],Contrato[[#This Row],[Distribuidor_CNE]],Cesion_credito[Bloque_Contrato_CNE],Contrato[[#This Row],[Contrato]])</f>
        <v>0</v>
      </c>
    </row>
    <row r="1155" spans="11:20" x14ac:dyDescent="0.25">
      <c r="K1155">
        <f t="shared" ref="K1155" si="19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1117</v>
      </c>
      <c r="N1155" t="s">
        <v>48</v>
      </c>
      <c r="O1155" t="s">
        <v>48</v>
      </c>
      <c r="P1155" t="s">
        <v>1046</v>
      </c>
      <c r="Q1155">
        <v>0</v>
      </c>
      <c r="R1155" t="str">
        <f>+VLOOKUP(Contrato[[#This Row],[Distribuidor_CNE]],Distribuidor[[#All],[Distribuidor_CNE]:[DISTRIBUIDOR_ACTUAL]],2,0)</f>
        <v>EDELMAG_SM</v>
      </c>
      <c r="S1155" t="str">
        <f>+VLOOKUP(Contrato[[#This Row],[Suministrador_CNE]],Suministrador[[#All],[Suministrador_CNE]:[SUMINISTRADOR_ACTUAL]],2,0)</f>
        <v>EDELMAG</v>
      </c>
      <c r="T1155">
        <f>+COUNTIFS(Cesion_credito[Distribuidor_CNE],Contrato[[#This Row],[Distribuidor_CNE]],Cesion_credito[Bloque_Contrato_CNE],Contrato[[#This Row],[Contrato]])</f>
        <v>0</v>
      </c>
    </row>
  </sheetData>
  <sortState xmlns:xlrd2="http://schemas.microsoft.com/office/spreadsheetml/2017/richdata2" ref="F3:F576">
    <sortCondition ref="F2:F576"/>
  </sortState>
  <conditionalFormatting sqref="T2:T1155">
    <cfRule type="cellIs" dxfId="9" priority="1" operator="notEqual">
      <formula>1</formula>
    </cfRule>
  </conditionalFormatting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51"/>
  <sheetViews>
    <sheetView showGridLines="0" topLeftCell="A3" zoomScale="85" zoomScaleNormal="85" workbookViewId="0">
      <selection activeCell="C6" sqref="C6"/>
    </sheetView>
  </sheetViews>
  <sheetFormatPr baseColWidth="10" defaultRowHeight="15" x14ac:dyDescent="0.25"/>
  <cols>
    <col min="1" max="1" width="3.42578125" customWidth="1"/>
    <col min="2" max="2" width="24.5703125" customWidth="1"/>
    <col min="3" max="3" width="41.140625" customWidth="1"/>
    <col min="4" max="4" width="46.28515625" bestFit="1" customWidth="1"/>
    <col min="5" max="5" width="34.28515625" bestFit="1" customWidth="1"/>
    <col min="6" max="12" width="4.42578125" customWidth="1"/>
  </cols>
  <sheetData>
    <row r="5" spans="2:12" ht="19.5" thickBot="1" x14ac:dyDescent="0.35">
      <c r="B5" s="9"/>
      <c r="C5" s="10" t="s">
        <v>1242</v>
      </c>
      <c r="D5" s="11" t="s">
        <v>1243</v>
      </c>
      <c r="E5" s="12" t="s">
        <v>1244</v>
      </c>
    </row>
    <row r="6" spans="2:12" ht="18.75" x14ac:dyDescent="0.3">
      <c r="B6" s="13" t="s">
        <v>1249</v>
      </c>
      <c r="C6" s="30" t="s">
        <v>1122</v>
      </c>
      <c r="D6" s="14" t="str">
        <f>IFERROR(VLOOKUP(C6,Tablas!$B:$D,2,0),"")</f>
        <v>Aela Generación S.A.</v>
      </c>
      <c r="E6" s="14" t="str">
        <f>IFERROR(VLOOKUP(C6,Tablas!B:D,3,0),"")</f>
        <v>76.489.426-K</v>
      </c>
    </row>
    <row r="7" spans="2:12" ht="18.600000000000001" customHeight="1" x14ac:dyDescent="0.3">
      <c r="B7" s="13" t="s">
        <v>1251</v>
      </c>
      <c r="C7" s="21">
        <v>2025</v>
      </c>
      <c r="D7" s="15"/>
      <c r="E7" s="15"/>
    </row>
    <row r="8" spans="2:12" ht="18.600000000000001" customHeight="1" x14ac:dyDescent="0.3">
      <c r="B8" s="13" t="s">
        <v>1252</v>
      </c>
      <c r="C8" s="21">
        <v>1</v>
      </c>
      <c r="D8" s="15"/>
      <c r="E8" s="15"/>
    </row>
    <row r="9" spans="2:12" ht="13.5" customHeight="1" x14ac:dyDescent="0.25">
      <c r="B9" s="15"/>
      <c r="C9" s="15"/>
      <c r="D9" s="15"/>
      <c r="E9" s="15"/>
    </row>
    <row r="10" spans="2:12" x14ac:dyDescent="0.25">
      <c r="B10" s="16" t="s">
        <v>1245</v>
      </c>
      <c r="C10" s="16" t="s">
        <v>1246</v>
      </c>
      <c r="D10" s="51" t="s">
        <v>1247</v>
      </c>
      <c r="E10" s="51"/>
      <c r="F10" s="51"/>
      <c r="G10" s="51"/>
      <c r="H10" s="51"/>
      <c r="I10" s="51"/>
      <c r="J10" s="51"/>
      <c r="K10" s="51"/>
      <c r="L10" s="51"/>
    </row>
    <row r="11" spans="2:12" x14ac:dyDescent="0.25">
      <c r="B11" s="55" t="s">
        <v>1250</v>
      </c>
      <c r="C11" s="25" t="s">
        <v>1297</v>
      </c>
      <c r="D11" s="53" t="s">
        <v>1298</v>
      </c>
      <c r="E11" s="53"/>
      <c r="F11" s="53"/>
      <c r="G11" s="53"/>
      <c r="H11" s="53"/>
      <c r="I11" s="53"/>
      <c r="J11" s="53"/>
      <c r="K11" s="53"/>
      <c r="L11" s="53"/>
    </row>
    <row r="12" spans="2:12" x14ac:dyDescent="0.25">
      <c r="B12" s="55"/>
      <c r="C12" s="25" t="s">
        <v>1226</v>
      </c>
      <c r="D12" s="53" t="s">
        <v>1259</v>
      </c>
      <c r="E12" s="53"/>
      <c r="F12" s="53"/>
      <c r="G12" s="53"/>
      <c r="H12" s="53"/>
      <c r="I12" s="53"/>
      <c r="J12" s="53"/>
      <c r="K12" s="53"/>
      <c r="L12" s="53"/>
    </row>
    <row r="13" spans="2:12" x14ac:dyDescent="0.25">
      <c r="B13" s="52"/>
      <c r="C13" s="25" t="s">
        <v>1227</v>
      </c>
      <c r="D13" s="54" t="s">
        <v>1260</v>
      </c>
      <c r="E13" s="54"/>
      <c r="F13" s="54"/>
      <c r="G13" s="54"/>
      <c r="H13" s="54"/>
      <c r="I13" s="54"/>
      <c r="J13" s="54"/>
      <c r="K13" s="54"/>
      <c r="L13" s="54"/>
    </row>
    <row r="14" spans="2:12" x14ac:dyDescent="0.25">
      <c r="B14" s="52"/>
      <c r="C14" s="26" t="s">
        <v>1228</v>
      </c>
      <c r="D14" s="48" t="s">
        <v>1261</v>
      </c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52"/>
      <c r="C15" s="17" t="s">
        <v>1119</v>
      </c>
      <c r="D15" s="48" t="s">
        <v>1289</v>
      </c>
      <c r="E15" s="48"/>
      <c r="F15" s="48"/>
      <c r="G15" s="48"/>
      <c r="H15" s="48"/>
      <c r="I15" s="48"/>
      <c r="J15" s="48"/>
      <c r="K15" s="48"/>
      <c r="L15" s="48"/>
    </row>
    <row r="16" spans="2:12" x14ac:dyDescent="0.25">
      <c r="B16" s="52"/>
      <c r="C16" s="17" t="s">
        <v>1288</v>
      </c>
      <c r="D16" s="48" t="s">
        <v>1290</v>
      </c>
      <c r="E16" s="48"/>
      <c r="F16" s="48"/>
      <c r="G16" s="48"/>
      <c r="H16" s="48"/>
      <c r="I16" s="48"/>
      <c r="J16" s="48"/>
      <c r="K16" s="48"/>
      <c r="L16" s="48"/>
    </row>
    <row r="17" spans="2:12" x14ac:dyDescent="0.25">
      <c r="B17" s="52"/>
      <c r="C17" s="17" t="s">
        <v>1285</v>
      </c>
      <c r="D17" s="48" t="s">
        <v>1291</v>
      </c>
      <c r="E17" s="48"/>
      <c r="F17" s="48"/>
      <c r="G17" s="48"/>
      <c r="H17" s="48"/>
      <c r="I17" s="48"/>
      <c r="J17" s="48"/>
      <c r="K17" s="48"/>
      <c r="L17" s="48"/>
    </row>
    <row r="18" spans="2:12" x14ac:dyDescent="0.25">
      <c r="B18" s="52"/>
      <c r="C18" s="17" t="s">
        <v>1286</v>
      </c>
      <c r="D18" s="48" t="s">
        <v>1292</v>
      </c>
      <c r="E18" s="48"/>
      <c r="F18" s="48"/>
      <c r="G18" s="48"/>
      <c r="H18" s="48"/>
      <c r="I18" s="48"/>
      <c r="J18" s="48"/>
      <c r="K18" s="48"/>
      <c r="L18" s="48"/>
    </row>
    <row r="19" spans="2:12" x14ac:dyDescent="0.25">
      <c r="B19" s="52"/>
      <c r="C19" s="17" t="s">
        <v>1237</v>
      </c>
      <c r="D19" s="48" t="s">
        <v>1293</v>
      </c>
      <c r="E19" s="48"/>
      <c r="F19" s="48"/>
      <c r="G19" s="48"/>
      <c r="H19" s="48"/>
      <c r="I19" s="48"/>
      <c r="J19" s="48"/>
      <c r="K19" s="48"/>
      <c r="L19" s="48"/>
    </row>
    <row r="20" spans="2:12" x14ac:dyDescent="0.25">
      <c r="B20" s="52"/>
      <c r="C20" s="17" t="s">
        <v>1275</v>
      </c>
      <c r="D20" s="48" t="s">
        <v>1294</v>
      </c>
      <c r="E20" s="48"/>
      <c r="F20" s="48"/>
      <c r="G20" s="48"/>
      <c r="H20" s="48"/>
      <c r="I20" s="48"/>
      <c r="J20" s="48"/>
      <c r="K20" s="48"/>
      <c r="L20" s="48"/>
    </row>
    <row r="21" spans="2:12" x14ac:dyDescent="0.25">
      <c r="B21" s="52"/>
      <c r="C21" s="17" t="s">
        <v>1276</v>
      </c>
      <c r="D21" s="48" t="s">
        <v>1295</v>
      </c>
      <c r="E21" s="48"/>
      <c r="F21" s="48"/>
      <c r="G21" s="48"/>
      <c r="H21" s="48"/>
      <c r="I21" s="48"/>
      <c r="J21" s="48"/>
      <c r="K21" s="48"/>
      <c r="L21" s="48"/>
    </row>
    <row r="22" spans="2:12" x14ac:dyDescent="0.25">
      <c r="B22" s="52"/>
      <c r="C22" s="17" t="s">
        <v>1239</v>
      </c>
      <c r="D22" s="48" t="s">
        <v>1253</v>
      </c>
      <c r="E22" s="48"/>
      <c r="F22" s="48"/>
      <c r="G22" s="48"/>
      <c r="H22" s="48"/>
      <c r="I22" s="48"/>
      <c r="J22" s="48"/>
      <c r="K22" s="48"/>
      <c r="L22" s="48"/>
    </row>
    <row r="23" spans="2:12" x14ac:dyDescent="0.25">
      <c r="B23" s="52"/>
      <c r="C23" s="17" t="s">
        <v>1240</v>
      </c>
      <c r="D23" s="48" t="s">
        <v>1254</v>
      </c>
      <c r="E23" s="48"/>
      <c r="F23" s="48"/>
      <c r="G23" s="48"/>
      <c r="H23" s="48"/>
      <c r="I23" s="48"/>
      <c r="J23" s="48"/>
      <c r="K23" s="48"/>
      <c r="L23" s="48"/>
    </row>
    <row r="24" spans="2:12" ht="14.45" customHeight="1" x14ac:dyDescent="0.25">
      <c r="B24" s="52"/>
      <c r="C24" s="17" t="s">
        <v>1238</v>
      </c>
      <c r="D24" s="48" t="s">
        <v>1253</v>
      </c>
      <c r="E24" s="48"/>
      <c r="F24" s="48"/>
      <c r="G24" s="48"/>
      <c r="H24" s="48"/>
      <c r="I24" s="48"/>
      <c r="J24" s="48"/>
      <c r="K24" s="48"/>
      <c r="L24" s="48"/>
    </row>
    <row r="25" spans="2:12" x14ac:dyDescent="0.25">
      <c r="B25" s="52"/>
      <c r="C25" s="17" t="s">
        <v>1241</v>
      </c>
      <c r="D25" s="48" t="s">
        <v>1254</v>
      </c>
      <c r="E25" s="48"/>
      <c r="F25" s="48"/>
      <c r="G25" s="48"/>
      <c r="H25" s="48"/>
      <c r="I25" s="48"/>
      <c r="J25" s="48"/>
      <c r="K25" s="48"/>
      <c r="L25" s="48"/>
    </row>
    <row r="26" spans="2:12" ht="8.4499999999999993" customHeight="1" x14ac:dyDescent="0.25">
      <c r="B26" s="19"/>
      <c r="C26" s="20"/>
    </row>
    <row r="27" spans="2:12" ht="8.4499999999999993" customHeight="1" x14ac:dyDescent="0.25"/>
    <row r="28" spans="2:12" x14ac:dyDescent="0.25">
      <c r="B28" s="16" t="s">
        <v>1245</v>
      </c>
      <c r="C28" s="16" t="s">
        <v>1246</v>
      </c>
      <c r="D28" s="51" t="s">
        <v>1247</v>
      </c>
      <c r="E28" s="51"/>
      <c r="F28" s="51"/>
      <c r="G28" s="51"/>
      <c r="H28" s="51"/>
      <c r="I28" s="51"/>
      <c r="J28" s="51"/>
      <c r="K28" s="51"/>
      <c r="L28" s="51"/>
    </row>
    <row r="29" spans="2:12" x14ac:dyDescent="0.25">
      <c r="B29" s="52" t="s">
        <v>1258</v>
      </c>
      <c r="C29" s="25" t="s">
        <v>1227</v>
      </c>
      <c r="D29" s="53" t="s">
        <v>1259</v>
      </c>
      <c r="E29" s="53"/>
      <c r="F29" s="53"/>
      <c r="G29" s="53"/>
      <c r="H29" s="53"/>
      <c r="I29" s="53"/>
      <c r="J29" s="53"/>
      <c r="K29" s="53"/>
      <c r="L29" s="53"/>
    </row>
    <row r="30" spans="2:12" x14ac:dyDescent="0.25">
      <c r="B30" s="52"/>
      <c r="C30" s="26" t="s">
        <v>1226</v>
      </c>
      <c r="D30" s="54" t="s">
        <v>1260</v>
      </c>
      <c r="E30" s="54"/>
      <c r="F30" s="54"/>
      <c r="G30" s="54"/>
      <c r="H30" s="54"/>
      <c r="I30" s="54"/>
      <c r="J30" s="54"/>
      <c r="K30" s="54"/>
      <c r="L30" s="54"/>
    </row>
    <row r="31" spans="2:12" x14ac:dyDescent="0.25">
      <c r="B31" s="52"/>
      <c r="C31" s="26" t="s">
        <v>1228</v>
      </c>
      <c r="D31" s="48" t="s">
        <v>1261</v>
      </c>
      <c r="E31" s="48"/>
      <c r="F31" s="48"/>
      <c r="G31" s="48"/>
      <c r="H31" s="48"/>
      <c r="I31" s="48"/>
      <c r="J31" s="48"/>
      <c r="K31" s="48"/>
      <c r="L31" s="48"/>
    </row>
    <row r="32" spans="2:12" x14ac:dyDescent="0.25">
      <c r="B32" s="52"/>
      <c r="C32" s="17" t="s">
        <v>1147</v>
      </c>
      <c r="D32" s="48" t="s">
        <v>1255</v>
      </c>
      <c r="E32" s="48"/>
      <c r="F32" s="48"/>
      <c r="G32" s="48"/>
      <c r="H32" s="48"/>
      <c r="I32" s="48"/>
      <c r="J32" s="48"/>
      <c r="K32" s="48"/>
      <c r="L32" s="48"/>
    </row>
    <row r="33" spans="2:12" x14ac:dyDescent="0.25">
      <c r="B33" s="52"/>
      <c r="C33" s="17" t="s">
        <v>1256</v>
      </c>
      <c r="D33" s="48" t="s">
        <v>1257</v>
      </c>
      <c r="E33" s="48"/>
      <c r="F33" s="48"/>
      <c r="G33" s="48"/>
      <c r="H33" s="48"/>
      <c r="I33" s="48"/>
      <c r="J33" s="48"/>
      <c r="K33" s="48"/>
      <c r="L33" s="48"/>
    </row>
    <row r="34" spans="2:12" x14ac:dyDescent="0.25">
      <c r="B34" s="52"/>
      <c r="C34" s="26" t="s">
        <v>1144</v>
      </c>
      <c r="D34" s="48" t="s">
        <v>1262</v>
      </c>
      <c r="E34" s="48"/>
      <c r="F34" s="48"/>
      <c r="G34" s="48"/>
      <c r="H34" s="48"/>
      <c r="I34" s="48"/>
      <c r="J34" s="48"/>
      <c r="K34" s="48"/>
      <c r="L34" s="48"/>
    </row>
    <row r="35" spans="2:12" x14ac:dyDescent="0.25">
      <c r="B35" s="52"/>
      <c r="C35" s="26" t="s">
        <v>1119</v>
      </c>
      <c r="D35" s="48" t="s">
        <v>1263</v>
      </c>
      <c r="E35" s="48"/>
      <c r="F35" s="48"/>
      <c r="G35" s="48"/>
      <c r="H35" s="48"/>
      <c r="I35" s="48"/>
      <c r="J35" s="48"/>
      <c r="K35" s="48"/>
      <c r="L35" s="48"/>
    </row>
    <row r="36" spans="2:12" x14ac:dyDescent="0.25">
      <c r="B36" s="52"/>
      <c r="C36" s="26" t="s">
        <v>1118</v>
      </c>
      <c r="D36" s="48" t="s">
        <v>1264</v>
      </c>
      <c r="E36" s="48"/>
      <c r="F36" s="48"/>
      <c r="G36" s="48"/>
      <c r="H36" s="48"/>
      <c r="I36" s="48"/>
      <c r="J36" s="48"/>
      <c r="K36" s="48"/>
      <c r="L36" s="48"/>
    </row>
    <row r="37" spans="2:12" x14ac:dyDescent="0.25">
      <c r="B37" s="52"/>
      <c r="C37" s="17" t="s">
        <v>1278</v>
      </c>
      <c r="D37" s="50" t="s">
        <v>1279</v>
      </c>
      <c r="E37" s="50"/>
      <c r="F37" s="50"/>
      <c r="G37" s="50"/>
      <c r="H37" s="50"/>
      <c r="I37" s="50"/>
      <c r="J37" s="50"/>
      <c r="K37" s="50"/>
      <c r="L37" s="50"/>
    </row>
    <row r="38" spans="2:12" x14ac:dyDescent="0.25">
      <c r="B38" s="52"/>
      <c r="C38" s="27" t="s">
        <v>1277</v>
      </c>
      <c r="D38" s="50" t="s">
        <v>1280</v>
      </c>
      <c r="E38" s="50"/>
      <c r="F38" s="50"/>
      <c r="G38" s="50"/>
      <c r="H38" s="50"/>
      <c r="I38" s="50"/>
      <c r="J38" s="50"/>
      <c r="K38" s="50"/>
      <c r="L38" s="50"/>
    </row>
    <row r="39" spans="2:12" x14ac:dyDescent="0.25">
      <c r="B39" s="52"/>
      <c r="C39" s="27" t="s">
        <v>1230</v>
      </c>
      <c r="D39" s="50" t="s">
        <v>1281</v>
      </c>
      <c r="E39" s="50"/>
      <c r="F39" s="50"/>
      <c r="G39" s="50"/>
      <c r="H39" s="50"/>
      <c r="I39" s="50"/>
      <c r="J39" s="50"/>
      <c r="K39" s="50"/>
      <c r="L39" s="50"/>
    </row>
    <row r="40" spans="2:12" ht="29.1" customHeight="1" x14ac:dyDescent="0.25">
      <c r="B40" s="52"/>
      <c r="C40" s="17" t="s">
        <v>1234</v>
      </c>
      <c r="D40" s="49" t="s">
        <v>1282</v>
      </c>
      <c r="E40" s="49"/>
      <c r="F40" s="49"/>
      <c r="G40" s="49"/>
      <c r="H40" s="49"/>
      <c r="I40" s="49"/>
      <c r="J40" s="49"/>
      <c r="K40" s="49"/>
      <c r="L40" s="49"/>
    </row>
    <row r="41" spans="2:12" x14ac:dyDescent="0.25">
      <c r="B41" s="52"/>
      <c r="C41" s="27" t="s">
        <v>1284</v>
      </c>
      <c r="D41" s="50" t="s">
        <v>1296</v>
      </c>
      <c r="E41" s="50"/>
      <c r="F41" s="50"/>
      <c r="G41" s="50"/>
      <c r="H41" s="50"/>
      <c r="I41" s="50"/>
      <c r="J41" s="50"/>
      <c r="K41" s="50"/>
      <c r="L41" s="50"/>
    </row>
    <row r="42" spans="2:12" x14ac:dyDescent="0.25">
      <c r="B42" s="52"/>
      <c r="C42" s="26" t="s">
        <v>1273</v>
      </c>
      <c r="D42" s="50" t="s">
        <v>1274</v>
      </c>
      <c r="E42" s="50"/>
      <c r="F42" s="50"/>
      <c r="G42" s="50"/>
      <c r="H42" s="50"/>
      <c r="I42" s="50"/>
      <c r="J42" s="50"/>
      <c r="K42" s="50"/>
      <c r="L42" s="50"/>
    </row>
    <row r="43" spans="2:12" ht="8.1" customHeight="1" x14ac:dyDescent="0.25">
      <c r="B43" s="19"/>
      <c r="C43" s="1"/>
    </row>
    <row r="44" spans="2:12" ht="8.1" customHeight="1" x14ac:dyDescent="0.25">
      <c r="B44" s="19"/>
      <c r="C44" s="1"/>
    </row>
    <row r="45" spans="2:12" x14ac:dyDescent="0.25">
      <c r="B45" s="16" t="s">
        <v>1245</v>
      </c>
      <c r="C45" s="16" t="s">
        <v>1266</v>
      </c>
      <c r="D45" s="51" t="s">
        <v>1247</v>
      </c>
      <c r="E45" s="51"/>
      <c r="F45" s="51"/>
      <c r="G45" s="51"/>
      <c r="H45" s="51"/>
      <c r="I45" s="51"/>
      <c r="J45" s="51"/>
      <c r="K45" s="51"/>
      <c r="L45" s="51"/>
    </row>
    <row r="46" spans="2:12" x14ac:dyDescent="0.25">
      <c r="B46" s="52" t="s">
        <v>1265</v>
      </c>
      <c r="C46" s="18" t="s">
        <v>1248</v>
      </c>
      <c r="D46" s="50" t="s">
        <v>1271</v>
      </c>
      <c r="E46" s="50"/>
      <c r="F46" s="50"/>
      <c r="G46" s="50"/>
      <c r="H46" s="50"/>
      <c r="I46" s="50"/>
      <c r="J46" s="50"/>
      <c r="K46" s="50"/>
      <c r="L46" s="50"/>
    </row>
    <row r="47" spans="2:12" x14ac:dyDescent="0.25">
      <c r="B47" s="52"/>
      <c r="C47" s="18" t="s">
        <v>1267</v>
      </c>
      <c r="D47" s="50" t="s">
        <v>1272</v>
      </c>
      <c r="E47" s="50"/>
      <c r="F47" s="50"/>
      <c r="G47" s="50"/>
      <c r="H47" s="50"/>
      <c r="I47" s="50"/>
      <c r="J47" s="50"/>
      <c r="K47" s="50"/>
      <c r="L47" s="50"/>
    </row>
    <row r="48" spans="2:12" x14ac:dyDescent="0.25">
      <c r="B48" s="52"/>
      <c r="C48" s="18" t="s">
        <v>0</v>
      </c>
      <c r="D48" s="50" t="s">
        <v>1269</v>
      </c>
      <c r="E48" s="50"/>
      <c r="F48" s="50"/>
      <c r="G48" s="50"/>
      <c r="H48" s="50"/>
      <c r="I48" s="50"/>
      <c r="J48" s="50"/>
      <c r="K48" s="50"/>
      <c r="L48" s="50"/>
    </row>
    <row r="49" spans="2:12" x14ac:dyDescent="0.25">
      <c r="B49" s="52"/>
      <c r="C49" s="18" t="s">
        <v>1268</v>
      </c>
      <c r="D49" s="50" t="s">
        <v>1270</v>
      </c>
      <c r="E49" s="50"/>
      <c r="F49" s="50"/>
      <c r="G49" s="50"/>
      <c r="H49" s="50"/>
      <c r="I49" s="50"/>
      <c r="J49" s="50"/>
      <c r="K49" s="50"/>
      <c r="L49" s="50"/>
    </row>
    <row r="50" spans="2:12" ht="9.6" customHeight="1" x14ac:dyDescent="0.25">
      <c r="B50" s="19"/>
    </row>
    <row r="51" spans="2:12" ht="9.6" customHeight="1" x14ac:dyDescent="0.25">
      <c r="B51" s="19"/>
      <c r="C51" s="1"/>
    </row>
  </sheetData>
  <protectedRanges>
    <protectedRange sqref="C6:E6" name="Rango1"/>
  </protectedRanges>
  <mergeCells count="39">
    <mergeCell ref="D12:L12"/>
    <mergeCell ref="D10:L10"/>
    <mergeCell ref="B11:B25"/>
    <mergeCell ref="D11:L11"/>
    <mergeCell ref="D13:L13"/>
    <mergeCell ref="D14:L14"/>
    <mergeCell ref="D16:L16"/>
    <mergeCell ref="D24:L24"/>
    <mergeCell ref="D25:L25"/>
    <mergeCell ref="D20:L20"/>
    <mergeCell ref="D23:L23"/>
    <mergeCell ref="D17:L17"/>
    <mergeCell ref="D18:L18"/>
    <mergeCell ref="D19:L19"/>
    <mergeCell ref="D21:L21"/>
    <mergeCell ref="D22:L22"/>
    <mergeCell ref="D42:L42"/>
    <mergeCell ref="D41:L41"/>
    <mergeCell ref="D15:L15"/>
    <mergeCell ref="D45:L45"/>
    <mergeCell ref="B46:B49"/>
    <mergeCell ref="D46:L46"/>
    <mergeCell ref="D48:L48"/>
    <mergeCell ref="D49:L49"/>
    <mergeCell ref="D47:L47"/>
    <mergeCell ref="D28:L28"/>
    <mergeCell ref="B29:B42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39:L39"/>
    <mergeCell ref="D37:L37"/>
    <mergeCell ref="D38:L38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NOMINA MENSUAL PESOS</vt:lpstr>
      <vt:lpstr>Control</vt:lpstr>
      <vt:lpstr>Datos Administrativos</vt:lpstr>
      <vt:lpstr>Parametros Division Pagos</vt:lpstr>
      <vt:lpstr>Tablas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Cristian Cartes Llaves</cp:lastModifiedBy>
  <dcterms:created xsi:type="dcterms:W3CDTF">2024-12-11T14:05:25Z</dcterms:created>
  <dcterms:modified xsi:type="dcterms:W3CDTF">2025-06-11T13:27:11Z</dcterms:modified>
</cp:coreProperties>
</file>