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hidePivotFieldList="1"/>
  <mc:AlternateContent xmlns:mc="http://schemas.openxmlformats.org/markup-compatibility/2006">
    <mc:Choice Requires="x15">
      <x15ac:absPath xmlns:x15ac="http://schemas.microsoft.com/office/spreadsheetml/2010/11/ac" url="F:\Saldos por Estabilización PNP\2025 14T Jul.25\Pre\"/>
    </mc:Choice>
  </mc:AlternateContent>
  <xr:revisionPtr revIDLastSave="0" documentId="13_ncr:1_{2F6A06AF-7D7E-4846-8F53-835C5A84030F}" xr6:coauthVersionLast="47" xr6:coauthVersionMax="47" xr10:uidLastSave="{00000000-0000-0000-0000-000000000000}"/>
  <bookViews>
    <workbookView xWindow="19090" yWindow="-110" windowWidth="19420" windowHeight="11620" xr2:uid="{80568DF2-2D29-47BB-9149-2E5FBA22E713}"/>
  </bookViews>
  <sheets>
    <sheet name="1. Transferencias Distribuidora" sheetId="5" r:id="rId1"/>
    <sheet name="Tablas" sheetId="3" r:id="rId2"/>
  </sheets>
  <definedNames>
    <definedName name="_xlnm._FilterDatabase" localSheetId="0" hidden="1">'1. Transferencias Distribuidora'!$L$4:$O$31</definedName>
    <definedName name="_xlnm._FilterDatabase" localSheetId="1" hidden="1">Tablas!$F$39:$H$88</definedName>
    <definedName name="_xlcn.WorksheetConnection_PagoSaldosPNP_8T_Julio_2021v.02c.xlsxOrden" hidden="1">Orden[]</definedName>
    <definedName name="_xlcn.WorksheetConnection_PagoSaldosPNP_Julio_2021v.01.xlsxDx" hidden="1">Dx[]</definedName>
    <definedName name="_xlcn.WorksheetConnection_PagoSaldosPNP_Julio_2021v.01.xlsxGx" hidden="1">Gx[]</definedName>
    <definedName name="_xlcn.WorksheetConnection_PagoSaldosPNP_Julio_2021v.01.xlsxMoneda" hidden="1">Moneda[]</definedName>
    <definedName name="_xlcn.WorksheetConnection_PagoSaldosPNP_Julio_2021v.01.xlsxPagoSemestral" hidden="1">PagoSemestral[]</definedName>
  </definedNames>
  <calcPr calcId="191029"/>
  <pivotCaches>
    <pivotCache cacheId="12" r:id="rId3"/>
    <pivotCache cacheId="15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PagoSemestral" name="PagoSemestral" connection="WorksheetConnection_Pago Saldos PNP_Julio_2021v.01.xlsx!PagoSemestral"/>
          <x15:modelTable id="Moneda" name="Moneda" connection="WorksheetConnection_Pago Saldos PNP_Julio_2021v.01.xlsx!Moneda"/>
          <x15:modelTable id="Gx" name="Gx" connection="WorksheetConnection_Pago Saldos PNP_Julio_2021v.01.xlsx!Gx"/>
          <x15:modelTable id="Dx" name="Dx" connection="WorksheetConnection_Pago Saldos PNP_Julio_2021v.01.xlsx!Dx"/>
          <x15:modelTable id="Orden" name="Orden" connection="WorksheetConnection_Pago Saldos PNP_8T_Julio_2021v.02c.xlsx!Orden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6" i="5" l="1"/>
  <c r="J57" i="5"/>
  <c r="J58" i="5"/>
  <c r="J59" i="5"/>
  <c r="J60" i="5"/>
  <c r="J61" i="5"/>
  <c r="J62" i="5"/>
  <c r="J63" i="5"/>
  <c r="C42" i="5" a="1"/>
  <c r="C42" i="5" s="1"/>
  <c r="B43" i="5" a="1"/>
  <c r="B43" i="5" s="1"/>
  <c r="I31" i="5"/>
  <c r="H31" i="5"/>
  <c r="I30" i="5"/>
  <c r="H30" i="5"/>
  <c r="I29" i="5"/>
  <c r="H29" i="5"/>
  <c r="I28" i="5"/>
  <c r="H28" i="5"/>
  <c r="I27" i="5"/>
  <c r="H27" i="5"/>
  <c r="I26" i="5"/>
  <c r="H26" i="5"/>
  <c r="I25" i="5"/>
  <c r="H25" i="5"/>
  <c r="I24" i="5"/>
  <c r="H24" i="5"/>
  <c r="I23" i="5"/>
  <c r="H23" i="5"/>
  <c r="I22" i="5"/>
  <c r="H22" i="5"/>
  <c r="I21" i="5"/>
  <c r="H21" i="5"/>
  <c r="I20" i="5"/>
  <c r="H20" i="5"/>
  <c r="I19" i="5"/>
  <c r="H19" i="5"/>
  <c r="I18" i="5"/>
  <c r="H18" i="5"/>
  <c r="I17" i="5"/>
  <c r="H17" i="5"/>
  <c r="I16" i="5"/>
  <c r="H16" i="5"/>
  <c r="I15" i="5"/>
  <c r="H15" i="5"/>
  <c r="I14" i="5"/>
  <c r="H14" i="5"/>
  <c r="I13" i="5"/>
  <c r="H13" i="5"/>
  <c r="I12" i="5"/>
  <c r="H12" i="5"/>
  <c r="I11" i="5"/>
  <c r="H11" i="5"/>
  <c r="I10" i="5"/>
  <c r="H10" i="5"/>
  <c r="I9" i="5"/>
  <c r="H9" i="5"/>
  <c r="I8" i="5"/>
  <c r="H8" i="5"/>
  <c r="I7" i="5"/>
  <c r="H7" i="5"/>
  <c r="I6" i="5"/>
  <c r="H6" i="5"/>
  <c r="I5" i="5"/>
  <c r="H5" i="5"/>
  <c r="O33" i="3" l="1"/>
  <c r="J27" i="5" l="1"/>
  <c r="G34" i="5"/>
  <c r="J19" i="5" l="1"/>
  <c r="K19" i="5" s="1"/>
  <c r="J11" i="5"/>
  <c r="K11" i="5" s="1"/>
  <c r="K27" i="5"/>
  <c r="J10" i="5"/>
  <c r="K10" i="5" s="1"/>
  <c r="J9" i="5"/>
  <c r="J8" i="5"/>
  <c r="K8" i="5" s="1"/>
  <c r="J26" i="5"/>
  <c r="J16" i="5"/>
  <c r="K16" i="5" s="1"/>
  <c r="J15" i="5"/>
  <c r="J7" i="5"/>
  <c r="K7" i="5" s="1"/>
  <c r="J25" i="5"/>
  <c r="K25" i="5" s="1"/>
  <c r="J23" i="5"/>
  <c r="K23" i="5" s="1"/>
  <c r="J22" i="5"/>
  <c r="J14" i="5"/>
  <c r="J6" i="5"/>
  <c r="K6" i="5" s="1"/>
  <c r="J18" i="5"/>
  <c r="K18" i="5" s="1"/>
  <c r="J24" i="5"/>
  <c r="K24" i="5" s="1"/>
  <c r="J21" i="5"/>
  <c r="K21" i="5" s="1"/>
  <c r="J13" i="5"/>
  <c r="K13" i="5" s="1"/>
  <c r="J5" i="5"/>
  <c r="K5" i="5" s="1"/>
  <c r="J31" i="5"/>
  <c r="K31" i="5" s="1"/>
  <c r="J30" i="5"/>
  <c r="K30" i="5" s="1"/>
  <c r="J17" i="5"/>
  <c r="K17" i="5" s="1"/>
  <c r="J29" i="5"/>
  <c r="J28" i="5"/>
  <c r="K28" i="5" s="1"/>
  <c r="J20" i="5"/>
  <c r="K20" i="5" s="1"/>
  <c r="J12" i="5"/>
  <c r="K12" i="5" s="1"/>
  <c r="I32" i="5"/>
  <c r="H32" i="5"/>
  <c r="K22" i="5" l="1"/>
  <c r="E52" i="5"/>
  <c r="E46" i="5"/>
  <c r="E51" i="5"/>
  <c r="E57" i="5"/>
  <c r="E48" i="5"/>
  <c r="E45" i="5"/>
  <c r="E62" i="5"/>
  <c r="E58" i="5"/>
  <c r="E60" i="5"/>
  <c r="E50" i="5"/>
  <c r="E61" i="5"/>
  <c r="E54" i="5"/>
  <c r="E49" i="5"/>
  <c r="E43" i="5"/>
  <c r="E55" i="5"/>
  <c r="E47" i="5"/>
  <c r="E44" i="5"/>
  <c r="E59" i="5"/>
  <c r="E56" i="5"/>
  <c r="E53" i="5"/>
  <c r="K29" i="5"/>
  <c r="G55" i="5"/>
  <c r="G49" i="5"/>
  <c r="G46" i="5"/>
  <c r="G43" i="5"/>
  <c r="G56" i="5"/>
  <c r="G45" i="5"/>
  <c r="G60" i="5"/>
  <c r="G62" i="5"/>
  <c r="G59" i="5"/>
  <c r="G57" i="5"/>
  <c r="G53" i="5"/>
  <c r="G47" i="5"/>
  <c r="G54" i="5"/>
  <c r="G51" i="5"/>
  <c r="G58" i="5"/>
  <c r="G52" i="5"/>
  <c r="G48" i="5"/>
  <c r="G61" i="5"/>
  <c r="G50" i="5"/>
  <c r="G44" i="5"/>
  <c r="K26" i="5"/>
  <c r="F62" i="5"/>
  <c r="F59" i="5"/>
  <c r="F56" i="5"/>
  <c r="F47" i="5"/>
  <c r="F44" i="5"/>
  <c r="F55" i="5"/>
  <c r="F49" i="5"/>
  <c r="F45" i="5"/>
  <c r="F60" i="5"/>
  <c r="F54" i="5"/>
  <c r="F51" i="5"/>
  <c r="F48" i="5"/>
  <c r="F61" i="5"/>
  <c r="F53" i="5"/>
  <c r="F52" i="5"/>
  <c r="F46" i="5"/>
  <c r="F43" i="5"/>
  <c r="F58" i="5"/>
  <c r="F50" i="5"/>
  <c r="F57" i="5"/>
  <c r="K14" i="5"/>
  <c r="C60" i="5"/>
  <c r="C43" i="5"/>
  <c r="C54" i="5"/>
  <c r="C48" i="5"/>
  <c r="C44" i="5"/>
  <c r="C59" i="5"/>
  <c r="C53" i="5"/>
  <c r="C50" i="5"/>
  <c r="C47" i="5"/>
  <c r="C61" i="5"/>
  <c r="C46" i="5"/>
  <c r="C57" i="5"/>
  <c r="C49" i="5"/>
  <c r="C51" i="5"/>
  <c r="C45" i="5"/>
  <c r="C55" i="5"/>
  <c r="C62" i="5"/>
  <c r="C56" i="5"/>
  <c r="C52" i="5"/>
  <c r="C58" i="5"/>
  <c r="K15" i="5"/>
  <c r="D59" i="5"/>
  <c r="D55" i="5"/>
  <c r="D61" i="5"/>
  <c r="D58" i="5"/>
  <c r="D52" i="5"/>
  <c r="D46" i="5"/>
  <c r="D44" i="5"/>
  <c r="D57" i="5"/>
  <c r="D51" i="5"/>
  <c r="D47" i="5"/>
  <c r="D45" i="5"/>
  <c r="D60" i="5"/>
  <c r="D62" i="5"/>
  <c r="D56" i="5"/>
  <c r="D53" i="5"/>
  <c r="D50" i="5"/>
  <c r="D49" i="5"/>
  <c r="D43" i="5"/>
  <c r="D54" i="5"/>
  <c r="D48" i="5"/>
  <c r="K9" i="5"/>
  <c r="J32" i="5"/>
  <c r="H56" i="5" l="1"/>
  <c r="H61" i="5"/>
  <c r="H60" i="5"/>
  <c r="H51" i="5"/>
  <c r="H53" i="5"/>
  <c r="J53" i="5" s="1"/>
  <c r="H52" i="5"/>
  <c r="H57" i="5"/>
  <c r="H62" i="5"/>
  <c r="H54" i="5"/>
  <c r="J54" i="5" s="1"/>
  <c r="H59" i="5"/>
  <c r="H55" i="5"/>
  <c r="H58" i="5"/>
  <c r="H47" i="5"/>
  <c r="J47" i="5" s="1"/>
  <c r="J55" i="5"/>
  <c r="H49" i="5"/>
  <c r="J49" i="5" s="1"/>
  <c r="H50" i="5"/>
  <c r="J50" i="5" s="1"/>
  <c r="H46" i="5"/>
  <c r="H48" i="5"/>
  <c r="J48" i="5" s="1"/>
  <c r="C65" i="5"/>
  <c r="H43" i="5"/>
  <c r="J51" i="5"/>
  <c r="J52" i="5"/>
  <c r="H45" i="5"/>
  <c r="H44" i="5"/>
  <c r="K32" i="5"/>
  <c r="E63" i="5" l="1"/>
  <c r="F63" i="5"/>
  <c r="G63" i="5"/>
  <c r="D63" i="5"/>
  <c r="J44" i="5"/>
  <c r="C63" i="5" l="1"/>
  <c r="H63" i="5"/>
  <c r="N38" i="3" l="1"/>
  <c r="J45" i="5" l="1"/>
  <c r="J46" i="5"/>
  <c r="J43" i="5"/>
  <c r="M38" i="3"/>
  <c r="O4" i="3" l="1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4" i="3"/>
  <c r="O35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DF6BA0B-83D0-4877-8A9C-CD3E577D5723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31010E3F-89BB-4EFD-B8D2-B783EE38B667}" name="WorksheetConnection_Pago Saldos PNP_8T_Julio_2021v.02c.xlsx!Orden" type="102" refreshedVersion="7" minRefreshableVersion="5">
    <extLst>
      <ext xmlns:x15="http://schemas.microsoft.com/office/spreadsheetml/2010/11/main" uri="{DE250136-89BD-433C-8126-D09CA5730AF9}">
        <x15:connection id="Orden">
          <x15:rangePr sourceName="_xlcn.WorksheetConnection_PagoSaldosPNP_8T_Julio_2021v.02c.xlsxOrden"/>
        </x15:connection>
      </ext>
    </extLst>
  </connection>
  <connection id="3" xr16:uid="{FA9A713C-40B9-4426-AC4B-D92FA4489F8B}" name="WorksheetConnection_Pago Saldos PNP_Julio_2021v.01.xlsx!Dx" type="102" refreshedVersion="8" minRefreshableVersion="5">
    <extLst>
      <ext xmlns:x15="http://schemas.microsoft.com/office/spreadsheetml/2010/11/main" uri="{DE250136-89BD-433C-8126-D09CA5730AF9}">
        <x15:connection id="Dx">
          <x15:rangePr sourceName="_xlcn.WorksheetConnection_PagoSaldosPNP_Julio_2021v.01.xlsxDx"/>
        </x15:connection>
      </ext>
    </extLst>
  </connection>
  <connection id="4" xr16:uid="{1BBC03DE-C263-4E36-87AE-225721675CBA}" name="WorksheetConnection_Pago Saldos PNP_Julio_2021v.01.xlsx!Gx" type="102" refreshedVersion="7" minRefreshableVersion="5">
    <extLst>
      <ext xmlns:x15="http://schemas.microsoft.com/office/spreadsheetml/2010/11/main" uri="{DE250136-89BD-433C-8126-D09CA5730AF9}">
        <x15:connection id="Gx">
          <x15:rangePr sourceName="_xlcn.WorksheetConnection_PagoSaldosPNP_Julio_2021v.01.xlsxGx"/>
        </x15:connection>
      </ext>
    </extLst>
  </connection>
  <connection id="5" xr16:uid="{6A69C6C0-63FB-4010-9D2F-65DDD4B2539D}" name="WorksheetConnection_Pago Saldos PNP_Julio_2021v.01.xlsx!Moneda" type="102" refreshedVersion="7" minRefreshableVersion="5">
    <extLst>
      <ext xmlns:x15="http://schemas.microsoft.com/office/spreadsheetml/2010/11/main" uri="{DE250136-89BD-433C-8126-D09CA5730AF9}">
        <x15:connection id="Moneda">
          <x15:rangePr sourceName="_xlcn.WorksheetConnection_PagoSaldosPNP_Julio_2021v.01.xlsxMoneda"/>
        </x15:connection>
      </ext>
    </extLst>
  </connection>
  <connection id="6" xr16:uid="{0593F8B2-793B-42B9-BD8F-9391CA196CFB}" name="WorksheetConnection_Pago Saldos PNP_Julio_2021v.01.xlsx!PagoSemestral" type="102" refreshedVersion="8" minRefreshableVersion="5">
    <extLst>
      <ext xmlns:x15="http://schemas.microsoft.com/office/spreadsheetml/2010/11/main" uri="{DE250136-89BD-433C-8126-D09CA5730AF9}">
        <x15:connection id="PagoSemestral">
          <x15:rangePr sourceName="_xlcn.WorksheetConnection_PagoSaldosPNP_Julio_2021v.01.xlsxPagoSemestral"/>
        </x15:connection>
      </ext>
    </extLst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<sst xmlns="http://schemas.openxmlformats.org/spreadsheetml/2006/main" count="461" uniqueCount="197">
  <si>
    <t>Total</t>
  </si>
  <si>
    <t>CEC</t>
  </si>
  <si>
    <t>Abengoa</t>
  </si>
  <si>
    <t>Edelaysen S.A.</t>
  </si>
  <si>
    <t>Acciona</t>
  </si>
  <si>
    <t>Aela Generación S.A.</t>
  </si>
  <si>
    <t>Sagesa S.A.</t>
  </si>
  <si>
    <t>Saesa S.A.</t>
  </si>
  <si>
    <t>Amunche Solar SpA</t>
  </si>
  <si>
    <t>Edelmag S.A.</t>
  </si>
  <si>
    <t>Chungungo S.A.</t>
  </si>
  <si>
    <t>COLBÚN</t>
  </si>
  <si>
    <t>Consorcio Abengoa Chile S.A., Abengoa Solar Chile SpA y Abengoa Solar S.A.</t>
  </si>
  <si>
    <t>E-CL</t>
  </si>
  <si>
    <t>El Campesino</t>
  </si>
  <si>
    <t>Empresa Eléctrica Carén S.A.</t>
  </si>
  <si>
    <t>Empresa Eléctrica ERNC-1 SpA.</t>
  </si>
  <si>
    <t>ENDESA</t>
  </si>
  <si>
    <t>Energía Cerro El Morado S.A.</t>
  </si>
  <si>
    <t>Ibereolica Cabo Leones I S.A.</t>
  </si>
  <si>
    <t>Norvind</t>
  </si>
  <si>
    <t>PANGUIPULLI</t>
  </si>
  <si>
    <t>Pelumpén S.A.</t>
  </si>
  <si>
    <t>San Juan SpA.</t>
  </si>
  <si>
    <t>Santiago Solar S.A.</t>
  </si>
  <si>
    <t>SCB II SpA</t>
  </si>
  <si>
    <t>SPV P4 S.A.</t>
  </si>
  <si>
    <t>CGE</t>
  </si>
  <si>
    <t>AES GENER</t>
  </si>
  <si>
    <t>D. ALMAGRO</t>
  </si>
  <si>
    <t>M. REDONDO</t>
  </si>
  <si>
    <t>PUNTILLA</t>
  </si>
  <si>
    <t>CHILQUINTA</t>
  </si>
  <si>
    <t>PUYEHUE</t>
  </si>
  <si>
    <t>CODINER</t>
  </si>
  <si>
    <t>COELCHA</t>
  </si>
  <si>
    <t>CONAFE</t>
  </si>
  <si>
    <t>COOPELAN</t>
  </si>
  <si>
    <t>Coopersol</t>
  </si>
  <si>
    <t>COOPREL</t>
  </si>
  <si>
    <t>COPELEC</t>
  </si>
  <si>
    <t>CRELL</t>
  </si>
  <si>
    <t>EDECSA</t>
  </si>
  <si>
    <t>Pelumpén S.A. (Colbún)</t>
  </si>
  <si>
    <t>Pelumpén S.A. (Polpaico)</t>
  </si>
  <si>
    <t>EEC</t>
  </si>
  <si>
    <t>GUACOLDA</t>
  </si>
  <si>
    <t>EEPA</t>
  </si>
  <si>
    <t>ELECDA</t>
  </si>
  <si>
    <t>ELIQSA</t>
  </si>
  <si>
    <t>EMELARI</t>
  </si>
  <si>
    <t>EMELAT</t>
  </si>
  <si>
    <t>EMELCA</t>
  </si>
  <si>
    <t>Enel</t>
  </si>
  <si>
    <t>FRONTEL</t>
  </si>
  <si>
    <t>LITORAL</t>
  </si>
  <si>
    <t>LUZ OSORNO</t>
  </si>
  <si>
    <t>LUZLINARES</t>
  </si>
  <si>
    <t>LUZPARRAL</t>
  </si>
  <si>
    <t>Mataquito</t>
  </si>
  <si>
    <t>SAESA</t>
  </si>
  <si>
    <t>SOCOEPA</t>
  </si>
  <si>
    <t>TIL TIL</t>
  </si>
  <si>
    <t>MATAQUITO</t>
  </si>
  <si>
    <t>Coopelan</t>
  </si>
  <si>
    <t>Frontel</t>
  </si>
  <si>
    <t>Elecda</t>
  </si>
  <si>
    <t>Total general</t>
  </si>
  <si>
    <t>Dx</t>
  </si>
  <si>
    <t>Distribuidor Actual</t>
  </si>
  <si>
    <t>Gx</t>
  </si>
  <si>
    <t>Generador Actual</t>
  </si>
  <si>
    <t>CERRO_DOMINADOR_CSP</t>
  </si>
  <si>
    <t>ACCIONA_ENERGIA</t>
  </si>
  <si>
    <t>AELA_GENERACION</t>
  </si>
  <si>
    <t>LUZ_DEL_NORTE</t>
  </si>
  <si>
    <t>CHUNGUNGO</t>
  </si>
  <si>
    <t>COLBUN</t>
  </si>
  <si>
    <t>RUCATAYO</t>
  </si>
  <si>
    <t>ENGIE</t>
  </si>
  <si>
    <t>GM_HOLDINGS</t>
  </si>
  <si>
    <t>CAREN</t>
  </si>
  <si>
    <t>PV_SALVADOR</t>
  </si>
  <si>
    <t>ENEL_GENERACION</t>
  </si>
  <si>
    <t>EL_MORADO</t>
  </si>
  <si>
    <t>CABO_LEONES</t>
  </si>
  <si>
    <t>NORVIND</t>
  </si>
  <si>
    <t>EGP_CHILE</t>
  </si>
  <si>
    <t>SAN_JUAN_LAP</t>
  </si>
  <si>
    <t>SANTIAGO_SOLAR</t>
  </si>
  <si>
    <t>SPVP4</t>
  </si>
  <si>
    <t>AES_GENER</t>
  </si>
  <si>
    <t>EMELDA</t>
  </si>
  <si>
    <t>MONTE REDONDO</t>
  </si>
  <si>
    <t>COOPERSOL</t>
  </si>
  <si>
    <t>ENEL_DISTRIBUCION</t>
  </si>
  <si>
    <t>LUZOSORNO</t>
  </si>
  <si>
    <t>Cge Distribución</t>
  </si>
  <si>
    <t>Chilquinta</t>
  </si>
  <si>
    <t>Codiner</t>
  </si>
  <si>
    <t>Coelcha</t>
  </si>
  <si>
    <t>Conafe</t>
  </si>
  <si>
    <t>Cooprel</t>
  </si>
  <si>
    <t>Copelec</t>
  </si>
  <si>
    <t>Crell</t>
  </si>
  <si>
    <t>Edecsa</t>
  </si>
  <si>
    <t>Colina</t>
  </si>
  <si>
    <t>Eliqsa</t>
  </si>
  <si>
    <t>Emelari</t>
  </si>
  <si>
    <t>Emelat</t>
  </si>
  <si>
    <t>Emelca</t>
  </si>
  <si>
    <t>Enel Distribución</t>
  </si>
  <si>
    <t>Litoral</t>
  </si>
  <si>
    <t>Luz Osorno</t>
  </si>
  <si>
    <t>Luzlinares</t>
  </si>
  <si>
    <t>Luzparral</t>
  </si>
  <si>
    <t>Saesa</t>
  </si>
  <si>
    <t>Socoepa</t>
  </si>
  <si>
    <t>Edelmag</t>
  </si>
  <si>
    <t>Edelaysen</t>
  </si>
  <si>
    <t>Distribuidora</t>
  </si>
  <si>
    <t>PagoSemestral$</t>
  </si>
  <si>
    <t>Distribuidoras</t>
  </si>
  <si>
    <t>Generadores</t>
  </si>
  <si>
    <t>Tabla Pago Semestral</t>
  </si>
  <si>
    <t>SAESA_SM</t>
  </si>
  <si>
    <t>EDELAYSEN_SM</t>
  </si>
  <si>
    <t>EDELMAG_SM</t>
  </si>
  <si>
    <t>SAGESA_SM</t>
  </si>
  <si>
    <t>Dx Tabla Pago</t>
  </si>
  <si>
    <t>Dx Tabla Saldos</t>
  </si>
  <si>
    <t>Distribuidora2</t>
  </si>
  <si>
    <t>DistribuidorActual</t>
  </si>
  <si>
    <t>Check</t>
  </si>
  <si>
    <t>BalanceDistribuidora</t>
  </si>
  <si>
    <t>Dólar</t>
  </si>
  <si>
    <t>Moneda</t>
  </si>
  <si>
    <t>Valor</t>
  </si>
  <si>
    <t>TOTAL</t>
  </si>
  <si>
    <t>Proceso</t>
  </si>
  <si>
    <t>Orden</t>
  </si>
  <si>
    <t>(*) Dólar observado de los Estados Unidos de América publicado por el Banco Central de Chile del día hábil siguiente a la publicación decreto PNP.</t>
  </si>
  <si>
    <t>2_Saldos PNP Enero 2022  [USD]</t>
  </si>
  <si>
    <t>2_Saldos PNP Julio 2021  [USD]</t>
  </si>
  <si>
    <t>2_Saldos PNP Julio 2020[USD]</t>
  </si>
  <si>
    <t>2_Saldos PNP Enero 2020 [USD]</t>
  </si>
  <si>
    <t>2_Saldos PNP Enero 2021  [USD]</t>
  </si>
  <si>
    <t>Transferencia Art.34</t>
  </si>
  <si>
    <t>Resumen con Distribuidoras Actuales</t>
  </si>
  <si>
    <t>2_Saldos PNP Julio 2022  [USD]</t>
  </si>
  <si>
    <t>Check Transferencias</t>
  </si>
  <si>
    <t>Reciben [$]</t>
  </si>
  <si>
    <t>Pagan [$]</t>
  </si>
  <si>
    <t>BESALCO</t>
  </si>
  <si>
    <t>CONDOR  ENERGÍA (Tchamma)</t>
  </si>
  <si>
    <t>CONDOR_ENERGIA</t>
  </si>
  <si>
    <t>CONDOR ENERGÍA (C° Tigre)</t>
  </si>
  <si>
    <t>CONDOR ENERGÍA (Esperanza)</t>
  </si>
  <si>
    <t>ENEL GENERACIÓN</t>
  </si>
  <si>
    <t>HUEMUL ENERGÍA (Caman)</t>
  </si>
  <si>
    <t>HUEMUL_ENERGIA</t>
  </si>
  <si>
    <t>HUEMUL ENERGÍA (Ckani)</t>
  </si>
  <si>
    <t>HUEMUL ENERGÍA (Coihue)</t>
  </si>
  <si>
    <t>IBEREÓLICA CABO LEONES II S.A.</t>
  </si>
  <si>
    <t>CABO_LEONES_II</t>
  </si>
  <si>
    <t>IBEREÓLICA CABO LEONES III SpA</t>
  </si>
  <si>
    <t>CABO_LEONES_III</t>
  </si>
  <si>
    <t>MARIA ELENA SOLAR</t>
  </si>
  <si>
    <t>MARIA_ELENA_SOLAR</t>
  </si>
  <si>
    <t>OPDENERGY</t>
  </si>
  <si>
    <t>OPDENERGY_GENERACION</t>
  </si>
  <si>
    <t>PARQUE EÓLICO CABO LEONES I S.A.</t>
  </si>
  <si>
    <t>PUELCHE SUR EÓLICA</t>
  </si>
  <si>
    <t>COPIHUE_ENERGIA</t>
  </si>
  <si>
    <t>SONNEDIX COX</t>
  </si>
  <si>
    <t>SONNEDIX_COX</t>
  </si>
  <si>
    <t>WPD DUQUECO (Duqueco)</t>
  </si>
  <si>
    <t>WPD_DUQUECO</t>
  </si>
  <si>
    <t>WPD DUQUECO (Sta Fe)</t>
  </si>
  <si>
    <t>WPD MALLECO (Malleco II)</t>
  </si>
  <si>
    <t>WPD_MALLECO</t>
  </si>
  <si>
    <t>WPD MALLECO (Malleco)</t>
  </si>
  <si>
    <t>WPD NEGRETE</t>
  </si>
  <si>
    <t>WPD_NEGRETE</t>
  </si>
  <si>
    <t>Cuadro de Pago N° 1: Transferencias entre Distribuidoras</t>
  </si>
  <si>
    <t>Dólar 8.Jul.2024(*)</t>
  </si>
  <si>
    <t>CGE Distribución</t>
  </si>
  <si>
    <t>Tiltil</t>
  </si>
  <si>
    <t>VE</t>
  </si>
  <si>
    <t>VD</t>
  </si>
  <si>
    <t>Prorrata_Excedentes</t>
  </si>
  <si>
    <t>1. Transferencias entre Distribuidoras (Art. 34, Res. Exenta N°379/2024)</t>
  </si>
  <si>
    <t>TilTil</t>
  </si>
  <si>
    <t>Desa</t>
  </si>
  <si>
    <t>DESA</t>
  </si>
  <si>
    <t>Excedente/Deficit</t>
  </si>
  <si>
    <t>Tabla N°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</si>
</sst>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41" formatCode="_ * #,##0_ ;_ * \-#,##0_ ;_ * &quot;-&quot;_ ;_ @_ "/>
    <numFmt numFmtId="164" formatCode="#,##0_ ;[Red]\-#,##0\ "/>
    <numFmt numFmtId="165" formatCode="_-* #,##0\ _€_-;\-* #,##0\ _€_-;_-* &quot;-&quot;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45">
    <xf numFmtId="0" fontId="0" fillId="0" borderId="0" xfId="0"/>
    <xf numFmtId="164" fontId="0" fillId="0" borderId="0" xfId="0" applyNumberFormat="1"/>
    <xf numFmtId="0" fontId="2" fillId="0" borderId="0" xfId="0" applyFont="1"/>
    <xf numFmtId="0" fontId="0" fillId="0" borderId="1" xfId="0" applyBorder="1"/>
    <xf numFmtId="0" fontId="0" fillId="2" borderId="0" xfId="0" applyFill="1"/>
    <xf numFmtId="164" fontId="2" fillId="0" borderId="1" xfId="0" applyNumberFormat="1" applyFont="1" applyBorder="1"/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/>
    <xf numFmtId="42" fontId="0" fillId="0" borderId="0" xfId="0" applyNumberFormat="1"/>
    <xf numFmtId="42" fontId="0" fillId="0" borderId="0" xfId="4" applyFont="1"/>
    <xf numFmtId="0" fontId="0" fillId="3" borderId="0" xfId="0" applyFill="1"/>
    <xf numFmtId="41" fontId="0" fillId="0" borderId="0" xfId="1" applyFont="1"/>
    <xf numFmtId="0" fontId="2" fillId="0" borderId="1" xfId="0" applyFont="1" applyBorder="1"/>
    <xf numFmtId="164" fontId="2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2" fontId="0" fillId="0" borderId="0" xfId="4" applyFont="1" applyAlignment="1">
      <alignment horizontal="center"/>
    </xf>
    <xf numFmtId="10" fontId="0" fillId="0" borderId="0" xfId="2" applyNumberFormat="1" applyFont="1" applyAlignment="1">
      <alignment horizontal="center"/>
    </xf>
    <xf numFmtId="42" fontId="2" fillId="0" borderId="0" xfId="0" applyNumberFormat="1" applyFont="1"/>
    <xf numFmtId="42" fontId="0" fillId="2" borderId="1" xfId="4" applyFont="1" applyFill="1" applyBorder="1" applyAlignment="1">
      <alignment horizontal="center"/>
    </xf>
    <xf numFmtId="0" fontId="2" fillId="4" borderId="12" xfId="0" applyFont="1" applyFill="1" applyBorder="1"/>
    <xf numFmtId="164" fontId="2" fillId="0" borderId="14" xfId="0" applyNumberFormat="1" applyFont="1" applyBorder="1"/>
    <xf numFmtId="0" fontId="2" fillId="4" borderId="2" xfId="0" applyFont="1" applyFill="1" applyBorder="1" applyAlignment="1">
      <alignment horizontal="center"/>
    </xf>
    <xf numFmtId="10" fontId="2" fillId="0" borderId="0" xfId="2" applyNumberFormat="1" applyFont="1" applyAlignment="1">
      <alignment horizontal="center"/>
    </xf>
    <xf numFmtId="42" fontId="2" fillId="0" borderId="0" xfId="4" applyFont="1"/>
    <xf numFmtId="0" fontId="3" fillId="0" borderId="0" xfId="0" applyFont="1"/>
    <xf numFmtId="0" fontId="2" fillId="4" borderId="13" xfId="0" applyFont="1" applyFill="1" applyBorder="1"/>
    <xf numFmtId="164" fontId="5" fillId="0" borderId="0" xfId="0" applyNumberFormat="1" applyFont="1"/>
    <xf numFmtId="164" fontId="2" fillId="0" borderId="0" xfId="0" applyNumberFormat="1" applyFont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pivotButton="1" applyNumberFormat="1"/>
    <xf numFmtId="0" fontId="0" fillId="0" borderId="0" xfId="0" applyNumberFormat="1"/>
    <xf numFmtId="164" fontId="0" fillId="0" borderId="0" xfId="0" applyNumberFormat="1" applyFont="1"/>
  </cellXfs>
  <cellStyles count="5">
    <cellStyle name="Millares [0]" xfId="1" builtinId="6"/>
    <cellStyle name="Millares [0] 11" xfId="3" xr:uid="{55237FFA-523C-46AA-81D7-2B8FABE91199}"/>
    <cellStyle name="Moneda [0]" xfId="4" builtinId="7"/>
    <cellStyle name="Normal" xfId="0" builtinId="0"/>
    <cellStyle name="Porcentaje" xfId="2" builtinId="5"/>
  </cellStyles>
  <dxfs count="10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#,##0_ ;[Red]\-#,##0\ "/>
    </dxf>
    <dxf>
      <font>
        <color theme="1"/>
      </font>
    </dxf>
    <dxf>
      <numFmt numFmtId="32" formatCode="_ &quot;$&quot;* #,##0_ ;_ &quot;$&quot;* \-#,##0_ ;_ &quot;$&quot;* &quot;-&quot;_ ;_ @_ 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color auto="1"/>
      </font>
    </dxf>
    <dxf>
      <numFmt numFmtId="164" formatCode="#,##0_ ;[Red]\-#,##0\ "/>
    </dxf>
    <dxf>
      <fill>
        <patternFill patternType="solid">
          <fgColor indexed="64"/>
          <bgColor rgb="FFFFFF00"/>
        </patternFill>
      </fill>
    </dxf>
    <dxf>
      <numFmt numFmtId="0" formatCode="General"/>
      <fill>
        <patternFill patternType="solid">
          <fgColor indexed="64"/>
          <bgColor rgb="FFFFFFCC"/>
        </patternFill>
      </fill>
    </dxf>
    <dxf>
      <numFmt numFmtId="164" formatCode="#,##0_ ;[Red]\-#,##0\ 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theme="1"/>
      </font>
    </dxf>
    <dxf>
      <numFmt numFmtId="164" formatCode="#,##0_ ;[Red]\-#,##0\ 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#,##0_ ;[Red]\-#,##0\ "/>
    </dxf>
    <dxf>
      <font>
        <color auto="1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2" formatCode="_ &quot;$&quot;* #,##0_ ;_ &quot;$&quot;* \-#,##0_ ;_ &quot;$&quot;* &quot;-&quot;_ ;_ @_ 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18" Type="http://schemas.openxmlformats.org/officeDocument/2006/relationships/customXml" Target="../customXml/item7.xml"/><Relationship Id="rId26" Type="http://schemas.openxmlformats.org/officeDocument/2006/relationships/customXml" Target="../customXml/item15.xml"/><Relationship Id="rId3" Type="http://schemas.openxmlformats.org/officeDocument/2006/relationships/pivotCacheDefinition" Target="pivotCache/pivotCacheDefinition1.xml"/><Relationship Id="rId21" Type="http://schemas.openxmlformats.org/officeDocument/2006/relationships/customXml" Target="../customXml/item10.xml"/><Relationship Id="rId7" Type="http://schemas.openxmlformats.org/officeDocument/2006/relationships/styles" Target="styles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5" Type="http://schemas.openxmlformats.org/officeDocument/2006/relationships/customXml" Target="../customXml/item14.xml"/><Relationship Id="rId33" Type="http://schemas.openxmlformats.org/officeDocument/2006/relationships/customXml" Target="../customXml/item2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20" Type="http://schemas.openxmlformats.org/officeDocument/2006/relationships/customXml" Target="../customXml/item9.xml"/><Relationship Id="rId29" Type="http://schemas.openxmlformats.org/officeDocument/2006/relationships/customXml" Target="../customXml/item18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alcChain" Target="calcChain.xml"/><Relationship Id="rId24" Type="http://schemas.openxmlformats.org/officeDocument/2006/relationships/customXml" Target="../customXml/item13.xml"/><Relationship Id="rId32" Type="http://schemas.openxmlformats.org/officeDocument/2006/relationships/customXml" Target="../customXml/item21.xml"/><Relationship Id="rId5" Type="http://schemas.openxmlformats.org/officeDocument/2006/relationships/theme" Target="theme/theme1.xml"/><Relationship Id="rId15" Type="http://schemas.openxmlformats.org/officeDocument/2006/relationships/customXml" Target="../customXml/item4.xml"/><Relationship Id="rId23" Type="http://schemas.openxmlformats.org/officeDocument/2006/relationships/customXml" Target="../customXml/item12.xml"/><Relationship Id="rId28" Type="http://schemas.openxmlformats.org/officeDocument/2006/relationships/customXml" Target="../customXml/item17.xml"/><Relationship Id="rId10" Type="http://schemas.openxmlformats.org/officeDocument/2006/relationships/powerPivotData" Target="model/item.data"/><Relationship Id="rId19" Type="http://schemas.openxmlformats.org/officeDocument/2006/relationships/customXml" Target="../customXml/item8.xml"/><Relationship Id="rId31" Type="http://schemas.openxmlformats.org/officeDocument/2006/relationships/customXml" Target="../customXml/item20.xml"/><Relationship Id="rId4" Type="http://schemas.openxmlformats.org/officeDocument/2006/relationships/pivotCacheDefinition" Target="pivotCache/pivotCacheDefinition2.xml"/><Relationship Id="rId9" Type="http://schemas.openxmlformats.org/officeDocument/2006/relationships/sheetMetadata" Target="metadata.xml"/><Relationship Id="rId14" Type="http://schemas.openxmlformats.org/officeDocument/2006/relationships/customXml" Target="../customXml/item3.xml"/><Relationship Id="rId22" Type="http://schemas.openxmlformats.org/officeDocument/2006/relationships/customXml" Target="../customXml/item11.xml"/><Relationship Id="rId27" Type="http://schemas.openxmlformats.org/officeDocument/2006/relationships/customXml" Target="../customXml/item16.xml"/><Relationship Id="rId30" Type="http://schemas.openxmlformats.org/officeDocument/2006/relationships/customXml" Target="../customXml/item19.xml"/><Relationship Id="rId8" Type="http://schemas.openxmlformats.org/officeDocument/2006/relationships/sharedStrings" Target="sharedStrings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Hugo Tapia Muñoz" refreshedDate="45847.696212268522" backgroundQuery="1" createdVersion="6" refreshedVersion="8" minRefreshableVersion="3" recordCount="0" supportSubquery="1" supportAdvancedDrill="1" xr:uid="{46DEAFEC-1045-4401-8409-DD0C9EE80472}">
  <cacheSource type="external" connectionId="1"/>
  <cacheFields count="3">
    <cacheField name="[PagoSemestral].[Distribuidora].[Distribuidora]" caption="Distribuidora" numFmtId="0" hierarchy="8" level="1">
      <sharedItems count="32">
        <s v="CEC"/>
        <s v="CGE Distribución"/>
        <s v="Chilquinta"/>
        <s v="Codiner"/>
        <s v="Coelcha"/>
        <s v="Colina"/>
        <s v="Conafe"/>
        <s v="Coopelan"/>
        <s v="Coopersol"/>
        <s v="Cooprel"/>
        <s v="Copelec"/>
        <s v="Crell"/>
        <s v="Desa"/>
        <s v="Edecsa"/>
        <s v="Edelaysen"/>
        <s v="Edelmag"/>
        <s v="EEPA"/>
        <s v="Elecda"/>
        <s v="Eliqsa"/>
        <s v="Emelari"/>
        <s v="Emelat"/>
        <s v="Emelca"/>
        <s v="Enel Distribución"/>
        <s v="Frontel"/>
        <s v="Litoral"/>
        <s v="Luz Osorno"/>
        <s v="Luzlinares"/>
        <s v="Luzparral"/>
        <s v="Mataquito"/>
        <s v="Saesa"/>
        <s v="Socoepa"/>
        <s v="Tiltil"/>
      </sharedItems>
    </cacheField>
    <cacheField name="[PagoSemestral].[DistribuidorActual].[DistribuidorActual]" caption="DistribuidorActual" numFmtId="0" hierarchy="12" level="1">
      <sharedItems count="27">
        <s v="CEC"/>
        <s v="CGE"/>
        <s v="CHILQUINTA"/>
        <s v="CODINER"/>
        <s v="COELCHA"/>
        <s v="EEC"/>
        <s v="COOPELAN"/>
        <s v="COOPERSOL"/>
        <s v="COOPREL"/>
        <s v="COPELEC"/>
        <s v="CRELL"/>
        <s v="DESA"/>
        <s v="EDECSA"/>
        <s v="EDELAYSEN_SM"/>
        <s v="EDELMAG_SM"/>
        <s v="EEPA"/>
        <s v="EMELCA"/>
        <s v="ENEL_DISTRIBUCION"/>
        <s v="FRONTEL"/>
        <s v="LITORAL"/>
        <s v="LUZOSORNO"/>
        <s v="LUZLINARES"/>
        <s v="LUZPARRAL"/>
        <s v="MATAQUITO"/>
        <s v="SAESA"/>
        <s v="SOCOEPA"/>
        <s v="TIL TIL"/>
      </sharedItems>
    </cacheField>
    <cacheField name="[Measures].[Suma de BalanceDistribuidora]" caption="Suma de BalanceDistribuidora" numFmtId="0" hierarchy="21" level="32767"/>
  </cacheFields>
  <cacheHierarchies count="22">
    <cacheHierarchy uniqueName="[Dx].[Dx]" caption="Dx" attribute="1" defaultMemberUniqueName="[Dx].[Dx].[All]" allUniqueName="[Dx].[Dx].[All]" dimensionUniqueName="[Dx]" displayFolder="" count="0" memberValueDatatype="130" unbalanced="0"/>
    <cacheHierarchy uniqueName="[Dx].[Distribuidor Actual]" caption="Distribuidor Actual" attribute="1" defaultMemberUniqueName="[Dx].[Distribuidor Actual].[All]" allUniqueName="[Dx].[Distribuidor Actual].[All]" dimensionUniqueName="[Dx]" displayFolder="" count="0" memberValueDatatype="130" unbalanced="0"/>
    <cacheHierarchy uniqueName="[Gx].[Gx]" caption="Gx" attribute="1" defaultMemberUniqueName="[Gx].[Gx].[All]" allUniqueName="[Gx].[Gx].[All]" dimensionUniqueName="[Gx]" displayFolder="" count="0" memberValueDatatype="130" unbalanced="0"/>
    <cacheHierarchy uniqueName="[Gx].[Generador Actual]" caption="Generador Actual" attribute="1" defaultMemberUniqueName="[Gx].[Generador Actual].[All]" allUniqueName="[Gx].[Generador Actual].[All]" dimensionUniqueName="[Gx]" displayFolder="" count="0" memberValueDatatype="130" unbalanced="0"/>
    <cacheHierarchy uniqueName="[Moneda].[Moneda]" caption="Moneda" attribute="1" defaultMemberUniqueName="[Moneda].[Moneda].[All]" allUniqueName="[Moneda].[Moneda].[All]" dimensionUniqueName="[Moneda]" displayFolder="" count="0" memberValueDatatype="130" unbalanced="0"/>
    <cacheHierarchy uniqueName="[Moneda].[Valor]" caption="Valor" attribute="1" defaultMemberUniqueName="[Moneda].[Valor].[All]" allUniqueName="[Moneda].[Valor].[All]" dimensionUniqueName="[Moneda]" displayFolder="" count="0" memberValueDatatype="5" unbalanced="0"/>
    <cacheHierarchy uniqueName="[Orden].[Proceso]" caption="Proceso" attribute="1" defaultMemberUniqueName="[Orden].[Proceso].[All]" allUniqueName="[Orden].[Proceso].[All]" dimensionUniqueName="[Orden]" displayFolder="" count="0" memberValueDatatype="130" unbalanced="0"/>
    <cacheHierarchy uniqueName="[Orden].[Orden]" caption="Orden" attribute="1" defaultMemberUniqueName="[Orden].[Orden].[All]" allUniqueName="[Orden].[Orden].[All]" dimensionUniqueName="[Orden]" displayFolder="" count="0" memberValueDatatype="20" unbalanced="0"/>
    <cacheHierarchy uniqueName="[PagoSemestral].[Distribuidora]" caption="Distribuidora" attribute="1" defaultMemberUniqueName="[PagoSemestral].[Distribuidora].[All]" allUniqueName="[PagoSemestral].[Distribuidora].[All]" dimensionUniqueName="[PagoSemestral]" displayFolder="" count="2" memberValueDatatype="130" unbalanced="0">
      <fieldsUsage count="2">
        <fieldUsage x="-1"/>
        <fieldUsage x="0"/>
      </fieldsUsage>
    </cacheHierarchy>
    <cacheHierarchy uniqueName="[PagoSemestral].[BalanceDistribuidora]" caption="BalanceDistribuidora" attribute="1" defaultMemberUniqueName="[PagoSemestral].[BalanceDistribuidora].[All]" allUniqueName="[PagoSemestral].[BalanceDistribuidora].[All]" dimensionUniqueName="[PagoSemestral]" displayFolder="" count="0" memberValueDatatype="5" unbalanced="0"/>
    <cacheHierarchy uniqueName="[PagoSemestral].[PagoSemestral$]" caption="PagoSemestral$" attribute="1" defaultMemberUniqueName="[PagoSemestral].[PagoSemestral$].[All]" allUniqueName="[PagoSemestral].[PagoSemestral$].[All]" dimensionUniqueName="[PagoSemestral]" displayFolder="" count="0" memberValueDatatype="20" unbalanced="0"/>
    <cacheHierarchy uniqueName="[PagoSemestral].[Distribuidora2]" caption="Distribuidora2" attribute="1" defaultMemberUniqueName="[PagoSemestral].[Distribuidora2].[All]" allUniqueName="[PagoSemestral].[Distribuidora2].[All]" dimensionUniqueName="[PagoSemestral]" displayFolder="" count="0" memberValueDatatype="130" unbalanced="0"/>
    <cacheHierarchy uniqueName="[PagoSemestral].[DistribuidorActual]" caption="DistribuidorActual" attribute="1" defaultMemberUniqueName="[PagoSemestral].[DistribuidorActual].[All]" allUniqueName="[PagoSemestral].[DistribuidorActual].[All]" dimensionUniqueName="[PagoSemestral]" displayFolder="" count="2" memberValueDatatype="130" unbalanced="0">
      <fieldsUsage count="2">
        <fieldUsage x="-1"/>
        <fieldUsage x="1"/>
      </fieldsUsage>
    </cacheHierarchy>
    <cacheHierarchy uniqueName="[PagoSemestral].[Pagar/Recibir]" caption="Pagar/Recibir" attribute="1" defaultMemberUniqueName="[PagoSemestral].[Pagar/Recibir].[All]" allUniqueName="[PagoSemestral].[Pagar/Recibir].[All]" dimensionUniqueName="[PagoSemestral]" displayFolder="" count="0" memberValueDatatype="5" unbalanced="0"/>
    <cacheHierarchy uniqueName="[Measures].[__XL_Count Dx]" caption="__XL_Count Dx" measure="1" displayFolder="" measureGroup="Dx" count="0" hidden="1"/>
    <cacheHierarchy uniqueName="[Measures].[__XL_Count Gx]" caption="__XL_Count Gx" measure="1" displayFolder="" measureGroup="Gx" count="0" hidden="1"/>
    <cacheHierarchy uniqueName="[Measures].[__XL_Count PagoSemestral]" caption="__XL_Count PagoSemestral" measure="1" displayFolder="" measureGroup="PagoSemestral" count="0" hidden="1"/>
    <cacheHierarchy uniqueName="[Measures].[__XL_Count Moneda]" caption="__XL_Count Moneda" measure="1" displayFolder="" measureGroup="Moneda" count="0" hidden="1"/>
    <cacheHierarchy uniqueName="[Measures].[__XL_Count Orden]" caption="__XL_Count Orden" measure="1" displayFolder="" measureGroup="Orden" count="0" hidden="1"/>
    <cacheHierarchy uniqueName="[Measures].[__No hay medidas definidas]" caption="__No hay medidas definidas" measure="1" displayFolder="" count="0" hidden="1"/>
    <cacheHierarchy uniqueName="[Measures].[Suma de Pagar/Recibir]" caption="Suma de Pagar/Recibir" measure="1" displayFolder="" measureGroup="PagoSemestral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a de BalanceDistribuidora]" caption="Suma de BalanceDistribuidora" measure="1" displayFolder="" measureGroup="PagoSemestral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6">
    <dimension name="Dx" uniqueName="[Dx]" caption="Dx"/>
    <dimension name="Gx" uniqueName="[Gx]" caption="Gx"/>
    <dimension measure="1" name="Measures" uniqueName="[Measures]" caption="Measures"/>
    <dimension name="Moneda" uniqueName="[Moneda]" caption="Moneda"/>
    <dimension name="Orden" uniqueName="[Orden]" caption="Orden"/>
    <dimension name="PagoSemestral" uniqueName="[PagoSemestral]" caption="PagoSemestral"/>
  </dimensions>
  <measureGroups count="5">
    <measureGroup name="Dx" caption="Dx"/>
    <measureGroup name="Gx" caption="Gx"/>
    <measureGroup name="Moneda" caption="Moneda"/>
    <measureGroup name="Orden" caption="Orden"/>
    <measureGroup name="PagoSemestral" caption="PagoSemestral"/>
  </measureGroups>
  <maps count="5">
    <map measureGroup="0" dimension="0"/>
    <map measureGroup="1" dimension="1"/>
    <map measureGroup="2" dimension="3"/>
    <map measureGroup="3" dimension="4"/>
    <map measureGroup="4" dimension="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Hugo Tapia Muñoz" refreshedDate="45847.696214004631" backgroundQuery="1" createdVersion="6" refreshedVersion="8" minRefreshableVersion="3" recordCount="0" supportSubquery="1" supportAdvancedDrill="1" xr:uid="{81812483-2133-41A1-8731-9BBE0BDFB33A}">
  <cacheSource type="external" connectionId="1"/>
  <cacheFields count="2">
    <cacheField name="[PagoSemestral].[DistribuidorActual].[DistribuidorActual]" caption="DistribuidorActual" numFmtId="0" hierarchy="12" level="1">
      <sharedItems count="27">
        <s v="CEC"/>
        <s v="CGE"/>
        <s v="CHILQUINTA"/>
        <s v="CODINER"/>
        <s v="COELCHA"/>
        <s v="COOPELAN"/>
        <s v="COOPERSOL"/>
        <s v="COOPREL"/>
        <s v="COPELEC"/>
        <s v="CRELL"/>
        <s v="DESA"/>
        <s v="EDECSA"/>
        <s v="EDELAYSEN_SM"/>
        <s v="EDELMAG_SM"/>
        <s v="EEC"/>
        <s v="EEPA"/>
        <s v="EMELCA"/>
        <s v="ENEL_DISTRIBUCION"/>
        <s v="FRONTEL"/>
        <s v="LITORAL"/>
        <s v="LUZLINARES"/>
        <s v="LUZOSORNO"/>
        <s v="LUZPARRAL"/>
        <s v="MATAQUITO"/>
        <s v="SAESA"/>
        <s v="SOCOEPA"/>
        <s v="TIL TIL"/>
      </sharedItems>
    </cacheField>
    <cacheField name="[Measures].[Suma de BalanceDistribuidora]" caption="Suma de BalanceDistribuidora" numFmtId="0" hierarchy="21" level="32767"/>
  </cacheFields>
  <cacheHierarchies count="22">
    <cacheHierarchy uniqueName="[Dx].[Dx]" caption="Dx" attribute="1" defaultMemberUniqueName="[Dx].[Dx].[All]" allUniqueName="[Dx].[Dx].[All]" dimensionUniqueName="[Dx]" displayFolder="" count="0" memberValueDatatype="130" unbalanced="0"/>
    <cacheHierarchy uniqueName="[Dx].[Distribuidor Actual]" caption="Distribuidor Actual" attribute="1" defaultMemberUniqueName="[Dx].[Distribuidor Actual].[All]" allUniqueName="[Dx].[Distribuidor Actual].[All]" dimensionUniqueName="[Dx]" displayFolder="" count="0" memberValueDatatype="130" unbalanced="0"/>
    <cacheHierarchy uniqueName="[Gx].[Gx]" caption="Gx" attribute="1" defaultMemberUniqueName="[Gx].[Gx].[All]" allUniqueName="[Gx].[Gx].[All]" dimensionUniqueName="[Gx]" displayFolder="" count="0" memberValueDatatype="130" unbalanced="0"/>
    <cacheHierarchy uniqueName="[Gx].[Generador Actual]" caption="Generador Actual" attribute="1" defaultMemberUniqueName="[Gx].[Generador Actual].[All]" allUniqueName="[Gx].[Generador Actual].[All]" dimensionUniqueName="[Gx]" displayFolder="" count="0" memberValueDatatype="130" unbalanced="0"/>
    <cacheHierarchy uniqueName="[Moneda].[Moneda]" caption="Moneda" attribute="1" defaultMemberUniqueName="[Moneda].[Moneda].[All]" allUniqueName="[Moneda].[Moneda].[All]" dimensionUniqueName="[Moneda]" displayFolder="" count="0" memberValueDatatype="130" unbalanced="0"/>
    <cacheHierarchy uniqueName="[Moneda].[Valor]" caption="Valor" attribute="1" defaultMemberUniqueName="[Moneda].[Valor].[All]" allUniqueName="[Moneda].[Valor].[All]" dimensionUniqueName="[Moneda]" displayFolder="" count="0" memberValueDatatype="5" unbalanced="0"/>
    <cacheHierarchy uniqueName="[Orden].[Proceso]" caption="Proceso" attribute="1" defaultMemberUniqueName="[Orden].[Proceso].[All]" allUniqueName="[Orden].[Proceso].[All]" dimensionUniqueName="[Orden]" displayFolder="" count="0" memberValueDatatype="130" unbalanced="0"/>
    <cacheHierarchy uniqueName="[Orden].[Orden]" caption="Orden" attribute="1" defaultMemberUniqueName="[Orden].[Orden].[All]" allUniqueName="[Orden].[Orden].[All]" dimensionUniqueName="[Orden]" displayFolder="" count="0" memberValueDatatype="20" unbalanced="0"/>
    <cacheHierarchy uniqueName="[PagoSemestral].[Distribuidora]" caption="Distribuidora" attribute="1" defaultMemberUniqueName="[PagoSemestral].[Distribuidora].[All]" allUniqueName="[PagoSemestral].[Distribuidora].[All]" dimensionUniqueName="[PagoSemestral]" displayFolder="" count="0" memberValueDatatype="130" unbalanced="0"/>
    <cacheHierarchy uniqueName="[PagoSemestral].[BalanceDistribuidora]" caption="BalanceDistribuidora" attribute="1" defaultMemberUniqueName="[PagoSemestral].[BalanceDistribuidora].[All]" allUniqueName="[PagoSemestral].[BalanceDistribuidora].[All]" dimensionUniqueName="[PagoSemestral]" displayFolder="" count="0" memberValueDatatype="5" unbalanced="0"/>
    <cacheHierarchy uniqueName="[PagoSemestral].[PagoSemestral$]" caption="PagoSemestral$" attribute="1" defaultMemberUniqueName="[PagoSemestral].[PagoSemestral$].[All]" allUniqueName="[PagoSemestral].[PagoSemestral$].[All]" dimensionUniqueName="[PagoSemestral]" displayFolder="" count="0" memberValueDatatype="20" unbalanced="0"/>
    <cacheHierarchy uniqueName="[PagoSemestral].[Distribuidora2]" caption="Distribuidora2" attribute="1" defaultMemberUniqueName="[PagoSemestral].[Distribuidora2].[All]" allUniqueName="[PagoSemestral].[Distribuidora2].[All]" dimensionUniqueName="[PagoSemestral]" displayFolder="" count="0" memberValueDatatype="130" unbalanced="0"/>
    <cacheHierarchy uniqueName="[PagoSemestral].[DistribuidorActual]" caption="DistribuidorActual" attribute="1" defaultMemberUniqueName="[PagoSemestral].[DistribuidorActual].[All]" allUniqueName="[PagoSemestral].[DistribuidorActual].[All]" dimensionUniqueName="[PagoSemestral]" displayFolder="" count="2" memberValueDatatype="130" unbalanced="0">
      <fieldsUsage count="2">
        <fieldUsage x="-1"/>
        <fieldUsage x="0"/>
      </fieldsUsage>
    </cacheHierarchy>
    <cacheHierarchy uniqueName="[PagoSemestral].[Pagar/Recibir]" caption="Pagar/Recibir" attribute="1" defaultMemberUniqueName="[PagoSemestral].[Pagar/Recibir].[All]" allUniqueName="[PagoSemestral].[Pagar/Recibir].[All]" dimensionUniqueName="[PagoSemestral]" displayFolder="" count="0" memberValueDatatype="5" unbalanced="0"/>
    <cacheHierarchy uniqueName="[Measures].[__XL_Count Dx]" caption="__XL_Count Dx" measure="1" displayFolder="" measureGroup="Dx" count="0" hidden="1"/>
    <cacheHierarchy uniqueName="[Measures].[__XL_Count Gx]" caption="__XL_Count Gx" measure="1" displayFolder="" measureGroup="Gx" count="0" hidden="1"/>
    <cacheHierarchy uniqueName="[Measures].[__XL_Count PagoSemestral]" caption="__XL_Count PagoSemestral" measure="1" displayFolder="" measureGroup="PagoSemestral" count="0" hidden="1"/>
    <cacheHierarchy uniqueName="[Measures].[__XL_Count Moneda]" caption="__XL_Count Moneda" measure="1" displayFolder="" measureGroup="Moneda" count="0" hidden="1"/>
    <cacheHierarchy uniqueName="[Measures].[__XL_Count Orden]" caption="__XL_Count Orden" measure="1" displayFolder="" measureGroup="Orden" count="0" hidden="1"/>
    <cacheHierarchy uniqueName="[Measures].[__No hay medidas definidas]" caption="__No hay medidas definidas" measure="1" displayFolder="" count="0" hidden="1"/>
    <cacheHierarchy uniqueName="[Measures].[Suma de Pagar/Recibir]" caption="Suma de Pagar/Recibir" measure="1" displayFolder="" measureGroup="PagoSemestral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a de BalanceDistribuidora]" caption="Suma de BalanceDistribuidora" measure="1" displayFolder="" measureGroup="PagoSemestral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</cacheHierarchies>
  <kpis count="0"/>
  <dimensions count="6">
    <dimension name="Dx" uniqueName="[Dx]" caption="Dx"/>
    <dimension name="Gx" uniqueName="[Gx]" caption="Gx"/>
    <dimension measure="1" name="Measures" uniqueName="[Measures]" caption="Measures"/>
    <dimension name="Moneda" uniqueName="[Moneda]" caption="Moneda"/>
    <dimension name="Orden" uniqueName="[Orden]" caption="Orden"/>
    <dimension name="PagoSemestral" uniqueName="[PagoSemestral]" caption="PagoSemestral"/>
  </dimensions>
  <measureGroups count="5">
    <measureGroup name="Dx" caption="Dx"/>
    <measureGroup name="Gx" caption="Gx"/>
    <measureGroup name="Moneda" caption="Moneda"/>
    <measureGroup name="Orden" caption="Orden"/>
    <measureGroup name="PagoSemestral" caption="PagoSemestral"/>
  </measureGroups>
  <maps count="5">
    <map measureGroup="0" dimension="0"/>
    <map measureGroup="1" dimension="1"/>
    <map measureGroup="2" dimension="3"/>
    <map measureGroup="3" dimension="4"/>
    <map measureGroup="4" dimension="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9FEA00-3D38-4B07-80FC-04A76AD60F2F}" name="TablaDinámica5" cacheId="15" applyNumberFormats="0" applyBorderFormats="0" applyFontFormats="0" applyPatternFormats="0" applyAlignmentFormats="0" applyWidthHeightFormats="1" dataCaption="Valores" tag="759f3284-83c6-4db4-8bbc-01abe1ef615a" updatedVersion="8" minRefreshableVersion="3" useAutoFormatting="1" subtotalHiddenItems="1" itemPrintTitles="1" createdVersion="6" indent="0" compact="0" compactData="0" multipleFieldFilters="0">
  <location ref="F4:G32" firstHeaderRow="1" firstDataRow="1" firstDataCol="1"/>
  <pivotFields count="2">
    <pivotField axis="axisRow" compact="0" allDrilled="1" outline="0" subtotalTop="0" showAll="0" dataSourceSort="1" defaultSubtotal="0" defaultAttributeDrillState="1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dataField="1" compact="0" outline="0" subtotalTop="0" showAll="0" defaultSubtotal="0"/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dataFields count="1">
    <dataField name="Transferencia Art.34" fld="1" baseField="0" baseItem="19" numFmtId="164"/>
  </dataFields>
  <formats count="8">
    <format dxfId="62">
      <pivotArea type="all" dataOnly="0" outline="0" fieldPosition="0"/>
    </format>
    <format dxfId="61">
      <pivotArea outline="0" collapsedLevelsAreSubtotals="1" fieldPosition="0"/>
    </format>
    <format dxfId="60">
      <pivotArea field="0" type="button" dataOnly="0" labelOnly="1" outline="0" axis="axisRow" fieldPosition="0"/>
    </format>
    <format dxfId="59">
      <pivotArea dataOnly="0" labelOnly="1" outline="0" fieldPosition="0">
        <references count="1">
          <reference field="0" count="0"/>
        </references>
      </pivotArea>
    </format>
    <format dxfId="58">
      <pivotArea dataOnly="0" labelOnly="1" grandRow="1" outline="0" fieldPosition="0"/>
    </format>
    <format dxfId="57">
      <pivotArea dataOnly="0" labelOnly="1" outline="0" axis="axisValues" fieldPosition="0"/>
    </format>
    <format dxfId="56">
      <pivotArea outline="0" fieldPosition="0">
        <references count="1">
          <reference field="4294967294" count="1">
            <x v="0"/>
          </reference>
        </references>
      </pivotArea>
    </format>
    <format dxfId="55">
      <pivotArea outline="0" fieldPosition="0">
        <references count="1">
          <reference field="0" count="0" selected="0"/>
        </references>
      </pivotArea>
    </format>
  </formats>
  <pivotHierarchies count="2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Pagar/Recibir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PagoSemestral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81F563-F1E0-47AF-A55D-BD8CC96F2F1A}" name="TablaDinámica4" cacheId="12" applyNumberFormats="0" applyBorderFormats="0" applyFontFormats="0" applyPatternFormats="0" applyAlignmentFormats="0" applyWidthHeightFormats="1" dataCaption="Valores" tag="08a04018-e761-4a5c-908d-c996734814b4" updatedVersion="8" minRefreshableVersion="3" useAutoFormatting="1" itemPrintTitles="1" createdVersion="6" indent="0" compact="0" compactData="0" multipleFieldFilters="0">
  <location ref="B4:D37" firstHeaderRow="1" firstDataRow="1" firstDataCol="2"/>
  <pivotFields count="3">
    <pivotField axis="axisRow" compact="0" allDrilled="1" outline="0" subtotalTop="0" showAll="0" dataSourceSort="1" defaultSubtotal="0" defaultAttributeDrillState="1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axis="axisRow" compact="0" allDrilled="1" outline="0" subtotalTop="0" showAll="0" dataSourceSort="1" defaultSubtotal="0" defaultAttributeDrillState="1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dataField="1" compact="0" outline="0" subtotalTop="0" showAll="0" defaultSubtotal="0"/>
  </pivotFields>
  <rowFields count="2">
    <field x="0"/>
    <field x="1"/>
  </rowFields>
  <rowItems count="33">
    <i>
      <x/>
      <x/>
    </i>
    <i>
      <x v="1"/>
      <x v="1"/>
    </i>
    <i>
      <x v="2"/>
      <x v="2"/>
    </i>
    <i>
      <x v="3"/>
      <x v="3"/>
    </i>
    <i>
      <x v="4"/>
      <x v="4"/>
    </i>
    <i>
      <x v="5"/>
      <x v="5"/>
    </i>
    <i>
      <x v="6"/>
      <x v="1"/>
    </i>
    <i>
      <x v="7"/>
      <x v="6"/>
    </i>
    <i>
      <x v="8"/>
      <x v="7"/>
    </i>
    <i>
      <x v="9"/>
      <x v="8"/>
    </i>
    <i>
      <x v="10"/>
      <x v="9"/>
    </i>
    <i>
      <x v="11"/>
      <x v="10"/>
    </i>
    <i>
      <x v="12"/>
      <x v="11"/>
    </i>
    <i>
      <x v="13"/>
      <x v="12"/>
    </i>
    <i>
      <x v="14"/>
      <x v="13"/>
    </i>
    <i>
      <x v="15"/>
      <x v="14"/>
    </i>
    <i>
      <x v="16"/>
      <x v="15"/>
    </i>
    <i>
      <x v="17"/>
      <x v="1"/>
    </i>
    <i>
      <x v="18"/>
      <x v="1"/>
    </i>
    <i>
      <x v="19"/>
      <x v="1"/>
    </i>
    <i>
      <x v="20"/>
      <x v="1"/>
    </i>
    <i>
      <x v="21"/>
      <x v="16"/>
    </i>
    <i>
      <x v="22"/>
      <x v="17"/>
    </i>
    <i>
      <x v="23"/>
      <x v="18"/>
    </i>
    <i>
      <x v="24"/>
      <x v="19"/>
    </i>
    <i>
      <x v="25"/>
      <x v="20"/>
    </i>
    <i>
      <x v="26"/>
      <x v="21"/>
    </i>
    <i>
      <x v="27"/>
      <x v="22"/>
    </i>
    <i>
      <x v="28"/>
      <x v="23"/>
    </i>
    <i>
      <x v="29"/>
      <x v="24"/>
    </i>
    <i>
      <x v="30"/>
      <x v="25"/>
    </i>
    <i>
      <x v="31"/>
      <x v="26"/>
    </i>
    <i t="grand">
      <x/>
    </i>
  </rowItems>
  <colItems count="1">
    <i/>
  </colItems>
  <dataFields count="1">
    <dataField name="Transferencia Art.34" fld="2" baseField="1" baseItem="2" numFmtId="164"/>
  </dataFields>
  <formats count="41">
    <format dxfId="103">
      <pivotArea outline="0" fieldPosition="0">
        <references count="1">
          <reference field="4294967294" count="1" selected="0">
            <x v="0"/>
          </reference>
        </references>
      </pivotArea>
    </format>
    <format dxfId="102">
      <pivotArea type="all" dataOnly="0" outline="0" fieldPosition="0"/>
    </format>
    <format dxfId="101">
      <pivotArea outline="0" collapsedLevelsAreSubtotals="1" fieldPosition="0"/>
    </format>
    <format dxfId="100">
      <pivotArea field="0" type="button" dataOnly="0" labelOnly="1" outline="0" axis="axisRow" fieldPosition="0"/>
    </format>
    <format dxfId="99">
      <pivotArea field="1" type="button" dataOnly="0" labelOnly="1" outline="0" axis="axisRow" fieldPosition="1"/>
    </format>
    <format dxfId="98">
      <pivotArea dataOnly="0" labelOnly="1" outline="0" fieldPosition="0">
        <references count="1">
          <reference field="0" count="0"/>
        </references>
      </pivotArea>
    </format>
    <format dxfId="97">
      <pivotArea dataOnly="0" labelOnly="1" grandRow="1" outline="0" fieldPosition="0"/>
    </format>
    <format dxfId="96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95">
      <pivotArea dataOnly="0" labelOnly="1" outline="0" fieldPosition="0">
        <references count="2">
          <reference field="0" count="1" selected="0">
            <x v="1"/>
          </reference>
          <reference field="1" count="1">
            <x v="1"/>
          </reference>
        </references>
      </pivotArea>
    </format>
    <format dxfId="94">
      <pivotArea dataOnly="0" labelOnly="1" outline="0" fieldPosition="0">
        <references count="2">
          <reference field="0" count="1" selected="0">
            <x v="2"/>
          </reference>
          <reference field="1" count="1">
            <x v="2"/>
          </reference>
        </references>
      </pivotArea>
    </format>
    <format dxfId="93">
      <pivotArea dataOnly="0" labelOnly="1" outline="0" fieldPosition="0">
        <references count="2">
          <reference field="0" count="1" selected="0">
            <x v="3"/>
          </reference>
          <reference field="1" count="1">
            <x v="3"/>
          </reference>
        </references>
      </pivotArea>
    </format>
    <format dxfId="92">
      <pivotArea dataOnly="0" labelOnly="1" outline="0" fieldPosition="0">
        <references count="2">
          <reference field="0" count="1" selected="0">
            <x v="4"/>
          </reference>
          <reference field="1" count="1">
            <x v="4"/>
          </reference>
        </references>
      </pivotArea>
    </format>
    <format dxfId="91">
      <pivotArea dataOnly="0" labelOnly="1" outline="0" fieldPosition="0">
        <references count="2">
          <reference field="0" count="1" selected="0">
            <x v="5"/>
          </reference>
          <reference field="1" count="1">
            <x v="5"/>
          </reference>
        </references>
      </pivotArea>
    </format>
    <format dxfId="90">
      <pivotArea dataOnly="0" labelOnly="1" outline="0" fieldPosition="0">
        <references count="2">
          <reference field="0" count="1" selected="0">
            <x v="6"/>
          </reference>
          <reference field="1" count="1">
            <x v="1"/>
          </reference>
        </references>
      </pivotArea>
    </format>
    <format dxfId="89">
      <pivotArea dataOnly="0" labelOnly="1" outline="0" fieldPosition="0">
        <references count="2">
          <reference field="0" count="1" selected="0">
            <x v="7"/>
          </reference>
          <reference field="1" count="1">
            <x v="6"/>
          </reference>
        </references>
      </pivotArea>
    </format>
    <format dxfId="88">
      <pivotArea dataOnly="0" labelOnly="1" outline="0" fieldPosition="0">
        <references count="2">
          <reference field="0" count="1" selected="0">
            <x v="8"/>
          </reference>
          <reference field="1" count="1">
            <x v="7"/>
          </reference>
        </references>
      </pivotArea>
    </format>
    <format dxfId="87">
      <pivotArea dataOnly="0" labelOnly="1" outline="0" fieldPosition="0">
        <references count="2">
          <reference field="0" count="1" selected="0">
            <x v="9"/>
          </reference>
          <reference field="1" count="1">
            <x v="8"/>
          </reference>
        </references>
      </pivotArea>
    </format>
    <format dxfId="86">
      <pivotArea dataOnly="0" labelOnly="1" outline="0" fieldPosition="0">
        <references count="2">
          <reference field="0" count="1" selected="0">
            <x v="10"/>
          </reference>
          <reference field="1" count="1">
            <x v="9"/>
          </reference>
        </references>
      </pivotArea>
    </format>
    <format dxfId="85">
      <pivotArea dataOnly="0" labelOnly="1" outline="0" fieldPosition="0">
        <references count="2">
          <reference field="0" count="1" selected="0">
            <x v="11"/>
          </reference>
          <reference field="1" count="1">
            <x v="10"/>
          </reference>
        </references>
      </pivotArea>
    </format>
    <format dxfId="84">
      <pivotArea dataOnly="0" labelOnly="1" outline="0" fieldPosition="0">
        <references count="2">
          <reference field="0" count="1" selected="0">
            <x v="12"/>
          </reference>
          <reference field="1" count="1">
            <x v="11"/>
          </reference>
        </references>
      </pivotArea>
    </format>
    <format dxfId="83">
      <pivotArea dataOnly="0" labelOnly="1" outline="0" fieldPosition="0">
        <references count="2">
          <reference field="0" count="1" selected="0">
            <x v="13"/>
          </reference>
          <reference field="1" count="1">
            <x v="12"/>
          </reference>
        </references>
      </pivotArea>
    </format>
    <format dxfId="82">
      <pivotArea dataOnly="0" labelOnly="1" outline="0" fieldPosition="0">
        <references count="2">
          <reference field="0" count="1" selected="0">
            <x v="14"/>
          </reference>
          <reference field="1" count="1">
            <x v="13"/>
          </reference>
        </references>
      </pivotArea>
    </format>
    <format dxfId="81">
      <pivotArea dataOnly="0" labelOnly="1" outline="0" fieldPosition="0">
        <references count="2">
          <reference field="0" count="1" selected="0">
            <x v="15"/>
          </reference>
          <reference field="1" count="1">
            <x v="14"/>
          </reference>
        </references>
      </pivotArea>
    </format>
    <format dxfId="80">
      <pivotArea dataOnly="0" labelOnly="1" outline="0" fieldPosition="0">
        <references count="2">
          <reference field="0" count="1" selected="0">
            <x v="16"/>
          </reference>
          <reference field="1" count="1">
            <x v="15"/>
          </reference>
        </references>
      </pivotArea>
    </format>
    <format dxfId="79">
      <pivotArea dataOnly="0" labelOnly="1" outline="0" fieldPosition="0">
        <references count="2">
          <reference field="0" count="1" selected="0">
            <x v="17"/>
          </reference>
          <reference field="1" count="1">
            <x v="1"/>
          </reference>
        </references>
      </pivotArea>
    </format>
    <format dxfId="78">
      <pivotArea dataOnly="0" labelOnly="1" outline="0" fieldPosition="0">
        <references count="2">
          <reference field="0" count="1" selected="0">
            <x v="18"/>
          </reference>
          <reference field="1" count="1">
            <x v="1"/>
          </reference>
        </references>
      </pivotArea>
    </format>
    <format dxfId="77">
      <pivotArea dataOnly="0" labelOnly="1" outline="0" fieldPosition="0">
        <references count="2">
          <reference field="0" count="1" selected="0">
            <x v="19"/>
          </reference>
          <reference field="1" count="1">
            <x v="1"/>
          </reference>
        </references>
      </pivotArea>
    </format>
    <format dxfId="76">
      <pivotArea dataOnly="0" labelOnly="1" outline="0" fieldPosition="0">
        <references count="2">
          <reference field="0" count="1" selected="0">
            <x v="20"/>
          </reference>
          <reference field="1" count="1">
            <x v="1"/>
          </reference>
        </references>
      </pivotArea>
    </format>
    <format dxfId="75">
      <pivotArea dataOnly="0" labelOnly="1" outline="0" fieldPosition="0">
        <references count="2">
          <reference field="0" count="1" selected="0">
            <x v="21"/>
          </reference>
          <reference field="1" count="1">
            <x v="16"/>
          </reference>
        </references>
      </pivotArea>
    </format>
    <format dxfId="74">
      <pivotArea dataOnly="0" labelOnly="1" outline="0" fieldPosition="0">
        <references count="2">
          <reference field="0" count="1" selected="0">
            <x v="22"/>
          </reference>
          <reference field="1" count="1">
            <x v="17"/>
          </reference>
        </references>
      </pivotArea>
    </format>
    <format dxfId="73">
      <pivotArea dataOnly="0" labelOnly="1" outline="0" fieldPosition="0">
        <references count="2">
          <reference field="0" count="1" selected="0">
            <x v="23"/>
          </reference>
          <reference field="1" count="1">
            <x v="18"/>
          </reference>
        </references>
      </pivotArea>
    </format>
    <format dxfId="72">
      <pivotArea dataOnly="0" labelOnly="1" outline="0" fieldPosition="0">
        <references count="2">
          <reference field="0" count="1" selected="0">
            <x v="24"/>
          </reference>
          <reference field="1" count="1">
            <x v="19"/>
          </reference>
        </references>
      </pivotArea>
    </format>
    <format dxfId="71">
      <pivotArea dataOnly="0" labelOnly="1" outline="0" fieldPosition="0">
        <references count="2">
          <reference field="0" count="1" selected="0">
            <x v="25"/>
          </reference>
          <reference field="1" count="1">
            <x v="20"/>
          </reference>
        </references>
      </pivotArea>
    </format>
    <format dxfId="70">
      <pivotArea dataOnly="0" labelOnly="1" outline="0" fieldPosition="0">
        <references count="2">
          <reference field="0" count="1" selected="0">
            <x v="26"/>
          </reference>
          <reference field="1" count="1">
            <x v="21"/>
          </reference>
        </references>
      </pivotArea>
    </format>
    <format dxfId="69">
      <pivotArea dataOnly="0" labelOnly="1" outline="0" fieldPosition="0">
        <references count="2">
          <reference field="0" count="1" selected="0">
            <x v="27"/>
          </reference>
          <reference field="1" count="1">
            <x v="22"/>
          </reference>
        </references>
      </pivotArea>
    </format>
    <format dxfId="68">
      <pivotArea dataOnly="0" labelOnly="1" outline="0" fieldPosition="0">
        <references count="2">
          <reference field="0" count="1" selected="0">
            <x v="28"/>
          </reference>
          <reference field="1" count="1">
            <x v="23"/>
          </reference>
        </references>
      </pivotArea>
    </format>
    <format dxfId="67">
      <pivotArea dataOnly="0" labelOnly="1" outline="0" fieldPosition="0">
        <references count="2">
          <reference field="0" count="1" selected="0">
            <x v="29"/>
          </reference>
          <reference field="1" count="1">
            <x v="24"/>
          </reference>
        </references>
      </pivotArea>
    </format>
    <format dxfId="66">
      <pivotArea dataOnly="0" labelOnly="1" outline="0" fieldPosition="0">
        <references count="2">
          <reference field="0" count="1" selected="0">
            <x v="30"/>
          </reference>
          <reference field="1" count="1">
            <x v="25"/>
          </reference>
        </references>
      </pivotArea>
    </format>
    <format dxfId="65">
      <pivotArea dataOnly="0" labelOnly="1" outline="0" axis="axisValues" fieldPosition="0"/>
    </format>
    <format dxfId="64">
      <pivotArea outline="0" fieldPosition="0">
        <references count="2">
          <reference field="0" count="0" selected="0"/>
          <reference field="1" count="0" selected="0"/>
        </references>
      </pivotArea>
    </format>
    <format dxfId="63">
      <pivotArea outline="0" fieldPosition="0">
        <references count="1">
          <reference field="4294967294" count="1">
            <x v="0"/>
          </reference>
        </references>
      </pivotArea>
    </format>
  </formats>
  <pivotHierarchies count="2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Pagar/Recibir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8"/>
    <rowHierarchyUsage hierarchyUsage="1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PagoSemestral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BA5A9F-19FA-4C79-8D6A-D8D32EC133FE}" name="Dx" displayName="Dx" ref="F3:G36" totalsRowShown="0" dataDxfId="54">
  <autoFilter ref="F3:G36" xr:uid="{776E9720-9202-483D-A6ED-A5F89DA4AF57}"/>
  <tableColumns count="2">
    <tableColumn id="1" xr3:uid="{3045E475-4530-4F51-AFC4-49682F188FD6}" name="Dx" dataDxfId="53"/>
    <tableColumn id="2" xr3:uid="{49401596-6278-4BA4-ABE8-4C102F5ADBDF}" name="Distribuidor Actual" dataDxfId="5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E26689E-3F93-42A4-8EBD-ACD6ED7F55F9}" name="Gx" displayName="Gx" ref="I3:J55" totalsRowShown="0">
  <autoFilter ref="I3:J55" xr:uid="{A1858E14-F424-4883-B29E-82C1A17F3014}"/>
  <sortState xmlns:xlrd2="http://schemas.microsoft.com/office/spreadsheetml/2017/richdata2" ref="I4:J55">
    <sortCondition ref="I4:I55"/>
  </sortState>
  <tableColumns count="2">
    <tableColumn id="1" xr3:uid="{812E9230-66E0-40AC-9F61-480FEA13E8CC}" name="Gx"/>
    <tableColumn id="2" xr3:uid="{1431F12D-7CC4-489D-BAD7-5969D3881A95}" name="Generador Actual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B73AF13-DE6F-4011-A3EF-9A519C9756E7}" name="PagoSemestral" displayName="PagoSemestral" ref="L3:O35" totalsRowShown="0">
  <autoFilter ref="L3:O35" xr:uid="{EA3FDECF-E97D-4236-9B25-F45D99B94619}"/>
  <tableColumns count="4">
    <tableColumn id="1" xr3:uid="{688F2EA0-0694-41A6-87D6-EBB45A8BBE68}" name="Distribuidora"/>
    <tableColumn id="8" xr3:uid="{B725C578-CEF2-42B1-910A-DB01A35CF5CA}" name="BalanceDistribuidora" dataDxfId="51"/>
    <tableColumn id="2" xr3:uid="{214FD705-5CA6-4857-9013-5CC748DB03A7}" name="PagoSemestral$" dataCellStyle="Moneda [0]"/>
    <tableColumn id="5" xr3:uid="{00406963-79C2-4B19-88D2-2E68AE8394CE}" name="Distribuidora2" dataDxfId="50">
      <calculatedColumnFormula>+VLOOKUP(L4,S:T,2,0)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A75F5FC-E48A-495A-952C-F1F97FEA09D0}" name="Moneda" displayName="Moneda" ref="B3:C4" totalsRowShown="0">
  <autoFilter ref="B3:C4" xr:uid="{C5330E5E-17E2-400F-A117-897D8FD80975}"/>
  <tableColumns count="2">
    <tableColumn id="1" xr3:uid="{F474FE00-6502-4599-A72F-6771AAFD615D}" name="Moneda"/>
    <tableColumn id="2" xr3:uid="{4F14417E-0D91-4659-B904-6E38C55A7332}" name="Valor" dataDxfId="4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307F00E-CD68-49D1-AF91-D487A5CE4DC0}" name="Orden" displayName="Orden" ref="B11:C17" totalsRowShown="0">
  <autoFilter ref="B11:C17" xr:uid="{874CB956-ECC7-42ED-86D2-1DF556B5D182}"/>
  <sortState xmlns:xlrd2="http://schemas.microsoft.com/office/spreadsheetml/2017/richdata2" ref="B12:C17">
    <sortCondition ref="C12:C17"/>
  </sortState>
  <tableColumns count="2">
    <tableColumn id="1" xr3:uid="{7F784DA4-0393-401E-A91B-37F5AA428847}" name="Proceso"/>
    <tableColumn id="2" xr3:uid="{2F976EA5-112D-478B-B769-381CCD9F736E}" name="Orde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8EF34-7631-427F-9B8D-D81825E806C5}">
  <dimension ref="B2:AF68"/>
  <sheetViews>
    <sheetView tabSelected="1" zoomScale="55" zoomScaleNormal="55" workbookViewId="0">
      <selection activeCell="E52" sqref="E52"/>
    </sheetView>
  </sheetViews>
  <sheetFormatPr baseColWidth="10" defaultRowHeight="14.5" x14ac:dyDescent="0.35"/>
  <cols>
    <col min="2" max="2" width="40.90625" customWidth="1"/>
    <col min="3" max="3" width="19.90625" bestFit="1" customWidth="1"/>
    <col min="4" max="4" width="17.90625" bestFit="1" customWidth="1"/>
    <col min="5" max="5" width="20.54296875" customWidth="1"/>
    <col min="6" max="6" width="19.90625" bestFit="1" customWidth="1"/>
    <col min="7" max="7" width="17.90625" bestFit="1" customWidth="1"/>
    <col min="8" max="8" width="22.26953125" customWidth="1"/>
    <col min="9" max="9" width="27.6328125" customWidth="1"/>
    <col min="10" max="10" width="25.7265625" customWidth="1"/>
    <col min="11" max="11" width="22.26953125" customWidth="1"/>
    <col min="12" max="12" width="26.453125" customWidth="1"/>
    <col min="13" max="13" width="22.7265625" customWidth="1"/>
    <col min="14" max="14" width="16.54296875" customWidth="1"/>
    <col min="15" max="15" width="22.54296875" customWidth="1"/>
    <col min="16" max="16" width="21.08984375" customWidth="1"/>
    <col min="17" max="17" width="20.1796875" customWidth="1"/>
    <col min="18" max="21" width="21.81640625" customWidth="1"/>
    <col min="22" max="22" width="23.08984375" customWidth="1"/>
    <col min="23" max="23" width="17.36328125" customWidth="1"/>
    <col min="24" max="24" width="19.54296875" customWidth="1"/>
    <col min="25" max="26" width="13.36328125" customWidth="1"/>
    <col min="27" max="27" width="18.26953125" customWidth="1"/>
    <col min="28" max="31" width="13.36328125" customWidth="1"/>
    <col min="32" max="32" width="25.54296875" customWidth="1"/>
    <col min="33" max="33" width="20.36328125" customWidth="1"/>
    <col min="34" max="34" width="14.36328125" customWidth="1"/>
  </cols>
  <sheetData>
    <row r="2" spans="2:12" x14ac:dyDescent="0.35">
      <c r="B2" s="31" t="s">
        <v>191</v>
      </c>
      <c r="C2" s="31"/>
      <c r="D2" s="31"/>
      <c r="E2" s="25"/>
      <c r="F2" s="31" t="s">
        <v>148</v>
      </c>
      <c r="G2" s="31"/>
    </row>
    <row r="4" spans="2:12" x14ac:dyDescent="0.35">
      <c r="B4" s="42" t="s">
        <v>120</v>
      </c>
      <c r="C4" s="42" t="s">
        <v>132</v>
      </c>
      <c r="D4" s="43" t="s">
        <v>147</v>
      </c>
      <c r="F4" s="42" t="s">
        <v>132</v>
      </c>
      <c r="G4" s="43" t="s">
        <v>147</v>
      </c>
      <c r="H4" s="15" t="s">
        <v>188</v>
      </c>
      <c r="I4" s="15" t="s">
        <v>189</v>
      </c>
      <c r="J4" s="15" t="s">
        <v>190</v>
      </c>
      <c r="K4" s="15" t="s">
        <v>195</v>
      </c>
      <c r="L4" s="15"/>
    </row>
    <row r="5" spans="2:12" x14ac:dyDescent="0.35">
      <c r="B5" s="43" t="s">
        <v>1</v>
      </c>
      <c r="C5" s="43" t="s">
        <v>1</v>
      </c>
      <c r="D5" s="27">
        <v>-99226287.49373436</v>
      </c>
      <c r="F5" s="43" t="s">
        <v>1</v>
      </c>
      <c r="G5" s="44">
        <v>-99226287.49373436</v>
      </c>
      <c r="H5" s="16">
        <f>IF(G5&lt;0,G5,0)</f>
        <v>-99226287.49373436</v>
      </c>
      <c r="I5" s="10">
        <f>IF(G5&gt;0,G5,0)</f>
        <v>0</v>
      </c>
      <c r="J5" s="17">
        <f>I5/SUM($I$5:$I$31)</f>
        <v>0</v>
      </c>
      <c r="K5" s="16">
        <f>SUM($H$5:$H$31)*J5 + I5</f>
        <v>0</v>
      </c>
    </row>
    <row r="6" spans="2:12" x14ac:dyDescent="0.35">
      <c r="B6" s="43" t="s">
        <v>186</v>
      </c>
      <c r="C6" s="43" t="s">
        <v>27</v>
      </c>
      <c r="D6" s="27">
        <v>-14077953097.396288</v>
      </c>
      <c r="F6" s="43" t="s">
        <v>27</v>
      </c>
      <c r="G6" s="44">
        <v>-14077953097.396288</v>
      </c>
      <c r="H6" s="16">
        <f t="shared" ref="H6:H31" si="0">IF(G6&lt;0,G6,0)</f>
        <v>-14077953097.396288</v>
      </c>
      <c r="I6" s="10">
        <f t="shared" ref="I6:I31" si="1">IF(G6&gt;0,G6,0)</f>
        <v>0</v>
      </c>
      <c r="J6" s="17">
        <f t="shared" ref="J6:J31" si="2">I6/SUM($I$5:$I$31)</f>
        <v>0</v>
      </c>
      <c r="K6" s="16">
        <f t="shared" ref="K6:K31" si="3">SUM($H$5:$H$31)*J6 + I6</f>
        <v>0</v>
      </c>
    </row>
    <row r="7" spans="2:12" x14ac:dyDescent="0.35">
      <c r="B7" s="43" t="s">
        <v>98</v>
      </c>
      <c r="C7" s="43" t="s">
        <v>32</v>
      </c>
      <c r="D7" s="27">
        <v>-3366445595.8482766</v>
      </c>
      <c r="F7" s="43" t="s">
        <v>32</v>
      </c>
      <c r="G7" s="44">
        <v>-3366445595.8482766</v>
      </c>
      <c r="H7" s="16">
        <f t="shared" si="0"/>
        <v>-3366445595.8482766</v>
      </c>
      <c r="I7" s="10">
        <f t="shared" si="1"/>
        <v>0</v>
      </c>
      <c r="J7" s="17">
        <f t="shared" si="2"/>
        <v>0</v>
      </c>
      <c r="K7" s="16">
        <f t="shared" si="3"/>
        <v>0</v>
      </c>
    </row>
    <row r="8" spans="2:12" x14ac:dyDescent="0.35">
      <c r="B8" s="43" t="s">
        <v>99</v>
      </c>
      <c r="C8" s="43" t="s">
        <v>34</v>
      </c>
      <c r="D8" s="27">
        <v>-63434520.561637409</v>
      </c>
      <c r="F8" s="43" t="s">
        <v>34</v>
      </c>
      <c r="G8" s="44">
        <v>-63434520.561637409</v>
      </c>
      <c r="H8" s="16">
        <f t="shared" si="0"/>
        <v>-63434520.561637409</v>
      </c>
      <c r="I8" s="10">
        <f t="shared" si="1"/>
        <v>0</v>
      </c>
      <c r="J8" s="17">
        <f t="shared" si="2"/>
        <v>0</v>
      </c>
      <c r="K8" s="16">
        <f t="shared" si="3"/>
        <v>0</v>
      </c>
    </row>
    <row r="9" spans="2:12" x14ac:dyDescent="0.35">
      <c r="B9" s="43" t="s">
        <v>100</v>
      </c>
      <c r="C9" s="43" t="s">
        <v>35</v>
      </c>
      <c r="D9" s="27">
        <v>-169629793.75989723</v>
      </c>
      <c r="F9" s="43" t="s">
        <v>35</v>
      </c>
      <c r="G9" s="44">
        <v>-169629793.75989723</v>
      </c>
      <c r="H9" s="16">
        <f t="shared" si="0"/>
        <v>-169629793.75989723</v>
      </c>
      <c r="I9" s="10">
        <f t="shared" si="1"/>
        <v>0</v>
      </c>
      <c r="J9" s="17">
        <f t="shared" si="2"/>
        <v>0</v>
      </c>
      <c r="K9" s="16">
        <f t="shared" si="3"/>
        <v>0</v>
      </c>
    </row>
    <row r="10" spans="2:12" x14ac:dyDescent="0.35">
      <c r="B10" s="43" t="s">
        <v>106</v>
      </c>
      <c r="C10" s="43" t="s">
        <v>45</v>
      </c>
      <c r="D10" s="27">
        <v>0</v>
      </c>
      <c r="F10" s="43" t="s">
        <v>37</v>
      </c>
      <c r="G10" s="44">
        <v>-17983767.577914305</v>
      </c>
      <c r="H10" s="16">
        <f t="shared" si="0"/>
        <v>-17983767.577914305</v>
      </c>
      <c r="I10" s="10">
        <f t="shared" si="1"/>
        <v>0</v>
      </c>
      <c r="J10" s="17">
        <f t="shared" si="2"/>
        <v>0</v>
      </c>
      <c r="K10" s="16">
        <f t="shared" si="3"/>
        <v>0</v>
      </c>
    </row>
    <row r="11" spans="2:12" x14ac:dyDescent="0.35">
      <c r="B11" s="43" t="s">
        <v>101</v>
      </c>
      <c r="C11" s="43" t="s">
        <v>27</v>
      </c>
      <c r="D11" s="27">
        <v>0</v>
      </c>
      <c r="F11" s="43" t="s">
        <v>94</v>
      </c>
      <c r="G11" s="44">
        <v>-2217489.8481701631</v>
      </c>
      <c r="H11" s="16">
        <f t="shared" si="0"/>
        <v>-2217489.8481701631</v>
      </c>
      <c r="I11" s="10">
        <f t="shared" si="1"/>
        <v>0</v>
      </c>
      <c r="J11" s="17">
        <f t="shared" si="2"/>
        <v>0</v>
      </c>
      <c r="K11" s="16">
        <f t="shared" si="3"/>
        <v>0</v>
      </c>
    </row>
    <row r="12" spans="2:12" x14ac:dyDescent="0.35">
      <c r="B12" s="43" t="s">
        <v>64</v>
      </c>
      <c r="C12" s="43" t="s">
        <v>37</v>
      </c>
      <c r="D12" s="27">
        <v>-17983767.577914305</v>
      </c>
      <c r="F12" s="43" t="s">
        <v>39</v>
      </c>
      <c r="G12" s="44">
        <v>-19446528.777235001</v>
      </c>
      <c r="H12" s="16">
        <f t="shared" si="0"/>
        <v>-19446528.777235001</v>
      </c>
      <c r="I12" s="10">
        <f t="shared" si="1"/>
        <v>0</v>
      </c>
      <c r="J12" s="17">
        <f t="shared" si="2"/>
        <v>0</v>
      </c>
      <c r="K12" s="16">
        <f t="shared" si="3"/>
        <v>0</v>
      </c>
    </row>
    <row r="13" spans="2:12" x14ac:dyDescent="0.35">
      <c r="B13" s="43" t="s">
        <v>38</v>
      </c>
      <c r="C13" s="43" t="s">
        <v>94</v>
      </c>
      <c r="D13" s="27">
        <v>-2217489.8481701631</v>
      </c>
      <c r="F13" s="43" t="s">
        <v>40</v>
      </c>
      <c r="G13" s="44">
        <v>-252187326.05271339</v>
      </c>
      <c r="H13" s="16">
        <f t="shared" si="0"/>
        <v>-252187326.05271339</v>
      </c>
      <c r="I13" s="10">
        <f t="shared" si="1"/>
        <v>0</v>
      </c>
      <c r="J13" s="17">
        <f t="shared" si="2"/>
        <v>0</v>
      </c>
      <c r="K13" s="16">
        <f t="shared" si="3"/>
        <v>0</v>
      </c>
    </row>
    <row r="14" spans="2:12" x14ac:dyDescent="0.35">
      <c r="B14" s="43" t="s">
        <v>102</v>
      </c>
      <c r="C14" s="43" t="s">
        <v>39</v>
      </c>
      <c r="D14" s="27">
        <v>-19446528.777235001</v>
      </c>
      <c r="F14" s="43" t="s">
        <v>41</v>
      </c>
      <c r="G14" s="44">
        <v>78405473.23030138</v>
      </c>
      <c r="H14" s="16">
        <f t="shared" si="0"/>
        <v>0</v>
      </c>
      <c r="I14" s="10">
        <f t="shared" si="1"/>
        <v>78405473.23030138</v>
      </c>
      <c r="J14" s="17">
        <f t="shared" si="2"/>
        <v>3.9469780002630156E-3</v>
      </c>
      <c r="K14" s="16">
        <f t="shared" si="3"/>
        <v>0</v>
      </c>
    </row>
    <row r="15" spans="2:12" x14ac:dyDescent="0.35">
      <c r="B15" s="43" t="s">
        <v>103</v>
      </c>
      <c r="C15" s="43" t="s">
        <v>40</v>
      </c>
      <c r="D15" s="27">
        <v>-252187326.05271339</v>
      </c>
      <c r="F15" s="43" t="s">
        <v>194</v>
      </c>
      <c r="G15" s="44">
        <v>897000.74538223492</v>
      </c>
      <c r="H15" s="16">
        <f t="shared" si="0"/>
        <v>0</v>
      </c>
      <c r="I15" s="10">
        <f t="shared" si="1"/>
        <v>897000.74538223492</v>
      </c>
      <c r="J15" s="17">
        <f t="shared" si="2"/>
        <v>4.5155549254116775E-5</v>
      </c>
      <c r="K15" s="16">
        <f t="shared" si="3"/>
        <v>0</v>
      </c>
    </row>
    <row r="16" spans="2:12" x14ac:dyDescent="0.35">
      <c r="B16" s="43" t="s">
        <v>104</v>
      </c>
      <c r="C16" s="43" t="s">
        <v>41</v>
      </c>
      <c r="D16" s="27">
        <v>78405473.23030138</v>
      </c>
      <c r="F16" s="43" t="s">
        <v>42</v>
      </c>
      <c r="G16" s="44">
        <v>-196503313.41419306</v>
      </c>
      <c r="H16" s="16">
        <f t="shared" si="0"/>
        <v>-196503313.41419306</v>
      </c>
      <c r="I16" s="10">
        <f t="shared" si="1"/>
        <v>0</v>
      </c>
      <c r="J16" s="17">
        <f t="shared" si="2"/>
        <v>0</v>
      </c>
      <c r="K16" s="16">
        <f t="shared" si="3"/>
        <v>0</v>
      </c>
    </row>
    <row r="17" spans="2:32" x14ac:dyDescent="0.35">
      <c r="B17" s="43" t="s">
        <v>193</v>
      </c>
      <c r="C17" s="43" t="s">
        <v>194</v>
      </c>
      <c r="D17" s="27">
        <v>897000.74538223492</v>
      </c>
      <c r="F17" s="43" t="s">
        <v>126</v>
      </c>
      <c r="G17" s="44">
        <v>-166602642.73886514</v>
      </c>
      <c r="H17" s="16">
        <f t="shared" si="0"/>
        <v>-166602642.73886514</v>
      </c>
      <c r="I17" s="10">
        <f t="shared" si="1"/>
        <v>0</v>
      </c>
      <c r="J17" s="17">
        <f t="shared" si="2"/>
        <v>0</v>
      </c>
      <c r="K17" s="16">
        <f t="shared" si="3"/>
        <v>0</v>
      </c>
    </row>
    <row r="18" spans="2:32" x14ac:dyDescent="0.35">
      <c r="B18" s="43" t="s">
        <v>105</v>
      </c>
      <c r="C18" s="43" t="s">
        <v>42</v>
      </c>
      <c r="D18" s="27">
        <v>-196503313.41419306</v>
      </c>
      <c r="F18" s="43" t="s">
        <v>127</v>
      </c>
      <c r="G18" s="44">
        <v>-3382619.2754172287</v>
      </c>
      <c r="H18" s="16">
        <f t="shared" si="0"/>
        <v>-3382619.2754172287</v>
      </c>
      <c r="I18" s="10">
        <f t="shared" si="1"/>
        <v>0</v>
      </c>
      <c r="J18" s="17">
        <f t="shared" si="2"/>
        <v>0</v>
      </c>
      <c r="K18" s="16">
        <f t="shared" si="3"/>
        <v>0</v>
      </c>
    </row>
    <row r="19" spans="2:32" x14ac:dyDescent="0.35">
      <c r="B19" s="43" t="s">
        <v>119</v>
      </c>
      <c r="C19" s="43" t="s">
        <v>126</v>
      </c>
      <c r="D19" s="27">
        <v>-166602642.73886514</v>
      </c>
      <c r="F19" s="43" t="s">
        <v>45</v>
      </c>
      <c r="G19" s="44">
        <v>0</v>
      </c>
      <c r="H19" s="16">
        <f t="shared" si="0"/>
        <v>0</v>
      </c>
      <c r="I19" s="10">
        <f t="shared" si="1"/>
        <v>0</v>
      </c>
      <c r="J19" s="17">
        <f t="shared" si="2"/>
        <v>0</v>
      </c>
      <c r="K19" s="16">
        <f t="shared" si="3"/>
        <v>0</v>
      </c>
    </row>
    <row r="20" spans="2:32" x14ac:dyDescent="0.35">
      <c r="B20" s="43" t="s">
        <v>118</v>
      </c>
      <c r="C20" s="43" t="s">
        <v>127</v>
      </c>
      <c r="D20" s="27">
        <v>-3382619.2754172287</v>
      </c>
      <c r="F20" s="43" t="s">
        <v>47</v>
      </c>
      <c r="G20" s="44">
        <v>-62607189.393617667</v>
      </c>
      <c r="H20" s="16">
        <f t="shared" si="0"/>
        <v>-62607189.393617667</v>
      </c>
      <c r="I20" s="10">
        <f t="shared" si="1"/>
        <v>0</v>
      </c>
      <c r="J20" s="17">
        <f t="shared" si="2"/>
        <v>0</v>
      </c>
      <c r="K20" s="16">
        <f t="shared" si="3"/>
        <v>0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8"/>
    </row>
    <row r="21" spans="2:32" x14ac:dyDescent="0.35">
      <c r="B21" s="43" t="s">
        <v>47</v>
      </c>
      <c r="C21" s="43" t="s">
        <v>47</v>
      </c>
      <c r="D21" s="27">
        <v>-62607189.393617667</v>
      </c>
      <c r="F21" s="43" t="s">
        <v>52</v>
      </c>
      <c r="G21" s="44">
        <v>-36885189.383218229</v>
      </c>
      <c r="H21" s="16">
        <f t="shared" si="0"/>
        <v>-36885189.383218229</v>
      </c>
      <c r="I21" s="10">
        <f t="shared" si="1"/>
        <v>0</v>
      </c>
      <c r="J21" s="17">
        <f t="shared" si="2"/>
        <v>0</v>
      </c>
      <c r="K21" s="16">
        <f t="shared" si="3"/>
        <v>0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8"/>
    </row>
    <row r="22" spans="2:32" x14ac:dyDescent="0.35">
      <c r="B22" s="43" t="s">
        <v>66</v>
      </c>
      <c r="C22" s="43" t="s">
        <v>27</v>
      </c>
      <c r="D22" s="27">
        <v>0</v>
      </c>
      <c r="F22" s="43" t="s">
        <v>95</v>
      </c>
      <c r="G22" s="44">
        <v>18045498844.113728</v>
      </c>
      <c r="H22" s="16">
        <f t="shared" si="0"/>
        <v>0</v>
      </c>
      <c r="I22" s="10">
        <f t="shared" si="1"/>
        <v>18045498844.113728</v>
      </c>
      <c r="J22" s="17">
        <f t="shared" si="2"/>
        <v>0.9084211089738331</v>
      </c>
      <c r="K22" s="16">
        <f t="shared" si="3"/>
        <v>0</v>
      </c>
      <c r="L22" s="10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8"/>
    </row>
    <row r="23" spans="2:32" x14ac:dyDescent="0.35">
      <c r="B23" s="43" t="s">
        <v>107</v>
      </c>
      <c r="C23" s="43" t="s">
        <v>27</v>
      </c>
      <c r="D23" s="27">
        <v>0</v>
      </c>
      <c r="F23" s="43" t="s">
        <v>54</v>
      </c>
      <c r="G23" s="44">
        <v>-163493395.53564256</v>
      </c>
      <c r="H23" s="16">
        <f t="shared" si="0"/>
        <v>-163493395.53564256</v>
      </c>
      <c r="I23" s="10">
        <f t="shared" si="1"/>
        <v>0</v>
      </c>
      <c r="J23" s="17">
        <f t="shared" si="2"/>
        <v>0</v>
      </c>
      <c r="K23" s="16">
        <f t="shared" si="3"/>
        <v>0</v>
      </c>
    </row>
    <row r="24" spans="2:32" x14ac:dyDescent="0.35">
      <c r="B24" s="43" t="s">
        <v>108</v>
      </c>
      <c r="C24" s="43" t="s">
        <v>27</v>
      </c>
      <c r="D24" s="27">
        <v>0</v>
      </c>
      <c r="F24" s="43" t="s">
        <v>55</v>
      </c>
      <c r="G24" s="44">
        <v>-382085897.97977793</v>
      </c>
      <c r="H24" s="16">
        <f t="shared" si="0"/>
        <v>-382085897.97977793</v>
      </c>
      <c r="I24" s="10">
        <f t="shared" si="1"/>
        <v>0</v>
      </c>
      <c r="J24" s="17">
        <f t="shared" si="2"/>
        <v>0</v>
      </c>
      <c r="K24" s="16">
        <f t="shared" si="3"/>
        <v>0</v>
      </c>
    </row>
    <row r="25" spans="2:32" x14ac:dyDescent="0.35">
      <c r="B25" s="43" t="s">
        <v>109</v>
      </c>
      <c r="C25" s="43" t="s">
        <v>27</v>
      </c>
      <c r="D25" s="27">
        <v>0</v>
      </c>
      <c r="F25" s="43" t="s">
        <v>57</v>
      </c>
      <c r="G25" s="44">
        <v>-325091291.2235052</v>
      </c>
      <c r="H25" s="16">
        <f t="shared" si="0"/>
        <v>-325091291.2235052</v>
      </c>
      <c r="I25" s="10">
        <f t="shared" si="1"/>
        <v>0</v>
      </c>
      <c r="J25" s="17">
        <f t="shared" si="2"/>
        <v>0</v>
      </c>
      <c r="K25" s="16">
        <f t="shared" si="3"/>
        <v>0</v>
      </c>
    </row>
    <row r="26" spans="2:32" x14ac:dyDescent="0.35">
      <c r="B26" s="43" t="s">
        <v>110</v>
      </c>
      <c r="C26" s="43" t="s">
        <v>52</v>
      </c>
      <c r="D26" s="27">
        <v>-36885189.383218229</v>
      </c>
      <c r="F26" s="43" t="s">
        <v>96</v>
      </c>
      <c r="G26" s="44">
        <v>313306915.27101749</v>
      </c>
      <c r="H26" s="16">
        <f t="shared" si="0"/>
        <v>0</v>
      </c>
      <c r="I26" s="10">
        <f t="shared" si="1"/>
        <v>313306915.27101749</v>
      </c>
      <c r="J26" s="17">
        <f t="shared" si="2"/>
        <v>1.5772055839426521E-2</v>
      </c>
      <c r="K26" s="16">
        <f t="shared" si="3"/>
        <v>0</v>
      </c>
    </row>
    <row r="27" spans="2:32" x14ac:dyDescent="0.35">
      <c r="B27" s="43" t="s">
        <v>111</v>
      </c>
      <c r="C27" s="43" t="s">
        <v>95</v>
      </c>
      <c r="D27" s="27">
        <v>18045498844.113728</v>
      </c>
      <c r="F27" s="43" t="s">
        <v>58</v>
      </c>
      <c r="G27" s="44">
        <v>-393218686.30211222</v>
      </c>
      <c r="H27" s="16">
        <f t="shared" si="0"/>
        <v>-393218686.30211222</v>
      </c>
      <c r="I27" s="10">
        <f t="shared" si="1"/>
        <v>0</v>
      </c>
      <c r="J27" s="17">
        <f t="shared" si="2"/>
        <v>0</v>
      </c>
      <c r="K27" s="16">
        <f t="shared" si="3"/>
        <v>0</v>
      </c>
    </row>
    <row r="28" spans="2:32" x14ac:dyDescent="0.35">
      <c r="B28" s="43" t="s">
        <v>65</v>
      </c>
      <c r="C28" s="43" t="s">
        <v>54</v>
      </c>
      <c r="D28" s="27">
        <v>-163493395.53564256</v>
      </c>
      <c r="F28" s="43" t="s">
        <v>63</v>
      </c>
      <c r="G28" s="44">
        <v>-2863882.4651120212</v>
      </c>
      <c r="H28" s="16">
        <f t="shared" si="0"/>
        <v>-2863882.4651120212</v>
      </c>
      <c r="I28" s="10">
        <f t="shared" si="1"/>
        <v>0</v>
      </c>
      <c r="J28" s="17">
        <f t="shared" si="2"/>
        <v>0</v>
      </c>
      <c r="K28" s="16">
        <f t="shared" si="3"/>
        <v>0</v>
      </c>
      <c r="M28" s="10"/>
    </row>
    <row r="29" spans="2:32" x14ac:dyDescent="0.35">
      <c r="B29" s="43" t="s">
        <v>112</v>
      </c>
      <c r="C29" s="43" t="s">
        <v>55</v>
      </c>
      <c r="D29" s="27">
        <v>-382085897.97977793</v>
      </c>
      <c r="F29" s="43" t="s">
        <v>60</v>
      </c>
      <c r="G29" s="44">
        <v>1426576400.0671313</v>
      </c>
      <c r="H29" s="16">
        <f t="shared" si="0"/>
        <v>0</v>
      </c>
      <c r="I29" s="10">
        <f t="shared" si="1"/>
        <v>1426576400.0671313</v>
      </c>
      <c r="J29" s="17">
        <f t="shared" si="2"/>
        <v>7.1814701637223116E-2</v>
      </c>
      <c r="K29" s="16">
        <f t="shared" si="3"/>
        <v>0</v>
      </c>
      <c r="M29" s="10"/>
    </row>
    <row r="30" spans="2:32" x14ac:dyDescent="0.35">
      <c r="B30" s="43" t="s">
        <v>113</v>
      </c>
      <c r="C30" s="43" t="s">
        <v>96</v>
      </c>
      <c r="D30" s="27">
        <v>313306915.27101749</v>
      </c>
      <c r="F30" s="43" t="s">
        <v>61</v>
      </c>
      <c r="G30" s="44">
        <v>-63426118.400237791</v>
      </c>
      <c r="H30" s="16">
        <f t="shared" si="0"/>
        <v>-63426118.400237791</v>
      </c>
      <c r="I30" s="10">
        <f t="shared" si="1"/>
        <v>0</v>
      </c>
      <c r="J30" s="17">
        <f t="shared" si="2"/>
        <v>0</v>
      </c>
      <c r="K30" s="16">
        <f t="shared" si="3"/>
        <v>0</v>
      </c>
      <c r="M30" s="10"/>
    </row>
    <row r="31" spans="2:32" x14ac:dyDescent="0.35">
      <c r="B31" s="43" t="s">
        <v>114</v>
      </c>
      <c r="C31" s="43" t="s">
        <v>57</v>
      </c>
      <c r="D31" s="27">
        <v>-325091291.2235052</v>
      </c>
      <c r="F31" s="43" t="s">
        <v>62</v>
      </c>
      <c r="G31" s="44">
        <v>0</v>
      </c>
      <c r="H31" s="16">
        <f t="shared" si="0"/>
        <v>0</v>
      </c>
      <c r="I31" s="10">
        <f t="shared" si="1"/>
        <v>0</v>
      </c>
      <c r="J31" s="17">
        <f t="shared" si="2"/>
        <v>0</v>
      </c>
      <c r="K31" s="16">
        <f t="shared" si="3"/>
        <v>0</v>
      </c>
    </row>
    <row r="32" spans="2:32" x14ac:dyDescent="0.35">
      <c r="B32" s="43" t="s">
        <v>115</v>
      </c>
      <c r="C32" s="43" t="s">
        <v>58</v>
      </c>
      <c r="D32" s="27">
        <v>-393218686.30211222</v>
      </c>
      <c r="F32" s="43" t="s">
        <v>67</v>
      </c>
      <c r="G32" s="1">
        <v>-1.1473894119262695E-5</v>
      </c>
      <c r="H32" s="18">
        <f>SUM(H5:H31)</f>
        <v>-19864684633.42757</v>
      </c>
      <c r="I32" s="18">
        <f t="shared" ref="I32:J32" si="4">SUM(I5:I31)</f>
        <v>19864684633.427563</v>
      </c>
      <c r="J32" s="23">
        <f t="shared" si="4"/>
        <v>0.99999999999999989</v>
      </c>
      <c r="K32" s="24">
        <f>SUM(K5:K31)</f>
        <v>0</v>
      </c>
      <c r="M32" s="10"/>
    </row>
    <row r="33" spans="2:21" x14ac:dyDescent="0.35">
      <c r="B33" s="43" t="s">
        <v>59</v>
      </c>
      <c r="C33" s="43" t="s">
        <v>63</v>
      </c>
      <c r="D33" s="27">
        <v>-2863882.4651120212</v>
      </c>
      <c r="M33" s="10"/>
    </row>
    <row r="34" spans="2:21" x14ac:dyDescent="0.35">
      <c r="B34" s="43" t="s">
        <v>116</v>
      </c>
      <c r="C34" s="43" t="s">
        <v>60</v>
      </c>
      <c r="D34" s="27">
        <v>1426576400.0671313</v>
      </c>
      <c r="F34" s="11" t="s">
        <v>133</v>
      </c>
      <c r="G34" t="b">
        <f>(GETPIVOTDATA("[Measures].[Suma de BalanceDistribuidora]",$F$4)-GETPIVOTDATA("[Measures].[Suma de BalanceDistribuidora]",$B$4))=0</f>
        <v>1</v>
      </c>
    </row>
    <row r="35" spans="2:21" x14ac:dyDescent="0.35">
      <c r="B35" s="43" t="s">
        <v>117</v>
      </c>
      <c r="C35" s="43" t="s">
        <v>61</v>
      </c>
      <c r="D35" s="27">
        <v>-63426118.400237791</v>
      </c>
      <c r="H35" s="6"/>
      <c r="I35" s="6"/>
      <c r="J35" s="6"/>
      <c r="K35" s="6"/>
      <c r="M35" s="10"/>
    </row>
    <row r="36" spans="2:21" x14ac:dyDescent="0.35">
      <c r="B36" s="43" t="s">
        <v>187</v>
      </c>
      <c r="C36" s="43" t="s">
        <v>62</v>
      </c>
      <c r="D36" s="27">
        <v>0</v>
      </c>
      <c r="H36" s="6"/>
      <c r="I36" s="6"/>
      <c r="J36" s="6"/>
      <c r="K36" s="6"/>
      <c r="M36" s="10"/>
    </row>
    <row r="37" spans="2:21" x14ac:dyDescent="0.35">
      <c r="B37" s="43" t="s">
        <v>67</v>
      </c>
      <c r="C37" s="43"/>
      <c r="D37" s="1">
        <v>-1.1473894119262695E-5</v>
      </c>
      <c r="H37" s="6"/>
      <c r="I37" s="6"/>
      <c r="J37" s="6"/>
      <c r="K37" s="6"/>
      <c r="M37" s="10"/>
    </row>
    <row r="38" spans="2:21" x14ac:dyDescent="0.35">
      <c r="D38" s="1"/>
      <c r="H38" s="6"/>
      <c r="I38" s="6"/>
      <c r="J38" s="6"/>
      <c r="K38" s="6"/>
      <c r="M38" s="10"/>
    </row>
    <row r="39" spans="2:21" x14ac:dyDescent="0.35">
      <c r="B39" s="25" t="s">
        <v>184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</row>
    <row r="41" spans="2:21" x14ac:dyDescent="0.35">
      <c r="B41" s="29" t="s">
        <v>152</v>
      </c>
      <c r="C41" s="20" t="s">
        <v>151</v>
      </c>
      <c r="D41" s="26"/>
      <c r="E41" s="26"/>
      <c r="F41" s="26"/>
      <c r="G41" s="26"/>
      <c r="H41" s="29" t="s">
        <v>138</v>
      </c>
    </row>
    <row r="42" spans="2:21" x14ac:dyDescent="0.35">
      <c r="B42" s="30"/>
      <c r="C42" s="22" t="str" cm="1">
        <f t="array" ref="C42:G42">TRANSPOSE(_xlfn._xlws.FILTER(F5:F31,G5:G31&gt;0))</f>
        <v>CRELL</v>
      </c>
      <c r="D42" s="22" t="str">
        <v>DESA</v>
      </c>
      <c r="E42" s="22" t="str">
        <v>ENEL_DISTRIBUCION</v>
      </c>
      <c r="F42" s="22" t="str">
        <v>LUZOSORNO</v>
      </c>
      <c r="G42" s="22" t="str">
        <v>SAESA</v>
      </c>
      <c r="H42" s="30"/>
    </row>
    <row r="43" spans="2:21" x14ac:dyDescent="0.35">
      <c r="B43" s="20" t="str" cm="1">
        <f t="array" ref="B43:B62">_xlfn._xlws.FILTER(F5:F31,G5:G31&lt;0)</f>
        <v>CEC</v>
      </c>
      <c r="C43" s="19">
        <f>-VLOOKUP(C$42,$F$4:$J$31,5,FALSE)*VLOOKUP($B43,$F$4:$J$31,3,FALSE)*MIN(ABS($I$32)/ABS($H$32),1)</f>
        <v>391643.97378554259</v>
      </c>
      <c r="D43" s="19">
        <f t="shared" ref="D43:G58" si="5">-VLOOKUP(D$42,$F$4:$J$31,5,FALSE)*VLOOKUP($B43,$F$4:$J$31,3,FALSE)*MIN(ABS($I$32)/ABS($H$32),1)</f>
        <v>4480.6175122264713</v>
      </c>
      <c r="E43" s="19">
        <f t="shared" si="5"/>
        <v>90139254.124414518</v>
      </c>
      <c r="F43" s="19">
        <f t="shared" si="5"/>
        <v>1565002.5470901674</v>
      </c>
      <c r="G43" s="19">
        <f t="shared" si="5"/>
        <v>7125906.2309318539</v>
      </c>
      <c r="H43" s="21">
        <f>+SUM(C43:G43)</f>
        <v>99226287.493734315</v>
      </c>
      <c r="J43" s="9">
        <f>H43-SUM(C43:G43)</f>
        <v>0</v>
      </c>
    </row>
    <row r="44" spans="2:21" x14ac:dyDescent="0.35">
      <c r="B44" s="20" t="str">
        <v>CGE</v>
      </c>
      <c r="C44" s="19">
        <f t="shared" ref="C44:G59" si="6">-VLOOKUP(C$42,$F$4:$J$31,5,FALSE)*VLOOKUP($B44,$F$4:$J$31,3,FALSE)*MIN(ABS($I$32)/ABS($H$32),1)</f>
        <v>55565371.164157711</v>
      </c>
      <c r="D44" s="19">
        <f t="shared" si="5"/>
        <v>635697.70448662364</v>
      </c>
      <c r="E44" s="19">
        <f t="shared" si="5"/>
        <v>12788709764.81834</v>
      </c>
      <c r="F44" s="19">
        <f t="shared" si="5"/>
        <v>222038262.35696176</v>
      </c>
      <c r="G44" s="19">
        <f t="shared" si="5"/>
        <v>1011004001.3523351</v>
      </c>
      <c r="H44" s="21">
        <f>+SUM(C44:G44)</f>
        <v>14077953097.396282</v>
      </c>
      <c r="J44" s="9">
        <f>H44-SUM(C44:G44)</f>
        <v>0</v>
      </c>
    </row>
    <row r="45" spans="2:21" x14ac:dyDescent="0.35">
      <c r="B45" s="20" t="str">
        <v>CHILQUINTA</v>
      </c>
      <c r="C45" s="19">
        <f t="shared" si="6"/>
        <v>13287286.705895463</v>
      </c>
      <c r="D45" s="19">
        <f t="shared" si="5"/>
        <v>152013.69991463129</v>
      </c>
      <c r="E45" s="19">
        <f t="shared" si="5"/>
        <v>3058150241.480567</v>
      </c>
      <c r="F45" s="19">
        <f t="shared" si="5"/>
        <v>53095767.91811049</v>
      </c>
      <c r="G45" s="19">
        <f t="shared" si="5"/>
        <v>241760286.04378769</v>
      </c>
      <c r="H45" s="21">
        <f>+SUM(C45:G45)</f>
        <v>3366445595.8482747</v>
      </c>
      <c r="J45" s="9">
        <f>H45-SUM(C45:G45)</f>
        <v>0</v>
      </c>
    </row>
    <row r="46" spans="2:21" x14ac:dyDescent="0.35">
      <c r="B46" s="20" t="str">
        <v>CODINER</v>
      </c>
      <c r="C46" s="19">
        <f t="shared" si="6"/>
        <v>250374.65711401467</v>
      </c>
      <c r="D46" s="19">
        <f t="shared" si="5"/>
        <v>2864.4206176323005</v>
      </c>
      <c r="E46" s="19">
        <f t="shared" si="5"/>
        <v>57625257.515826054</v>
      </c>
      <c r="F46" s="19">
        <f t="shared" si="5"/>
        <v>1000492.8004453947</v>
      </c>
      <c r="G46" s="19">
        <f t="shared" si="5"/>
        <v>4555531.1676342832</v>
      </c>
      <c r="H46" s="21">
        <f>+SUM(C46:G46)</f>
        <v>63434520.561637379</v>
      </c>
      <c r="J46" s="9">
        <f>H46-SUM(C46:G46)</f>
        <v>0</v>
      </c>
    </row>
    <row r="47" spans="2:21" x14ac:dyDescent="0.35">
      <c r="B47" s="20" t="str">
        <v>COELCHA</v>
      </c>
      <c r="C47" s="19">
        <f t="shared" si="6"/>
        <v>669525.06415946665</v>
      </c>
      <c r="D47" s="19">
        <f t="shared" si="5"/>
        <v>7659.7265070907069</v>
      </c>
      <c r="E47" s="19">
        <f t="shared" si="5"/>
        <v>154095285.36236838</v>
      </c>
      <c r="F47" s="19">
        <f t="shared" si="5"/>
        <v>2675410.5792115028</v>
      </c>
      <c r="G47" s="19">
        <f t="shared" si="5"/>
        <v>12181913.027650708</v>
      </c>
      <c r="H47" s="21">
        <f>+SUM(C47:G47)</f>
        <v>169629793.75989714</v>
      </c>
      <c r="J47" s="9">
        <f>H47-SUM(C47:G47)</f>
        <v>0</v>
      </c>
    </row>
    <row r="48" spans="2:21" x14ac:dyDescent="0.35">
      <c r="B48" s="20" t="str">
        <v>COOPELAN</v>
      </c>
      <c r="C48" s="19">
        <f t="shared" si="6"/>
        <v>70981.534991871027</v>
      </c>
      <c r="D48" s="19">
        <f t="shared" si="5"/>
        <v>812.06690263909752</v>
      </c>
      <c r="E48" s="19">
        <f t="shared" si="5"/>
        <v>16336834.086656572</v>
      </c>
      <c r="F48" s="19">
        <f t="shared" si="5"/>
        <v>283640.98644213256</v>
      </c>
      <c r="G48" s="19">
        <f t="shared" si="5"/>
        <v>1291498.902921082</v>
      </c>
      <c r="H48" s="21">
        <f>+SUM(C48:G48)</f>
        <v>17983767.577914298</v>
      </c>
      <c r="J48" s="9">
        <f>H48-SUM(C48:G48)</f>
        <v>0</v>
      </c>
    </row>
    <row r="49" spans="2:10" x14ac:dyDescent="0.35">
      <c r="B49" s="20" t="str">
        <v>COOPERSOL</v>
      </c>
      <c r="C49" s="19">
        <f t="shared" si="6"/>
        <v>8752.3836465342047</v>
      </c>
      <c r="D49" s="19">
        <f t="shared" si="5"/>
        <v>100.1319720595517</v>
      </c>
      <c r="E49" s="19">
        <f t="shared" si="5"/>
        <v>2014414.5870129557</v>
      </c>
      <c r="F49" s="19">
        <f t="shared" si="5"/>
        <v>34974.373708701234</v>
      </c>
      <c r="G49" s="19">
        <f t="shared" si="5"/>
        <v>159248.3718299114</v>
      </c>
      <c r="H49" s="21">
        <f>+SUM(C49:G49)</f>
        <v>2217489.8481701622</v>
      </c>
      <c r="J49" s="9">
        <f>H49-SUM(C49:G49)</f>
        <v>0</v>
      </c>
    </row>
    <row r="50" spans="2:10" x14ac:dyDescent="0.35">
      <c r="B50" s="20" t="str">
        <v>COOPREL</v>
      </c>
      <c r="C50" s="19">
        <f t="shared" si="6"/>
        <v>76755.021265228163</v>
      </c>
      <c r="D50" s="19">
        <f t="shared" si="5"/>
        <v>878.11868802203401</v>
      </c>
      <c r="E50" s="19">
        <f t="shared" si="5"/>
        <v>17665637.237507369</v>
      </c>
      <c r="F50" s="19">
        <f t="shared" si="5"/>
        <v>306711.7377575651</v>
      </c>
      <c r="G50" s="19">
        <f t="shared" si="5"/>
        <v>1396546.6620168043</v>
      </c>
      <c r="H50" s="21">
        <f>+SUM(C50:G50)</f>
        <v>19446528.77723499</v>
      </c>
      <c r="J50" s="9">
        <f>H50-SUM(C50:G50)</f>
        <v>0</v>
      </c>
    </row>
    <row r="51" spans="2:10" x14ac:dyDescent="0.35">
      <c r="B51" s="20" t="str">
        <v>COPELEC</v>
      </c>
      <c r="C51" s="19">
        <f t="shared" si="6"/>
        <v>995377.82787521544</v>
      </c>
      <c r="D51" s="19">
        <f t="shared" si="5"/>
        <v>11387.657222837302</v>
      </c>
      <c r="E51" s="19">
        <f t="shared" si="5"/>
        <v>229092290.40195143</v>
      </c>
      <c r="F51" s="19">
        <f t="shared" si="5"/>
        <v>3977512.5884990571</v>
      </c>
      <c r="G51" s="19">
        <f t="shared" si="5"/>
        <v>18110757.57716471</v>
      </c>
      <c r="H51" s="21">
        <f>+SUM(C51:G51)</f>
        <v>252187326.05271327</v>
      </c>
      <c r="J51" s="9">
        <f>H51-SUM(C51:G51)</f>
        <v>0</v>
      </c>
    </row>
    <row r="52" spans="2:10" x14ac:dyDescent="0.35">
      <c r="B52" s="20" t="str">
        <v>EDECSA</v>
      </c>
      <c r="C52" s="19">
        <f t="shared" si="6"/>
        <v>775594.25502460811</v>
      </c>
      <c r="D52" s="19">
        <f t="shared" si="5"/>
        <v>8873.2150474717364</v>
      </c>
      <c r="E52" s="19">
        <f t="shared" si="5"/>
        <v>178507757.88875389</v>
      </c>
      <c r="F52" s="19">
        <f t="shared" si="5"/>
        <v>3099261.2318009827</v>
      </c>
      <c r="G52" s="19">
        <f t="shared" si="5"/>
        <v>14111826.823566012</v>
      </c>
      <c r="H52" s="21">
        <f>+SUM(C52:G52)</f>
        <v>196503313.41419297</v>
      </c>
      <c r="J52" s="9">
        <f>H52-SUM(C52:G52)</f>
        <v>0</v>
      </c>
    </row>
    <row r="53" spans="2:10" x14ac:dyDescent="0.35">
      <c r="B53" s="20" t="str">
        <v>EDELAYSEN_SM</v>
      </c>
      <c r="C53" s="19">
        <f t="shared" si="6"/>
        <v>657576.96567597927</v>
      </c>
      <c r="D53" s="19">
        <f t="shared" si="5"/>
        <v>7523.0338400608425</v>
      </c>
      <c r="E53" s="19">
        <f t="shared" si="5"/>
        <v>151345357.47481114</v>
      </c>
      <c r="F53" s="19">
        <f t="shared" si="5"/>
        <v>2627666.1842734073</v>
      </c>
      <c r="G53" s="19">
        <f t="shared" si="5"/>
        <v>11964519.080264471</v>
      </c>
      <c r="H53" s="21">
        <f>+SUM(C53:G53)</f>
        <v>166602642.73886508</v>
      </c>
      <c r="J53" s="9">
        <f>H53-SUM(C53:G53)</f>
        <v>0</v>
      </c>
    </row>
    <row r="54" spans="2:10" x14ac:dyDescent="0.35">
      <c r="B54" s="20" t="str">
        <v>EDELMAG_SM</v>
      </c>
      <c r="C54" s="19">
        <f t="shared" si="6"/>
        <v>13351.12386333742</v>
      </c>
      <c r="D54" s="19">
        <f t="shared" si="5"/>
        <v>152.7440312990274</v>
      </c>
      <c r="E54" s="19">
        <f t="shared" si="5"/>
        <v>3072842.7534107817</v>
      </c>
      <c r="F54" s="19">
        <f t="shared" si="5"/>
        <v>53350.860095400996</v>
      </c>
      <c r="G54" s="19">
        <f t="shared" si="5"/>
        <v>242921.79401640804</v>
      </c>
      <c r="H54" s="21">
        <f>+SUM(C54:G54)</f>
        <v>3382619.2754172273</v>
      </c>
      <c r="J54" s="9">
        <f>H54-SUM(C54:G54)</f>
        <v>0</v>
      </c>
    </row>
    <row r="55" spans="2:10" x14ac:dyDescent="0.35">
      <c r="B55" s="20" t="str">
        <v>EEPA</v>
      </c>
      <c r="C55" s="19">
        <f t="shared" si="6"/>
        <v>247109.19919490884</v>
      </c>
      <c r="D55" s="19">
        <f t="shared" si="5"/>
        <v>2827.0620243253188</v>
      </c>
      <c r="E55" s="19">
        <f t="shared" si="5"/>
        <v>56873692.418684937</v>
      </c>
      <c r="F55" s="19">
        <f t="shared" si="5"/>
        <v>987444.08706568938</v>
      </c>
      <c r="G55" s="19">
        <f t="shared" si="5"/>
        <v>4496116.6266477704</v>
      </c>
      <c r="H55" s="21">
        <f>+SUM(C55:G55)</f>
        <v>62607189.39361763</v>
      </c>
      <c r="J55" s="9">
        <f>H55-SUM(C55:G55)</f>
        <v>0</v>
      </c>
    </row>
    <row r="56" spans="2:10" x14ac:dyDescent="0.35">
      <c r="B56" s="20" t="str">
        <v>EMELCA</v>
      </c>
      <c r="C56" s="19">
        <f t="shared" si="6"/>
        <v>145585.03103109723</v>
      </c>
      <c r="D56" s="19">
        <f t="shared" si="5"/>
        <v>1665.5709859413355</v>
      </c>
      <c r="E56" s="19">
        <f t="shared" si="5"/>
        <v>33507284.644212946</v>
      </c>
      <c r="F56" s="19">
        <f t="shared" si="5"/>
        <v>581755.26659994002</v>
      </c>
      <c r="G56" s="19">
        <f t="shared" si="5"/>
        <v>2648898.8703882857</v>
      </c>
      <c r="H56" s="21">
        <f>+SUM(C56:G56)</f>
        <v>36885189.383218206</v>
      </c>
      <c r="J56" s="9">
        <f t="shared" ref="J56:J63" si="7">H56-SUM(C56:G56)</f>
        <v>0</v>
      </c>
    </row>
    <row r="57" spans="2:10" x14ac:dyDescent="0.35">
      <c r="B57" s="20" t="str">
        <v>FRONTEL</v>
      </c>
      <c r="C57" s="19">
        <f t="shared" si="6"/>
        <v>645304.83536748053</v>
      </c>
      <c r="D57" s="19">
        <f t="shared" si="5"/>
        <v>7382.634074832501</v>
      </c>
      <c r="E57" s="19">
        <f t="shared" si="5"/>
        <v>148520851.68238589</v>
      </c>
      <c r="F57" s="19">
        <f t="shared" si="5"/>
        <v>2578626.9637656002</v>
      </c>
      <c r="G57" s="19">
        <f t="shared" si="5"/>
        <v>11741229.420048673</v>
      </c>
      <c r="H57" s="21">
        <f>+SUM(C57:G57)</f>
        <v>163493395.53564247</v>
      </c>
      <c r="J57" s="9">
        <f t="shared" si="7"/>
        <v>0</v>
      </c>
    </row>
    <row r="58" spans="2:10" x14ac:dyDescent="0.35">
      <c r="B58" s="20" t="str">
        <v>LITORAL</v>
      </c>
      <c r="C58" s="19">
        <f t="shared" si="6"/>
        <v>1508084.633536922</v>
      </c>
      <c r="D58" s="19">
        <f t="shared" si="5"/>
        <v>17253.298585529294</v>
      </c>
      <c r="E58" s="19">
        <f t="shared" si="5"/>
        <v>347094895.16605258</v>
      </c>
      <c r="F58" s="19">
        <f t="shared" si="5"/>
        <v>6026280.118394481</v>
      </c>
      <c r="G58" s="19">
        <f t="shared" si="5"/>
        <v>27439384.763208214</v>
      </c>
      <c r="H58" s="21">
        <f>+SUM(C58:G58)</f>
        <v>382085897.97977775</v>
      </c>
      <c r="J58" s="9">
        <f t="shared" si="7"/>
        <v>0</v>
      </c>
    </row>
    <row r="59" spans="2:10" x14ac:dyDescent="0.35">
      <c r="B59" s="20" t="str">
        <v>LUZLINARES</v>
      </c>
      <c r="C59" s="19">
        <f t="shared" si="6"/>
        <v>1283128.1745362717</v>
      </c>
      <c r="D59" s="19">
        <f t="shared" si="6"/>
        <v>14679.675812927404</v>
      </c>
      <c r="E59" s="19">
        <f t="shared" si="6"/>
        <v>295319791.29099178</v>
      </c>
      <c r="F59" s="19">
        <f t="shared" si="6"/>
        <v>5127357.9980883915</v>
      </c>
      <c r="G59" s="19">
        <f t="shared" si="6"/>
        <v>23346334.08407563</v>
      </c>
      <c r="H59" s="21">
        <f>+SUM(C59:G59)</f>
        <v>325091291.22350502</v>
      </c>
      <c r="J59" s="9">
        <f t="shared" si="7"/>
        <v>0</v>
      </c>
    </row>
    <row r="60" spans="2:10" x14ac:dyDescent="0.35">
      <c r="B60" s="20" t="str">
        <v>LUZPARRAL</v>
      </c>
      <c r="C60" s="19">
        <f t="shared" ref="C60:G62" si="8">-VLOOKUP(C$42,$F$4:$J$31,5,FALSE)*VLOOKUP($B60,$F$4:$J$31,3,FALSE)*MIN(ABS($I$32)/ABS($H$32),1)</f>
        <v>1552025.5041267604</v>
      </c>
      <c r="D60" s="19">
        <f t="shared" si="8"/>
        <v>17756.005756954113</v>
      </c>
      <c r="E60" s="19">
        <f t="shared" si="8"/>
        <v>357208155.07979846</v>
      </c>
      <c r="F60" s="19">
        <f t="shared" si="8"/>
        <v>6201867.0774628529</v>
      </c>
      <c r="G60" s="19">
        <f t="shared" si="8"/>
        <v>28238882.63496701</v>
      </c>
      <c r="H60" s="21">
        <f>+SUM(C60:G60)</f>
        <v>393218686.30211204</v>
      </c>
      <c r="J60" s="9">
        <f t="shared" si="7"/>
        <v>0</v>
      </c>
    </row>
    <row r="61" spans="2:10" x14ac:dyDescent="0.35">
      <c r="B61" s="20" t="str">
        <v>MATAQUITO</v>
      </c>
      <c r="C61" s="19">
        <f t="shared" si="8"/>
        <v>11303.681085136157</v>
      </c>
      <c r="D61" s="19">
        <f t="shared" si="8"/>
        <v>129.32018571136717</v>
      </c>
      <c r="E61" s="19">
        <f t="shared" si="8"/>
        <v>2601611.2849277761</v>
      </c>
      <c r="F61" s="19">
        <f t="shared" si="8"/>
        <v>45169.314157301262</v>
      </c>
      <c r="G61" s="19">
        <f t="shared" si="8"/>
        <v>205668.86475609479</v>
      </c>
      <c r="H61" s="21">
        <f>+SUM(C61:G61)</f>
        <v>2863882.4651120193</v>
      </c>
      <c r="J61" s="9">
        <f t="shared" si="7"/>
        <v>0</v>
      </c>
    </row>
    <row r="62" spans="2:10" x14ac:dyDescent="0.35">
      <c r="B62" s="20" t="str">
        <v>SOCOEPA</v>
      </c>
      <c r="C62" s="19">
        <f t="shared" si="8"/>
        <v>250341.49396781574</v>
      </c>
      <c r="D62" s="19">
        <f t="shared" si="8"/>
        <v>2864.0412134193789</v>
      </c>
      <c r="E62" s="19">
        <f t="shared" si="8"/>
        <v>57617624.815049633</v>
      </c>
      <c r="F62" s="19">
        <f t="shared" si="8"/>
        <v>1000360.2810866281</v>
      </c>
      <c r="G62" s="19">
        <f t="shared" si="8"/>
        <v>4554927.7689202623</v>
      </c>
      <c r="H62" s="21">
        <f>+SUM(C62:G62)</f>
        <v>63426118.400237761</v>
      </c>
      <c r="J62" s="9">
        <f t="shared" si="7"/>
        <v>0</v>
      </c>
    </row>
    <row r="63" spans="2:10" x14ac:dyDescent="0.35">
      <c r="B63" s="13" t="s">
        <v>0</v>
      </c>
      <c r="C63" s="14">
        <f>SUM(C43:C62)</f>
        <v>78405473.23030138</v>
      </c>
      <c r="D63" s="14">
        <f>SUM(D43:D62)</f>
        <v>897000.74538223492</v>
      </c>
      <c r="E63" s="14">
        <f>SUM(E43:E62)</f>
        <v>18045498844.11372</v>
      </c>
      <c r="F63" s="14">
        <f>SUM(F43:F62)</f>
        <v>313306915.27101749</v>
      </c>
      <c r="G63" s="14">
        <f>SUM(G43:G62)</f>
        <v>1426576400.067131</v>
      </c>
      <c r="H63" s="5">
        <f>SUM(H43:H62)</f>
        <v>19864684633.427547</v>
      </c>
      <c r="J63" s="9">
        <f t="shared" si="7"/>
        <v>0</v>
      </c>
    </row>
    <row r="64" spans="2:10" x14ac:dyDescent="0.35">
      <c r="B64" s="2"/>
      <c r="C64" s="28"/>
      <c r="D64" s="28"/>
      <c r="E64" s="28"/>
      <c r="F64" s="28"/>
      <c r="G64" s="28"/>
      <c r="H64" s="8"/>
      <c r="J64" s="9"/>
    </row>
    <row r="65" spans="2:21" x14ac:dyDescent="0.35">
      <c r="B65" s="11" t="s">
        <v>150</v>
      </c>
      <c r="C65" s="1" t="b">
        <f>ROUND(SUM(C43:G62)-MIN(ABS($H$32),ABS($I$32)),4)=0</f>
        <v>1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8"/>
    </row>
    <row r="68" spans="2:21" x14ac:dyDescent="0.35">
      <c r="P68" s="10"/>
    </row>
  </sheetData>
  <mergeCells count="4">
    <mergeCell ref="B41:B42"/>
    <mergeCell ref="H41:H42"/>
    <mergeCell ref="B2:D2"/>
    <mergeCell ref="F2:G2"/>
  </mergeCell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813EE-214C-4F17-9BAF-E363711D2379}">
  <dimension ref="B1:W1140"/>
  <sheetViews>
    <sheetView topLeftCell="I1" zoomScale="70" zoomScaleNormal="70" workbookViewId="0">
      <selection activeCell="M16" sqref="M16"/>
    </sheetView>
  </sheetViews>
  <sheetFormatPr baseColWidth="10" defaultRowHeight="14.5" x14ac:dyDescent="0.35"/>
  <cols>
    <col min="2" max="2" width="30.90625" customWidth="1"/>
    <col min="3" max="3" width="58.1796875" customWidth="1"/>
    <col min="6" max="6" width="34.7265625" customWidth="1"/>
    <col min="7" max="7" width="30" customWidth="1"/>
    <col min="9" max="9" width="64.54296875" bestFit="1" customWidth="1"/>
    <col min="10" max="10" width="26.6328125" customWidth="1"/>
    <col min="12" max="12" width="23.54296875" customWidth="1"/>
    <col min="13" max="13" width="26.6328125" customWidth="1"/>
    <col min="14" max="14" width="23.36328125" customWidth="1"/>
    <col min="15" max="17" width="15.26953125" customWidth="1"/>
    <col min="19" max="19" width="14.81640625" bestFit="1" customWidth="1"/>
    <col min="20" max="20" width="13.81640625" bestFit="1" customWidth="1"/>
  </cols>
  <sheetData>
    <row r="1" spans="2:23" x14ac:dyDescent="0.35">
      <c r="B1" s="2" t="s">
        <v>185</v>
      </c>
      <c r="C1" s="2"/>
      <c r="D1" s="2"/>
      <c r="F1" s="2" t="s">
        <v>122</v>
      </c>
      <c r="I1" s="2" t="s">
        <v>123</v>
      </c>
      <c r="L1" s="41" t="s">
        <v>124</v>
      </c>
      <c r="M1" s="41"/>
      <c r="N1" s="41"/>
      <c r="O1" s="41"/>
    </row>
    <row r="2" spans="2:23" x14ac:dyDescent="0.35">
      <c r="M2" t="s">
        <v>196</v>
      </c>
    </row>
    <row r="3" spans="2:23" x14ac:dyDescent="0.35">
      <c r="B3" t="s">
        <v>136</v>
      </c>
      <c r="C3" t="s">
        <v>137</v>
      </c>
      <c r="F3" t="s">
        <v>68</v>
      </c>
      <c r="G3" t="s">
        <v>69</v>
      </c>
      <c r="I3" t="s">
        <v>70</v>
      </c>
      <c r="J3" t="s">
        <v>71</v>
      </c>
      <c r="L3" t="s">
        <v>120</v>
      </c>
      <c r="M3" t="s">
        <v>134</v>
      </c>
      <c r="N3" t="s">
        <v>121</v>
      </c>
      <c r="O3" t="s">
        <v>131</v>
      </c>
      <c r="S3" s="3" t="s">
        <v>129</v>
      </c>
      <c r="T3" s="3" t="s">
        <v>130</v>
      </c>
    </row>
    <row r="4" spans="2:23" x14ac:dyDescent="0.35">
      <c r="B4" t="s">
        <v>135</v>
      </c>
      <c r="C4" s="11">
        <v>933.51</v>
      </c>
      <c r="F4" s="15" t="s">
        <v>1</v>
      </c>
      <c r="G4" s="15" t="s">
        <v>1</v>
      </c>
      <c r="I4" t="s">
        <v>2</v>
      </c>
      <c r="J4" t="s">
        <v>72</v>
      </c>
      <c r="L4" t="s">
        <v>1</v>
      </c>
      <c r="M4" s="1">
        <v>-99226287.49373436</v>
      </c>
      <c r="N4" s="10">
        <v>0</v>
      </c>
      <c r="O4" s="4" t="str">
        <f t="shared" ref="O4:O35" si="0">+VLOOKUP(L4,S:T,2,0)</f>
        <v>CEC</v>
      </c>
      <c r="S4" s="3" t="s">
        <v>1</v>
      </c>
      <c r="T4" s="3" t="s">
        <v>1</v>
      </c>
      <c r="V4" t="s">
        <v>1</v>
      </c>
      <c r="W4">
        <v>-6565962.3317513624</v>
      </c>
    </row>
    <row r="5" spans="2:23" x14ac:dyDescent="0.35">
      <c r="F5" s="15" t="s">
        <v>27</v>
      </c>
      <c r="G5" s="15" t="s">
        <v>27</v>
      </c>
      <c r="I5" t="s">
        <v>4</v>
      </c>
      <c r="J5" t="s">
        <v>73</v>
      </c>
      <c r="L5" t="s">
        <v>186</v>
      </c>
      <c r="M5" s="1">
        <v>-14077953097.396288</v>
      </c>
      <c r="N5" s="10">
        <v>0</v>
      </c>
      <c r="O5" s="4" t="str">
        <f t="shared" si="0"/>
        <v>CGE</v>
      </c>
      <c r="S5" s="3" t="s">
        <v>97</v>
      </c>
      <c r="T5" s="3" t="s">
        <v>27</v>
      </c>
      <c r="V5" t="s">
        <v>186</v>
      </c>
      <c r="W5">
        <v>-864739684.40318108</v>
      </c>
    </row>
    <row r="6" spans="2:23" ht="14.5" customHeight="1" x14ac:dyDescent="0.35">
      <c r="B6" s="32" t="s">
        <v>141</v>
      </c>
      <c r="C6" s="33"/>
      <c r="D6" s="34"/>
      <c r="F6" s="15" t="s">
        <v>32</v>
      </c>
      <c r="G6" s="15" t="s">
        <v>32</v>
      </c>
      <c r="I6" t="s">
        <v>5</v>
      </c>
      <c r="J6" t="s">
        <v>74</v>
      </c>
      <c r="L6" t="s">
        <v>98</v>
      </c>
      <c r="M6" s="1">
        <v>-3366445595.8482766</v>
      </c>
      <c r="N6" s="10">
        <v>0</v>
      </c>
      <c r="O6" s="4" t="str">
        <f t="shared" si="0"/>
        <v>CHILQUINTA</v>
      </c>
      <c r="S6" s="3" t="s">
        <v>98</v>
      </c>
      <c r="T6" s="3" t="s">
        <v>32</v>
      </c>
      <c r="V6" t="s">
        <v>98</v>
      </c>
      <c r="W6">
        <v>-392804100.44384593</v>
      </c>
    </row>
    <row r="7" spans="2:23" x14ac:dyDescent="0.35">
      <c r="B7" s="35"/>
      <c r="C7" s="36"/>
      <c r="D7" s="37"/>
      <c r="F7" s="15" t="s">
        <v>34</v>
      </c>
      <c r="G7" s="15" t="s">
        <v>34</v>
      </c>
      <c r="I7" t="s">
        <v>28</v>
      </c>
      <c r="J7" t="s">
        <v>91</v>
      </c>
      <c r="L7" t="s">
        <v>99</v>
      </c>
      <c r="M7" s="1">
        <v>-63434520.561637409</v>
      </c>
      <c r="N7" s="10">
        <v>0</v>
      </c>
      <c r="O7" s="4" t="str">
        <f t="shared" si="0"/>
        <v>CODINER</v>
      </c>
      <c r="S7" s="3" t="s">
        <v>99</v>
      </c>
      <c r="T7" s="3" t="s">
        <v>34</v>
      </c>
      <c r="V7" t="s">
        <v>99</v>
      </c>
      <c r="W7">
        <v>-4289424.7557141548</v>
      </c>
    </row>
    <row r="8" spans="2:23" x14ac:dyDescent="0.35">
      <c r="B8" s="35"/>
      <c r="C8" s="36"/>
      <c r="D8" s="37"/>
      <c r="F8" s="15" t="s">
        <v>35</v>
      </c>
      <c r="G8" s="15" t="s">
        <v>35</v>
      </c>
      <c r="I8" t="s">
        <v>8</v>
      </c>
      <c r="J8" t="s">
        <v>75</v>
      </c>
      <c r="L8" t="s">
        <v>100</v>
      </c>
      <c r="M8" s="1">
        <v>-169629793.75989723</v>
      </c>
      <c r="N8" s="10">
        <v>0</v>
      </c>
      <c r="O8" s="4" t="str">
        <f t="shared" si="0"/>
        <v>COELCHA</v>
      </c>
      <c r="S8" s="3" t="s">
        <v>100</v>
      </c>
      <c r="T8" s="3" t="s">
        <v>35</v>
      </c>
      <c r="V8" t="s">
        <v>100</v>
      </c>
      <c r="W8">
        <v>20552479.895221651</v>
      </c>
    </row>
    <row r="9" spans="2:23" x14ac:dyDescent="0.35">
      <c r="B9" s="38"/>
      <c r="C9" s="39"/>
      <c r="D9" s="40"/>
      <c r="F9" s="15" t="s">
        <v>36</v>
      </c>
      <c r="G9" s="15" t="s">
        <v>27</v>
      </c>
      <c r="I9" t="s">
        <v>153</v>
      </c>
      <c r="J9" t="s">
        <v>153</v>
      </c>
      <c r="L9" t="s">
        <v>101</v>
      </c>
      <c r="M9" s="1">
        <v>0</v>
      </c>
      <c r="N9" s="10">
        <v>0</v>
      </c>
      <c r="O9" s="4" t="str">
        <f t="shared" si="0"/>
        <v>CONAFE</v>
      </c>
      <c r="S9" s="3" t="s">
        <v>101</v>
      </c>
      <c r="T9" s="3" t="s">
        <v>36</v>
      </c>
      <c r="V9" t="s">
        <v>101</v>
      </c>
      <c r="W9">
        <v>0</v>
      </c>
    </row>
    <row r="10" spans="2:23" x14ac:dyDescent="0.35">
      <c r="F10" s="15" t="s">
        <v>37</v>
      </c>
      <c r="G10" s="15" t="s">
        <v>37</v>
      </c>
      <c r="I10" t="s">
        <v>10</v>
      </c>
      <c r="J10" t="s">
        <v>76</v>
      </c>
      <c r="L10" t="s">
        <v>64</v>
      </c>
      <c r="M10" s="1">
        <v>-17983767.577914305</v>
      </c>
      <c r="N10" s="10">
        <v>0</v>
      </c>
      <c r="O10" s="4" t="str">
        <f t="shared" si="0"/>
        <v>COOPELAN</v>
      </c>
      <c r="S10" s="3" t="s">
        <v>64</v>
      </c>
      <c r="T10" s="3" t="s">
        <v>37</v>
      </c>
      <c r="V10" t="s">
        <v>64</v>
      </c>
      <c r="W10">
        <v>-11118607.027075268</v>
      </c>
    </row>
    <row r="11" spans="2:23" x14ac:dyDescent="0.35">
      <c r="B11" t="s">
        <v>139</v>
      </c>
      <c r="C11" t="s">
        <v>140</v>
      </c>
      <c r="F11" s="15" t="s">
        <v>38</v>
      </c>
      <c r="G11" s="15" t="s">
        <v>94</v>
      </c>
      <c r="I11" t="s">
        <v>11</v>
      </c>
      <c r="J11" t="s">
        <v>77</v>
      </c>
      <c r="L11" t="s">
        <v>38</v>
      </c>
      <c r="M11" s="1">
        <v>-2217489.8481701631</v>
      </c>
      <c r="N11" s="10">
        <v>0</v>
      </c>
      <c r="O11" s="4" t="str">
        <f t="shared" si="0"/>
        <v>Coopersol</v>
      </c>
      <c r="S11" s="3" t="s">
        <v>38</v>
      </c>
      <c r="T11" s="3" t="s">
        <v>38</v>
      </c>
      <c r="V11" t="s">
        <v>38</v>
      </c>
      <c r="W11">
        <v>74699.906717117876</v>
      </c>
    </row>
    <row r="12" spans="2:23" x14ac:dyDescent="0.35">
      <c r="B12" t="s">
        <v>145</v>
      </c>
      <c r="C12">
        <v>1</v>
      </c>
      <c r="F12" s="15" t="s">
        <v>39</v>
      </c>
      <c r="G12" s="15" t="s">
        <v>39</v>
      </c>
      <c r="I12" t="s">
        <v>154</v>
      </c>
      <c r="J12" t="s">
        <v>155</v>
      </c>
      <c r="L12" t="s">
        <v>102</v>
      </c>
      <c r="M12" s="1">
        <v>-19446528.777235001</v>
      </c>
      <c r="N12" s="10">
        <v>0</v>
      </c>
      <c r="O12" s="4" t="str">
        <f t="shared" si="0"/>
        <v>COOPREL</v>
      </c>
      <c r="S12" s="3" t="s">
        <v>102</v>
      </c>
      <c r="T12" s="3" t="s">
        <v>39</v>
      </c>
      <c r="V12" t="s">
        <v>102</v>
      </c>
      <c r="W12">
        <v>-8199366.2830179324</v>
      </c>
    </row>
    <row r="13" spans="2:23" x14ac:dyDescent="0.35">
      <c r="B13" t="s">
        <v>144</v>
      </c>
      <c r="C13">
        <v>2</v>
      </c>
      <c r="F13" s="15" t="s">
        <v>40</v>
      </c>
      <c r="G13" s="15" t="s">
        <v>40</v>
      </c>
      <c r="I13" t="s">
        <v>156</v>
      </c>
      <c r="J13" t="s">
        <v>155</v>
      </c>
      <c r="L13" t="s">
        <v>103</v>
      </c>
      <c r="M13" s="1">
        <v>-252187326.05271339</v>
      </c>
      <c r="N13" s="10">
        <v>0</v>
      </c>
      <c r="O13" s="4" t="str">
        <f t="shared" si="0"/>
        <v>COPELEC</v>
      </c>
      <c r="S13" s="3" t="s">
        <v>103</v>
      </c>
      <c r="T13" s="3" t="s">
        <v>40</v>
      </c>
      <c r="V13" t="s">
        <v>103</v>
      </c>
      <c r="W13">
        <v>-48135756.664534092</v>
      </c>
    </row>
    <row r="14" spans="2:23" x14ac:dyDescent="0.35">
      <c r="B14" t="s">
        <v>146</v>
      </c>
      <c r="C14">
        <v>3</v>
      </c>
      <c r="F14" s="15" t="s">
        <v>41</v>
      </c>
      <c r="G14" s="15" t="s">
        <v>41</v>
      </c>
      <c r="I14" t="s">
        <v>157</v>
      </c>
      <c r="J14" t="s">
        <v>155</v>
      </c>
      <c r="L14" t="s">
        <v>104</v>
      </c>
      <c r="M14" s="1">
        <v>78405473.23030138</v>
      </c>
      <c r="N14" s="10">
        <v>0</v>
      </c>
      <c r="O14" s="4" t="str">
        <f t="shared" si="0"/>
        <v>CRELL</v>
      </c>
      <c r="S14" s="3" t="s">
        <v>104</v>
      </c>
      <c r="T14" s="3" t="s">
        <v>41</v>
      </c>
      <c r="V14" t="s">
        <v>104</v>
      </c>
      <c r="W14">
        <v>730229944.8766979</v>
      </c>
    </row>
    <row r="15" spans="2:23" x14ac:dyDescent="0.35">
      <c r="B15" t="s">
        <v>143</v>
      </c>
      <c r="C15">
        <v>4</v>
      </c>
      <c r="F15" s="15" t="s">
        <v>42</v>
      </c>
      <c r="G15" s="15" t="s">
        <v>42</v>
      </c>
      <c r="I15" t="s">
        <v>12</v>
      </c>
      <c r="J15" t="s">
        <v>78</v>
      </c>
      <c r="L15" t="s">
        <v>105</v>
      </c>
      <c r="M15" s="1">
        <v>-196503313.41419306</v>
      </c>
      <c r="N15" s="10">
        <v>0</v>
      </c>
      <c r="O15" s="4" t="str">
        <f t="shared" si="0"/>
        <v>EDECSA</v>
      </c>
      <c r="S15" s="3" t="s">
        <v>105</v>
      </c>
      <c r="T15" s="3" t="s">
        <v>42</v>
      </c>
      <c r="V15" t="s">
        <v>105</v>
      </c>
      <c r="W15">
        <v>-17373135.261523344</v>
      </c>
    </row>
    <row r="16" spans="2:23" x14ac:dyDescent="0.35">
      <c r="B16" t="s">
        <v>142</v>
      </c>
      <c r="C16">
        <v>5</v>
      </c>
      <c r="F16" s="15" t="s">
        <v>45</v>
      </c>
      <c r="G16" s="15" t="s">
        <v>45</v>
      </c>
      <c r="I16" t="s">
        <v>29</v>
      </c>
      <c r="J16" t="s">
        <v>92</v>
      </c>
      <c r="L16" t="s">
        <v>106</v>
      </c>
      <c r="M16" s="1">
        <v>0</v>
      </c>
      <c r="N16" s="10">
        <v>0</v>
      </c>
      <c r="O16" s="4" t="str">
        <f t="shared" si="0"/>
        <v>EEC</v>
      </c>
      <c r="S16" s="3" t="s">
        <v>106</v>
      </c>
      <c r="T16" s="3" t="s">
        <v>45</v>
      </c>
      <c r="V16" t="s">
        <v>106</v>
      </c>
      <c r="W16">
        <v>0</v>
      </c>
    </row>
    <row r="17" spans="2:23" x14ac:dyDescent="0.35">
      <c r="B17" t="s">
        <v>149</v>
      </c>
      <c r="C17">
        <v>6</v>
      </c>
      <c r="F17" s="15" t="s">
        <v>47</v>
      </c>
      <c r="G17" s="15" t="s">
        <v>47</v>
      </c>
      <c r="I17" t="s">
        <v>13</v>
      </c>
      <c r="J17" t="s">
        <v>79</v>
      </c>
      <c r="L17" t="s">
        <v>47</v>
      </c>
      <c r="M17" s="1">
        <v>-62607189.393617667</v>
      </c>
      <c r="N17" s="10">
        <v>0</v>
      </c>
      <c r="O17" s="4" t="str">
        <f t="shared" si="0"/>
        <v>EEPA</v>
      </c>
      <c r="S17" s="3" t="s">
        <v>47</v>
      </c>
      <c r="T17" s="3" t="s">
        <v>47</v>
      </c>
      <c r="V17" t="s">
        <v>47</v>
      </c>
      <c r="W17">
        <v>-22846042.414115954</v>
      </c>
    </row>
    <row r="18" spans="2:23" x14ac:dyDescent="0.35">
      <c r="F18" s="15" t="s">
        <v>48</v>
      </c>
      <c r="G18" s="15" t="s">
        <v>27</v>
      </c>
      <c r="I18" t="s">
        <v>3</v>
      </c>
      <c r="J18" t="s">
        <v>126</v>
      </c>
      <c r="L18" t="s">
        <v>66</v>
      </c>
      <c r="M18" s="1">
        <v>0</v>
      </c>
      <c r="N18" s="10">
        <v>0</v>
      </c>
      <c r="O18" s="4" t="str">
        <f t="shared" si="0"/>
        <v>ELECDA</v>
      </c>
      <c r="S18" s="3" t="s">
        <v>66</v>
      </c>
      <c r="T18" s="3" t="s">
        <v>48</v>
      </c>
      <c r="V18" t="s">
        <v>66</v>
      </c>
      <c r="W18">
        <v>0</v>
      </c>
    </row>
    <row r="19" spans="2:23" x14ac:dyDescent="0.35">
      <c r="F19" s="15" t="s">
        <v>49</v>
      </c>
      <c r="G19" s="15" t="s">
        <v>27</v>
      </c>
      <c r="I19" t="s">
        <v>9</v>
      </c>
      <c r="J19" t="s">
        <v>127</v>
      </c>
      <c r="L19" t="s">
        <v>107</v>
      </c>
      <c r="M19" s="1">
        <v>0</v>
      </c>
      <c r="N19" s="10">
        <v>0</v>
      </c>
      <c r="O19" s="4" t="str">
        <f t="shared" si="0"/>
        <v>ELIQSA</v>
      </c>
      <c r="S19" s="3" t="s">
        <v>107</v>
      </c>
      <c r="T19" s="3" t="s">
        <v>49</v>
      </c>
      <c r="V19" t="s">
        <v>107</v>
      </c>
      <c r="W19">
        <v>0</v>
      </c>
    </row>
    <row r="20" spans="2:23" x14ac:dyDescent="0.35">
      <c r="F20" s="15" t="s">
        <v>50</v>
      </c>
      <c r="G20" s="15" t="s">
        <v>27</v>
      </c>
      <c r="I20" t="s">
        <v>14</v>
      </c>
      <c r="J20" t="s">
        <v>80</v>
      </c>
      <c r="L20" t="s">
        <v>108</v>
      </c>
      <c r="M20" s="1">
        <v>0</v>
      </c>
      <c r="N20" s="10">
        <v>0</v>
      </c>
      <c r="O20" s="4" t="str">
        <f t="shared" si="0"/>
        <v>EMELARI</v>
      </c>
      <c r="S20" s="3" t="s">
        <v>108</v>
      </c>
      <c r="T20" s="3" t="s">
        <v>50</v>
      </c>
      <c r="V20" t="s">
        <v>108</v>
      </c>
      <c r="W20">
        <v>0</v>
      </c>
    </row>
    <row r="21" spans="2:23" x14ac:dyDescent="0.35">
      <c r="F21" s="15" t="s">
        <v>51</v>
      </c>
      <c r="G21" s="15" t="s">
        <v>27</v>
      </c>
      <c r="I21" t="s">
        <v>15</v>
      </c>
      <c r="J21" t="s">
        <v>81</v>
      </c>
      <c r="L21" t="s">
        <v>109</v>
      </c>
      <c r="M21" s="1">
        <v>0</v>
      </c>
      <c r="N21" s="10">
        <v>0</v>
      </c>
      <c r="O21" s="4" t="str">
        <f t="shared" si="0"/>
        <v>EMELAT</v>
      </c>
      <c r="S21" s="3" t="s">
        <v>109</v>
      </c>
      <c r="T21" s="3" t="s">
        <v>51</v>
      </c>
      <c r="V21" t="s">
        <v>109</v>
      </c>
      <c r="W21">
        <v>0</v>
      </c>
    </row>
    <row r="22" spans="2:23" x14ac:dyDescent="0.35">
      <c r="B22" s="12"/>
      <c r="F22" s="15" t="s">
        <v>52</v>
      </c>
      <c r="G22" s="15" t="s">
        <v>52</v>
      </c>
      <c r="I22" t="s">
        <v>16</v>
      </c>
      <c r="J22" t="s">
        <v>82</v>
      </c>
      <c r="L22" t="s">
        <v>110</v>
      </c>
      <c r="M22" s="1">
        <v>-36885189.383218229</v>
      </c>
      <c r="N22" s="10">
        <v>0</v>
      </c>
      <c r="O22" s="4" t="str">
        <f t="shared" si="0"/>
        <v>EMELCA</v>
      </c>
      <c r="S22" s="3" t="s">
        <v>110</v>
      </c>
      <c r="T22" s="3" t="s">
        <v>52</v>
      </c>
      <c r="V22" t="s">
        <v>110</v>
      </c>
      <c r="W22">
        <v>-3389487.0057210103</v>
      </c>
    </row>
    <row r="23" spans="2:23" x14ac:dyDescent="0.35">
      <c r="F23" s="15" t="s">
        <v>53</v>
      </c>
      <c r="G23" s="15" t="s">
        <v>95</v>
      </c>
      <c r="I23" t="s">
        <v>17</v>
      </c>
      <c r="J23" t="s">
        <v>83</v>
      </c>
      <c r="L23" t="s">
        <v>111</v>
      </c>
      <c r="M23" s="1">
        <v>18045498844.113728</v>
      </c>
      <c r="N23" s="10">
        <v>0</v>
      </c>
      <c r="O23" s="4" t="str">
        <f t="shared" si="0"/>
        <v>Enel</v>
      </c>
      <c r="S23" s="3" t="s">
        <v>111</v>
      </c>
      <c r="T23" s="3" t="s">
        <v>53</v>
      </c>
      <c r="V23" t="s">
        <v>111</v>
      </c>
      <c r="W23">
        <v>-134049714.27567026</v>
      </c>
    </row>
    <row r="24" spans="2:23" x14ac:dyDescent="0.35">
      <c r="F24" s="15" t="s">
        <v>54</v>
      </c>
      <c r="G24" s="15" t="s">
        <v>54</v>
      </c>
      <c r="I24" t="s">
        <v>158</v>
      </c>
      <c r="J24" t="s">
        <v>83</v>
      </c>
      <c r="L24" t="s">
        <v>65</v>
      </c>
      <c r="M24" s="1">
        <v>-163493395.53564256</v>
      </c>
      <c r="N24" s="10">
        <v>0</v>
      </c>
      <c r="O24" s="4" t="str">
        <f t="shared" si="0"/>
        <v>FRONTEL</v>
      </c>
      <c r="S24" s="3" t="s">
        <v>65</v>
      </c>
      <c r="T24" s="3" t="s">
        <v>54</v>
      </c>
      <c r="V24" t="s">
        <v>65</v>
      </c>
      <c r="W24">
        <v>220243072.57390118</v>
      </c>
    </row>
    <row r="25" spans="2:23" x14ac:dyDescent="0.35">
      <c r="F25" s="15" t="s">
        <v>55</v>
      </c>
      <c r="G25" s="15" t="s">
        <v>55</v>
      </c>
      <c r="I25" t="s">
        <v>18</v>
      </c>
      <c r="J25" t="s">
        <v>84</v>
      </c>
      <c r="L25" t="s">
        <v>112</v>
      </c>
      <c r="M25" s="1">
        <v>-382085897.97977793</v>
      </c>
      <c r="N25" s="10">
        <v>0</v>
      </c>
      <c r="O25" s="4" t="str">
        <f t="shared" si="0"/>
        <v>LITORAL</v>
      </c>
      <c r="S25" s="3" t="s">
        <v>112</v>
      </c>
      <c r="T25" s="3" t="s">
        <v>55</v>
      </c>
      <c r="V25" t="s">
        <v>112</v>
      </c>
      <c r="W25">
        <v>-39094195.034110151</v>
      </c>
    </row>
    <row r="26" spans="2:23" x14ac:dyDescent="0.35">
      <c r="F26" s="15" t="s">
        <v>56</v>
      </c>
      <c r="G26" s="15" t="s">
        <v>96</v>
      </c>
      <c r="I26" t="s">
        <v>46</v>
      </c>
      <c r="J26" t="s">
        <v>46</v>
      </c>
      <c r="L26" t="s">
        <v>113</v>
      </c>
      <c r="M26" s="1">
        <v>313306915.27101749</v>
      </c>
      <c r="N26" s="10">
        <v>0</v>
      </c>
      <c r="O26" s="4" t="str">
        <f t="shared" si="0"/>
        <v>LUZ OSORNO</v>
      </c>
      <c r="S26" s="3" t="s">
        <v>113</v>
      </c>
      <c r="T26" s="3" t="s">
        <v>56</v>
      </c>
      <c r="V26" t="s">
        <v>113</v>
      </c>
      <c r="W26">
        <v>-3770279.3486279114</v>
      </c>
    </row>
    <row r="27" spans="2:23" x14ac:dyDescent="0.35">
      <c r="F27" s="15" t="s">
        <v>57</v>
      </c>
      <c r="G27" s="15" t="s">
        <v>57</v>
      </c>
      <c r="I27" t="s">
        <v>159</v>
      </c>
      <c r="J27" t="s">
        <v>160</v>
      </c>
      <c r="L27" t="s">
        <v>114</v>
      </c>
      <c r="M27" s="1">
        <v>-325091291.2235052</v>
      </c>
      <c r="N27" s="10">
        <v>0</v>
      </c>
      <c r="O27" s="4" t="str">
        <f t="shared" si="0"/>
        <v>LUZLINARES</v>
      </c>
      <c r="S27" s="3" t="s">
        <v>114</v>
      </c>
      <c r="T27" s="3" t="s">
        <v>57</v>
      </c>
      <c r="V27" t="s">
        <v>114</v>
      </c>
      <c r="W27">
        <v>-33316558.59171037</v>
      </c>
    </row>
    <row r="28" spans="2:23" x14ac:dyDescent="0.35">
      <c r="F28" s="15" t="s">
        <v>58</v>
      </c>
      <c r="G28" s="15" t="s">
        <v>58</v>
      </c>
      <c r="I28" t="s">
        <v>161</v>
      </c>
      <c r="J28" t="s">
        <v>160</v>
      </c>
      <c r="L28" t="s">
        <v>115</v>
      </c>
      <c r="M28" s="1">
        <v>-393218686.30211222</v>
      </c>
      <c r="N28" s="10">
        <v>0</v>
      </c>
      <c r="O28" s="4" t="str">
        <f t="shared" si="0"/>
        <v>LUZPARRAL</v>
      </c>
      <c r="S28" s="3" t="s">
        <v>115</v>
      </c>
      <c r="T28" s="3" t="s">
        <v>58</v>
      </c>
      <c r="V28" t="s">
        <v>115</v>
      </c>
      <c r="W28">
        <v>-47204011.999723151</v>
      </c>
    </row>
    <row r="29" spans="2:23" x14ac:dyDescent="0.35">
      <c r="F29" s="15" t="s">
        <v>59</v>
      </c>
      <c r="G29" s="15" t="s">
        <v>63</v>
      </c>
      <c r="I29" t="s">
        <v>162</v>
      </c>
      <c r="J29" t="s">
        <v>160</v>
      </c>
      <c r="L29" t="s">
        <v>116</v>
      </c>
      <c r="M29" s="1">
        <v>1426576400.0671313</v>
      </c>
      <c r="N29" s="10">
        <v>0</v>
      </c>
      <c r="O29" s="4" t="str">
        <f t="shared" si="0"/>
        <v>SAESA</v>
      </c>
      <c r="S29" s="3" t="s">
        <v>116</v>
      </c>
      <c r="T29" s="3" t="s">
        <v>60</v>
      </c>
      <c r="V29" t="s">
        <v>116</v>
      </c>
      <c r="W29">
        <v>-126265793.48348147</v>
      </c>
    </row>
    <row r="30" spans="2:23" x14ac:dyDescent="0.35">
      <c r="F30" s="15" t="s">
        <v>60</v>
      </c>
      <c r="G30" s="15" t="s">
        <v>60</v>
      </c>
      <c r="I30" t="s">
        <v>19</v>
      </c>
      <c r="J30" t="s">
        <v>85</v>
      </c>
      <c r="L30" t="s">
        <v>117</v>
      </c>
      <c r="M30" s="1">
        <v>-63426118.400237791</v>
      </c>
      <c r="N30" s="10">
        <v>0</v>
      </c>
      <c r="O30" s="4" t="str">
        <f t="shared" si="0"/>
        <v>SOCOEPA</v>
      </c>
      <c r="S30" s="3" t="s">
        <v>117</v>
      </c>
      <c r="T30" s="3" t="s">
        <v>61</v>
      </c>
      <c r="V30" t="s">
        <v>117</v>
      </c>
      <c r="W30">
        <v>-11122294.984296376</v>
      </c>
    </row>
    <row r="31" spans="2:23" x14ac:dyDescent="0.35">
      <c r="F31" s="15" t="s">
        <v>61</v>
      </c>
      <c r="G31" s="15" t="s">
        <v>61</v>
      </c>
      <c r="I31" t="s">
        <v>163</v>
      </c>
      <c r="J31" t="s">
        <v>164</v>
      </c>
      <c r="L31" t="s">
        <v>187</v>
      </c>
      <c r="M31" s="1">
        <v>0</v>
      </c>
      <c r="N31" s="10">
        <v>0</v>
      </c>
      <c r="O31" s="4" t="str">
        <f t="shared" si="0"/>
        <v>TIL TIL</v>
      </c>
      <c r="S31" s="3" t="s">
        <v>192</v>
      </c>
      <c r="T31" s="3" t="s">
        <v>62</v>
      </c>
      <c r="V31" t="s">
        <v>187</v>
      </c>
      <c r="W31">
        <v>0</v>
      </c>
    </row>
    <row r="32" spans="2:23" x14ac:dyDescent="0.35">
      <c r="F32" s="15" t="s">
        <v>62</v>
      </c>
      <c r="G32" s="15" t="s">
        <v>62</v>
      </c>
      <c r="I32" t="s">
        <v>165</v>
      </c>
      <c r="J32" t="s">
        <v>166</v>
      </c>
      <c r="L32" t="s">
        <v>59</v>
      </c>
      <c r="M32" s="1">
        <v>-2863882.4651120212</v>
      </c>
      <c r="N32" s="10">
        <v>0</v>
      </c>
      <c r="O32" s="4" t="str">
        <f t="shared" si="0"/>
        <v>Mataquito</v>
      </c>
      <c r="S32" s="3" t="s">
        <v>59</v>
      </c>
      <c r="T32" s="3" t="s">
        <v>59</v>
      </c>
      <c r="V32" t="s">
        <v>59</v>
      </c>
      <c r="W32">
        <v>-1716189.2403282879</v>
      </c>
    </row>
    <row r="33" spans="6:23" x14ac:dyDescent="0.35">
      <c r="F33" s="15" t="s">
        <v>3</v>
      </c>
      <c r="G33" s="15" t="s">
        <v>126</v>
      </c>
      <c r="I33" t="s">
        <v>30</v>
      </c>
      <c r="J33" t="s">
        <v>93</v>
      </c>
      <c r="L33" t="s">
        <v>193</v>
      </c>
      <c r="M33" s="1">
        <v>897000.74538223492</v>
      </c>
      <c r="N33" s="10">
        <v>0</v>
      </c>
      <c r="O33" s="4" t="str">
        <f>+VLOOKUP(L33,S:T,2,0)</f>
        <v>Desa</v>
      </c>
      <c r="S33" s="3" t="s">
        <v>118</v>
      </c>
      <c r="T33" s="3" t="s">
        <v>9</v>
      </c>
      <c r="V33" t="s">
        <v>193</v>
      </c>
      <c r="W33">
        <v>-218083.75285770398</v>
      </c>
    </row>
    <row r="34" spans="6:23" x14ac:dyDescent="0.35">
      <c r="F34" s="15" t="s">
        <v>9</v>
      </c>
      <c r="G34" s="15" t="s">
        <v>127</v>
      </c>
      <c r="I34" t="s">
        <v>167</v>
      </c>
      <c r="J34" t="s">
        <v>168</v>
      </c>
      <c r="L34" t="s">
        <v>118</v>
      </c>
      <c r="M34" s="1">
        <v>-3382619.2754172287</v>
      </c>
      <c r="N34" s="10">
        <v>0</v>
      </c>
      <c r="O34" s="4" t="str">
        <f t="shared" si="0"/>
        <v>Edelmag S.A.</v>
      </c>
      <c r="S34" s="3" t="s">
        <v>119</v>
      </c>
      <c r="T34" s="3" t="s">
        <v>3</v>
      </c>
      <c r="V34" t="s">
        <v>118</v>
      </c>
      <c r="W34">
        <v>235639.38351923227</v>
      </c>
    </row>
    <row r="35" spans="6:23" x14ac:dyDescent="0.35">
      <c r="F35" s="15" t="s">
        <v>7</v>
      </c>
      <c r="G35" s="15" t="s">
        <v>125</v>
      </c>
      <c r="I35" t="s">
        <v>20</v>
      </c>
      <c r="J35" t="s">
        <v>86</v>
      </c>
      <c r="L35" t="s">
        <v>119</v>
      </c>
      <c r="M35" s="1">
        <v>-166602642.73886514</v>
      </c>
      <c r="N35" s="10">
        <v>0</v>
      </c>
      <c r="O35" s="4" t="str">
        <f t="shared" si="0"/>
        <v>Edelaysen S.A.</v>
      </c>
      <c r="S35" s="3" t="s">
        <v>7</v>
      </c>
      <c r="T35" s="3" t="s">
        <v>7</v>
      </c>
      <c r="V35" t="s">
        <v>119</v>
      </c>
      <c r="W35">
        <v>804882850.66522884</v>
      </c>
    </row>
    <row r="36" spans="6:23" x14ac:dyDescent="0.35">
      <c r="F36" s="15" t="s">
        <v>193</v>
      </c>
      <c r="G36" s="15" t="s">
        <v>194</v>
      </c>
      <c r="I36" t="s">
        <v>169</v>
      </c>
      <c r="J36" t="s">
        <v>170</v>
      </c>
      <c r="S36" s="3" t="s">
        <v>193</v>
      </c>
      <c r="T36" s="3" t="s">
        <v>193</v>
      </c>
    </row>
    <row r="37" spans="6:23" x14ac:dyDescent="0.35">
      <c r="I37" t="s">
        <v>21</v>
      </c>
      <c r="J37" t="s">
        <v>87</v>
      </c>
    </row>
    <row r="38" spans="6:23" x14ac:dyDescent="0.35">
      <c r="I38" t="s">
        <v>171</v>
      </c>
      <c r="J38" t="s">
        <v>85</v>
      </c>
      <c r="L38" t="s">
        <v>0</v>
      </c>
      <c r="M38" s="1">
        <f>+SUM(M4:M35)</f>
        <v>-1.1473894119262695E-5</v>
      </c>
      <c r="N38" s="1">
        <f>+SUM(N4:N35)</f>
        <v>0</v>
      </c>
    </row>
    <row r="39" spans="6:23" x14ac:dyDescent="0.35">
      <c r="I39" t="s">
        <v>22</v>
      </c>
      <c r="J39" t="s">
        <v>77</v>
      </c>
    </row>
    <row r="40" spans="6:23" x14ac:dyDescent="0.35">
      <c r="I40" t="s">
        <v>43</v>
      </c>
      <c r="J40" t="s">
        <v>77</v>
      </c>
    </row>
    <row r="41" spans="6:23" x14ac:dyDescent="0.35">
      <c r="I41" t="s">
        <v>44</v>
      </c>
      <c r="J41" t="s">
        <v>77</v>
      </c>
    </row>
    <row r="42" spans="6:23" x14ac:dyDescent="0.35">
      <c r="I42" t="s">
        <v>172</v>
      </c>
      <c r="J42" t="s">
        <v>173</v>
      </c>
    </row>
    <row r="43" spans="6:23" x14ac:dyDescent="0.35">
      <c r="I43" t="s">
        <v>31</v>
      </c>
      <c r="J43" t="s">
        <v>31</v>
      </c>
    </row>
    <row r="44" spans="6:23" x14ac:dyDescent="0.35">
      <c r="I44" t="s">
        <v>33</v>
      </c>
      <c r="J44" t="s">
        <v>87</v>
      </c>
    </row>
    <row r="45" spans="6:23" x14ac:dyDescent="0.35">
      <c r="I45" t="s">
        <v>6</v>
      </c>
      <c r="J45" t="s">
        <v>128</v>
      </c>
    </row>
    <row r="46" spans="6:23" x14ac:dyDescent="0.35">
      <c r="I46" t="s">
        <v>23</v>
      </c>
      <c r="J46" t="s">
        <v>88</v>
      </c>
    </row>
    <row r="47" spans="6:23" x14ac:dyDescent="0.35">
      <c r="I47" t="s">
        <v>24</v>
      </c>
      <c r="J47" t="s">
        <v>89</v>
      </c>
    </row>
    <row r="48" spans="6:23" x14ac:dyDescent="0.35">
      <c r="I48" t="s">
        <v>25</v>
      </c>
      <c r="J48" t="s">
        <v>75</v>
      </c>
    </row>
    <row r="49" spans="9:10" x14ac:dyDescent="0.35">
      <c r="I49" t="s">
        <v>174</v>
      </c>
      <c r="J49" t="s">
        <v>175</v>
      </c>
    </row>
    <row r="50" spans="9:10" x14ac:dyDescent="0.35">
      <c r="I50" t="s">
        <v>26</v>
      </c>
      <c r="J50" t="s">
        <v>90</v>
      </c>
    </row>
    <row r="51" spans="9:10" x14ac:dyDescent="0.35">
      <c r="I51" t="s">
        <v>176</v>
      </c>
      <c r="J51" t="s">
        <v>177</v>
      </c>
    </row>
    <row r="52" spans="9:10" x14ac:dyDescent="0.35">
      <c r="I52" t="s">
        <v>178</v>
      </c>
      <c r="J52" t="s">
        <v>177</v>
      </c>
    </row>
    <row r="53" spans="9:10" x14ac:dyDescent="0.35">
      <c r="I53" t="s">
        <v>179</v>
      </c>
      <c r="J53" t="s">
        <v>180</v>
      </c>
    </row>
    <row r="54" spans="9:10" x14ac:dyDescent="0.35">
      <c r="I54" t="s">
        <v>181</v>
      </c>
      <c r="J54" t="s">
        <v>180</v>
      </c>
    </row>
    <row r="55" spans="9:10" x14ac:dyDescent="0.35">
      <c r="I55" t="s">
        <v>182</v>
      </c>
      <c r="J55" t="s">
        <v>183</v>
      </c>
    </row>
    <row r="1119" spans="9:9" x14ac:dyDescent="0.35">
      <c r="I1119" t="s">
        <v>13</v>
      </c>
    </row>
    <row r="1120" spans="9:9" x14ac:dyDescent="0.35">
      <c r="I1120" t="s">
        <v>15</v>
      </c>
    </row>
    <row r="1121" spans="9:9" x14ac:dyDescent="0.35">
      <c r="I1121" t="s">
        <v>15</v>
      </c>
    </row>
    <row r="1122" spans="9:9" x14ac:dyDescent="0.35">
      <c r="I1122" t="s">
        <v>15</v>
      </c>
    </row>
    <row r="1123" spans="9:9" x14ac:dyDescent="0.35">
      <c r="I1123" t="s">
        <v>15</v>
      </c>
    </row>
    <row r="1124" spans="9:9" x14ac:dyDescent="0.35">
      <c r="I1124" t="s">
        <v>16</v>
      </c>
    </row>
    <row r="1125" spans="9:9" x14ac:dyDescent="0.35">
      <c r="I1125" t="s">
        <v>16</v>
      </c>
    </row>
    <row r="1126" spans="9:9" x14ac:dyDescent="0.35">
      <c r="I1126" t="s">
        <v>16</v>
      </c>
    </row>
    <row r="1127" spans="9:9" x14ac:dyDescent="0.35">
      <c r="I1127" t="s">
        <v>17</v>
      </c>
    </row>
    <row r="1128" spans="9:9" x14ac:dyDescent="0.35">
      <c r="I1128" t="s">
        <v>17</v>
      </c>
    </row>
    <row r="1129" spans="9:9" x14ac:dyDescent="0.35">
      <c r="I1129" t="s">
        <v>17</v>
      </c>
    </row>
    <row r="1130" spans="9:9" x14ac:dyDescent="0.35">
      <c r="I1130" t="s">
        <v>18</v>
      </c>
    </row>
    <row r="1131" spans="9:9" x14ac:dyDescent="0.35">
      <c r="I1131" t="s">
        <v>21</v>
      </c>
    </row>
    <row r="1132" spans="9:9" x14ac:dyDescent="0.35">
      <c r="I1132" t="s">
        <v>22</v>
      </c>
    </row>
    <row r="1133" spans="9:9" x14ac:dyDescent="0.35">
      <c r="I1133" t="s">
        <v>23</v>
      </c>
    </row>
    <row r="1134" spans="9:9" x14ac:dyDescent="0.35">
      <c r="I1134" t="s">
        <v>23</v>
      </c>
    </row>
    <row r="1135" spans="9:9" x14ac:dyDescent="0.35">
      <c r="I1135" t="s">
        <v>23</v>
      </c>
    </row>
    <row r="1136" spans="9:9" x14ac:dyDescent="0.35">
      <c r="I1136" t="s">
        <v>24</v>
      </c>
    </row>
    <row r="1137" spans="9:9" x14ac:dyDescent="0.35">
      <c r="I1137" t="s">
        <v>26</v>
      </c>
    </row>
    <row r="1138" spans="9:9" x14ac:dyDescent="0.35">
      <c r="I1138" t="s">
        <v>11</v>
      </c>
    </row>
    <row r="1139" spans="9:9" x14ac:dyDescent="0.35">
      <c r="I1139" t="s">
        <v>13</v>
      </c>
    </row>
    <row r="1140" spans="9:9" x14ac:dyDescent="0.35">
      <c r="I1140" t="s">
        <v>13</v>
      </c>
    </row>
  </sheetData>
  <mergeCells count="2">
    <mergeCell ref="B6:D9"/>
    <mergeCell ref="L1:O1"/>
  </mergeCells>
  <phoneticPr fontId="4" type="noConversion"/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Props1.xml><?xml version="1.0" encoding="utf-8"?>
<ds:datastoreItem xmlns:ds="http://schemas.openxmlformats.org/officeDocument/2006/customXml" ds:itemID="{D27B0E9D-632A-4367-A39A-A8146E1BB49B}">
  <ds:schemaRefs/>
</ds:datastoreItem>
</file>

<file path=customXml/itemProps2.xml><?xml version="1.0" encoding="utf-8"?>
<ds:datastoreItem xmlns:ds="http://schemas.openxmlformats.org/officeDocument/2006/customXml" ds:itemID="{97E318C2-2E47-42C2-BC3F-821118ABD864}">
  <ds:schemaRefs/>
</ds:datastoreItem>
</file>

<file path=customXml/itemProps3.xml><?xml version="1.0" encoding="utf-8"?>
<ds:datastoreItem xmlns:ds="http://schemas.openxmlformats.org/officeDocument/2006/customXml" ds:itemID="{F450D239-A7EC-45A4-B345-0DEEABF84C83}">
  <ds:schemaRefs/>
</ds:datastoreItem>
</file>

<file path=customXml/itemProps4.xml><?xml version="1.0" encoding="utf-8"?>
<ds:datastoreItem xmlns:ds="http://schemas.openxmlformats.org/officeDocument/2006/customXml" ds:itemID="{16770339-9F2C-4C5D-BA9D-AC2664BF3321}">
  <ds:schemaRefs/>
</ds:datastoreItem>
</file>

<file path=customXml/itemProps5.xml><?xml version="1.0" encoding="utf-8"?>
<ds:datastoreItem xmlns:ds="http://schemas.openxmlformats.org/officeDocument/2006/customXml" ds:itemID="{4297C3EA-170B-464C-81E0-ABCDCD01C8FF}">
  <ds:schemaRefs/>
</ds:datastoreItem>
</file>

<file path=customXml/itemProps6.xml><?xml version="1.0" encoding="utf-8"?>
<ds:datastoreItem xmlns:ds="http://schemas.openxmlformats.org/officeDocument/2006/customXml" ds:itemID="{8241E63B-296C-47C4-A436-521BB10F4C33}">
  <ds:schemaRefs/>
</ds:datastoreItem>
</file>

<file path=customXml/itemProps7.xml><?xml version="1.0" encoding="utf-8"?>
<ds:datastoreItem xmlns:ds="http://schemas.openxmlformats.org/officeDocument/2006/customXml" ds:itemID="{6839F658-BB65-4C1D-B311-27F917DA2CA6}">
  <ds:schemaRefs/>
</ds:datastoreItem>
</file>

<file path=customXml/itemProps8.xml><?xml version="1.0" encoding="utf-8"?>
<ds:datastoreItem xmlns:ds="http://schemas.openxmlformats.org/officeDocument/2006/customXml" ds:itemID="{09E9EC53-E19A-41E5-8057-7E03C8FA5C4B}">
  <ds:schemaRefs/>
</ds:datastoreItem>
</file>

<file path=customXml/itemProps9.xml><?xml version="1.0" encoding="utf-8"?>
<ds:datastoreItem xmlns:ds="http://schemas.openxmlformats.org/officeDocument/2006/customXml" ds:itemID="{62C6075C-7170-401F-90E1-5401CEEB3FE2}">
  <ds:schemaRefs/>
</ds:datastoreItem>
</file>

<file path=customXml/itemProps10.xml><?xml version="1.0" encoding="utf-8"?>
<ds:datastoreItem xmlns:ds="http://schemas.openxmlformats.org/officeDocument/2006/customXml" ds:itemID="{E8280186-CA52-4A23-BA71-E1618BC8D1FC}">
  <ds:schemaRefs>
    <ds:schemaRef ds:uri="http://schemas.microsoft.com/DataMashup"/>
  </ds:schemaRefs>
</ds:datastoreItem>
</file>

<file path=customXml/itemProps11.xml><?xml version="1.0" encoding="utf-8"?>
<ds:datastoreItem xmlns:ds="http://schemas.openxmlformats.org/officeDocument/2006/customXml" ds:itemID="{93A3C531-0076-49BA-BF7F-E104B1FF9E61}">
  <ds:schemaRefs/>
</ds:datastoreItem>
</file>

<file path=customXml/itemProps12.xml><?xml version="1.0" encoding="utf-8"?>
<ds:datastoreItem xmlns:ds="http://schemas.openxmlformats.org/officeDocument/2006/customXml" ds:itemID="{EBB6E533-10C8-440C-9F65-630B3F235D59}">
  <ds:schemaRefs/>
</ds:datastoreItem>
</file>

<file path=customXml/itemProps13.xml><?xml version="1.0" encoding="utf-8"?>
<ds:datastoreItem xmlns:ds="http://schemas.openxmlformats.org/officeDocument/2006/customXml" ds:itemID="{A431E8E5-D90F-4083-B2F6-6FCE014FB891}">
  <ds:schemaRefs/>
</ds:datastoreItem>
</file>

<file path=customXml/itemProps14.xml><?xml version="1.0" encoding="utf-8"?>
<ds:datastoreItem xmlns:ds="http://schemas.openxmlformats.org/officeDocument/2006/customXml" ds:itemID="{2963D656-10F0-43BF-9D7B-BF40D30F4F52}">
  <ds:schemaRefs/>
</ds:datastoreItem>
</file>

<file path=customXml/itemProps15.xml><?xml version="1.0" encoding="utf-8"?>
<ds:datastoreItem xmlns:ds="http://schemas.openxmlformats.org/officeDocument/2006/customXml" ds:itemID="{4B500DC5-C5DC-4436-A2B9-F4367CAD0C98}">
  <ds:schemaRefs/>
</ds:datastoreItem>
</file>

<file path=customXml/itemProps16.xml><?xml version="1.0" encoding="utf-8"?>
<ds:datastoreItem xmlns:ds="http://schemas.openxmlformats.org/officeDocument/2006/customXml" ds:itemID="{FDC0C935-82FB-4DF2-8B73-01F39730CFFA}">
  <ds:schemaRefs/>
</ds:datastoreItem>
</file>

<file path=customXml/itemProps17.xml><?xml version="1.0" encoding="utf-8"?>
<ds:datastoreItem xmlns:ds="http://schemas.openxmlformats.org/officeDocument/2006/customXml" ds:itemID="{C4A69022-7641-418F-A4EE-FDAD23015BD9}">
  <ds:schemaRefs/>
</ds:datastoreItem>
</file>

<file path=customXml/itemProps18.xml><?xml version="1.0" encoding="utf-8"?>
<ds:datastoreItem xmlns:ds="http://schemas.openxmlformats.org/officeDocument/2006/customXml" ds:itemID="{7951A19E-A4C9-47F0-B1F8-0CCCE3BEC8F5}">
  <ds:schemaRefs/>
</ds:datastoreItem>
</file>

<file path=customXml/itemProps19.xml><?xml version="1.0" encoding="utf-8"?>
<ds:datastoreItem xmlns:ds="http://schemas.openxmlformats.org/officeDocument/2006/customXml" ds:itemID="{26822BE4-4CED-406E-82F2-0A9AE77577B9}">
  <ds:schemaRefs/>
</ds:datastoreItem>
</file>

<file path=customXml/itemProps20.xml><?xml version="1.0" encoding="utf-8"?>
<ds:datastoreItem xmlns:ds="http://schemas.openxmlformats.org/officeDocument/2006/customXml" ds:itemID="{D9C3EC25-08FE-47A0-AB1E-2C4F95B66369}">
  <ds:schemaRefs/>
</ds:datastoreItem>
</file>

<file path=customXml/itemProps21.xml><?xml version="1.0" encoding="utf-8"?>
<ds:datastoreItem xmlns:ds="http://schemas.openxmlformats.org/officeDocument/2006/customXml" ds:itemID="{A65CF9D6-8967-4D29-9244-CCB17DCD1169}">
  <ds:schemaRefs/>
</ds:datastoreItem>
</file>

<file path=customXml/itemProps22.xml><?xml version="1.0" encoding="utf-8"?>
<ds:datastoreItem xmlns:ds="http://schemas.openxmlformats.org/officeDocument/2006/customXml" ds:itemID="{1DB31705-F25B-4A8E-A1CC-5866448EB89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 Transferencias Distribuidora</vt:lpstr>
      <vt:lpstr>Tablas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Castillo</dc:creator>
  <cp:lastModifiedBy>Hugo Tapia Muñoz</cp:lastModifiedBy>
  <dcterms:created xsi:type="dcterms:W3CDTF">2020-09-30T20:47:28Z</dcterms:created>
  <dcterms:modified xsi:type="dcterms:W3CDTF">2025-07-09T20:50:41Z</dcterms:modified>
</cp:coreProperties>
</file>