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electricalstudies2.sharepoint.com/sites/2021/Proyectos/EE-2021-023/Trabajo/Santa Maria/4. Informe Final/RA/"/>
    </mc:Choice>
  </mc:AlternateContent>
  <xr:revisionPtr revIDLastSave="1079" documentId="13_ncr:1_{EE1B6D4C-730D-4519-8622-FDA0E912B99C}" xr6:coauthVersionLast="47" xr6:coauthVersionMax="47" xr10:uidLastSave="{162911AB-12C6-411C-B34D-AC3A0B462F25}"/>
  <bookViews>
    <workbookView xWindow="-23148" yWindow="1260" windowWidth="23256" windowHeight="12456" tabRatio="487" xr2:uid="{00000000-000D-0000-FFFF-FFFF00000000}"/>
  </bookViews>
  <sheets>
    <sheet name="1. Resultados de las pruebas TV" sheetId="7" r:id="rId1"/>
    <sheet name="2. Curva PQ TV" sheetId="10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55" i="7" l="1"/>
  <c r="M54" i="7"/>
  <c r="M53" i="7"/>
  <c r="M69" i="7"/>
  <c r="M68" i="7"/>
  <c r="M67" i="7"/>
  <c r="M66" i="7"/>
  <c r="O65" i="7"/>
  <c r="O62" i="7"/>
  <c r="O69" i="7"/>
  <c r="O67" i="7"/>
  <c r="O66" i="7"/>
  <c r="O52" i="7" l="1"/>
  <c r="O51" i="7"/>
  <c r="O56" i="7"/>
  <c r="O54" i="7"/>
  <c r="O53" i="7"/>
  <c r="O39" i="7"/>
  <c r="O38" i="7"/>
  <c r="O42" i="7" l="1"/>
  <c r="O41" i="7"/>
  <c r="O40" i="7"/>
  <c r="O26" i="7"/>
  <c r="O25" i="7"/>
  <c r="O24" i="7"/>
  <c r="O30" i="7"/>
  <c r="O29" i="7"/>
  <c r="O28" i="7"/>
  <c r="O27" i="7"/>
  <c r="O13" i="7"/>
  <c r="O12" i="7"/>
  <c r="O11" i="7"/>
  <c r="O17" i="7" l="1"/>
  <c r="O15" i="7"/>
  <c r="O16" i="7"/>
  <c r="O14" i="7"/>
  <c r="J3" i="10" l="1"/>
  <c r="G3" i="10"/>
  <c r="I3" i="10" l="1"/>
  <c r="L3" i="10" s="1"/>
  <c r="H3" i="10"/>
  <c r="O8" i="10"/>
  <c r="O7" i="10"/>
  <c r="O5" i="10"/>
  <c r="O4" i="10"/>
  <c r="M3" i="10" l="1"/>
  <c r="K3" i="10"/>
  <c r="O3" i="10"/>
  <c r="N3" i="10" s="1"/>
</calcChain>
</file>

<file path=xl/sharedStrings.xml><?xml version="1.0" encoding="utf-8"?>
<sst xmlns="http://schemas.openxmlformats.org/spreadsheetml/2006/main" count="303" uniqueCount="110">
  <si>
    <t>Central</t>
  </si>
  <si>
    <t>Santa Maria</t>
  </si>
  <si>
    <t>Unidad</t>
  </si>
  <si>
    <t>TV</t>
  </si>
  <si>
    <t>Configuración</t>
  </si>
  <si>
    <t>-</t>
  </si>
  <si>
    <t>1. Ensayos de Curva PQ para tensión en terminales 1 pu</t>
  </si>
  <si>
    <t>Puntos</t>
  </si>
  <si>
    <t>Fecha</t>
  </si>
  <si>
    <t xml:space="preserve">Periodo de Evaluación </t>
  </si>
  <si>
    <t>Puntos Teóricos</t>
  </si>
  <si>
    <t>P de ensayo</t>
  </si>
  <si>
    <t>Q obtenida</t>
  </si>
  <si>
    <t>VT</t>
  </si>
  <si>
    <t>Vfd</t>
  </si>
  <si>
    <t>Ifd</t>
  </si>
  <si>
    <t>Desviación</t>
  </si>
  <si>
    <t>T° Rotor</t>
  </si>
  <si>
    <t>T°estator</t>
  </si>
  <si>
    <t xml:space="preserve">Vbarra </t>
  </si>
  <si>
    <t>Origen de la Limitación</t>
  </si>
  <si>
    <t>Observaciones</t>
  </si>
  <si>
    <t>HH:MM (inicio)</t>
  </si>
  <si>
    <t>HH:MM (fin)</t>
  </si>
  <si>
    <t>P[MW]</t>
  </si>
  <si>
    <t>Q [MVAr]</t>
  </si>
  <si>
    <t>[kV]</t>
  </si>
  <si>
    <t>[V]</t>
  </si>
  <si>
    <t>[A]</t>
  </si>
  <si>
    <t>[%]</t>
  </si>
  <si>
    <t>[ºC]</t>
  </si>
  <si>
    <t>N/A</t>
  </si>
  <si>
    <t>No se alcanza el punto objetivo ya que al subir la tensión se alcanza el siguiente nivel de tensión objetivo</t>
  </si>
  <si>
    <t>Se sube tension en bornes a 1,04 pu. 
Punto no alcanzado</t>
  </si>
  <si>
    <t>No se alcanza el punto objetivo ya que al bajar la tensión se alcanza el siguiente nivel de tensión objetivo</t>
  </si>
  <si>
    <t>Se baja tension en bornes a 0,96 pu.
Punto no alcanzado</t>
  </si>
  <si>
    <t>2. Ensayos de Curva PQ para tensión en terminales 1,05 pu</t>
  </si>
  <si>
    <t>No se alcanza el punto objetivo ya que al subir la tensión se alcanza el siguiente nivel de tensión objetivo. Actúa Límite V/Hz en 1,09 pu.</t>
  </si>
  <si>
    <t>Se sube tension en bornes a 1,09 pu. 
Punto no alcanzado</t>
  </si>
  <si>
    <t>Se baja tension en bornes a 1,01 pu. 
Punto no alcanzado</t>
  </si>
  <si>
    <t>3. Ensayos de Curva PQ para tensión en terminales 1,1 pu</t>
  </si>
  <si>
    <t>Actúa Límite V/Hz en 1,09 pu.</t>
  </si>
  <si>
    <t>Punto no alcanzado</t>
  </si>
  <si>
    <t>Actúa Límite V/Hz en 1,09 pu.
No se alcanza el punto objetivo ya que al bajar la tensión se alcanza el siguiente nivel de tensión objetivo</t>
  </si>
  <si>
    <t>Se baja tension en bornes a 1,06 pu. 
Punto no alcanzado</t>
  </si>
  <si>
    <t>Resultados de las Pruebas, por cada nivel de tensión en bornes ensayado se deben registrar los siguientes datos:</t>
  </si>
  <si>
    <t>Los ocho puntos de contorno de la curva PQ a ensayar</t>
  </si>
  <si>
    <t>Fecha de la realización del ensayo</t>
  </si>
  <si>
    <t>4. Ensayos de Curva PQ para tensión en terminales 0,95 pu</t>
  </si>
  <si>
    <t>Periodo de Evaluación</t>
  </si>
  <si>
    <t>Inicio y Fin de evaluación HH:MM (inicial) a HH:MM (final)</t>
  </si>
  <si>
    <t xml:space="preserve">Valores o coordenadas P [MW] y Q [MVAr] de los ocho puntos a ensayar </t>
  </si>
  <si>
    <t>Promedio del valor real ensayado de P [MW].</t>
  </si>
  <si>
    <t>Promedio del valor real obtenido de Q [MVAr] para las coordenadas de Potecia Activa ensayadas.</t>
  </si>
  <si>
    <t>Se sube tension en bornes a 0,99 pu. 
Punto no alcanzado</t>
  </si>
  <si>
    <t>Tensión en los terminales o bornes del generador.</t>
  </si>
  <si>
    <t>Vfd[V]</t>
  </si>
  <si>
    <t>Tensión de Campo del generador. No aplica para Parques Eólicos o Fotovoltaicos.</t>
  </si>
  <si>
    <t>Ifd[A]</t>
  </si>
  <si>
    <t>Corriente de Campo del generador. No aplica para Parques Eólicos o Fotovoltaicos.</t>
  </si>
  <si>
    <t>Temperatura del Rotor del generador. No aplica para Parques Eólicos o Fotovoltaicos.</t>
  </si>
  <si>
    <t>29/9/2023
00:03</t>
  </si>
  <si>
    <t>Actúa Límite UEL</t>
  </si>
  <si>
    <t>Punto alcanzado disminuyendo la tensión en bornes a 0,91 pu.</t>
  </si>
  <si>
    <t>Temperatura del Estator del generador. No aplica para Parques Eólicos o Fotovoltaicos.</t>
  </si>
  <si>
    <t>Desviación entre el Q teórico y Q ensayada.</t>
  </si>
  <si>
    <t>Origen de la limitación observada</t>
  </si>
  <si>
    <t>Se baja tension en bornes a 0,91 pu. 
Punto no alcanzado</t>
  </si>
  <si>
    <t>Cualquier observación pertinente con el punto ensayado.</t>
  </si>
  <si>
    <t>5. Ensayos de Curva PQ para tensión en terminales 0,9 pu</t>
  </si>
  <si>
    <t>Se sube tension en bornes a 0,94 pu. 
Punto no alcanzado</t>
  </si>
  <si>
    <t>Punto alcanzado con la tensión en bornes a 0,92 pu.</t>
  </si>
  <si>
    <t>Punto alcanzado con la tensión en bornes a 0,91 pu.</t>
  </si>
  <si>
    <t>Punto alcanzado</t>
  </si>
  <si>
    <t>Potencia [MW]</t>
  </si>
  <si>
    <t>Tensión  [pu]</t>
  </si>
  <si>
    <t>Instrucciones de llenado</t>
  </si>
  <si>
    <t>Unidad/Parque</t>
  </si>
  <si>
    <t>Unidad [MVAr] (0.9Vpu)</t>
  </si>
  <si>
    <t>0.9</t>
  </si>
  <si>
    <t>Unidad [MVAr] (0.95Vpu)</t>
  </si>
  <si>
    <t>0.95</t>
  </si>
  <si>
    <t>En la respectiva hoja de cada una de las centrales de su representada, se debe llenar la información de las celdas desbloquedas, de acuerdo con el siguiente detalle:</t>
  </si>
  <si>
    <t>Potencia Mínima [MW]</t>
  </si>
  <si>
    <t>Unidad [MVAr] (1 Vpu)</t>
  </si>
  <si>
    <t>1</t>
  </si>
  <si>
    <t>Potencia Máxima [MW]</t>
  </si>
  <si>
    <t>Unidad [MVAr] (1.05Vpu)</t>
  </si>
  <si>
    <t>1.05</t>
  </si>
  <si>
    <t>Tensión Nominal [kV]</t>
  </si>
  <si>
    <t>Unidad [MVAr] (1.1Vpu) NO OPERABLE</t>
  </si>
  <si>
    <t>1.10</t>
  </si>
  <si>
    <t>No operable</t>
  </si>
  <si>
    <t>Celda B4:</t>
  </si>
  <si>
    <t>Fp nom</t>
  </si>
  <si>
    <t>Celda B5:</t>
  </si>
  <si>
    <t>Celda B6:</t>
  </si>
  <si>
    <t>FP Nominal:</t>
  </si>
  <si>
    <t>Factor de potencia nominal (declarado en infotecnia)</t>
  </si>
  <si>
    <t>Rango (J2:M2):</t>
  </si>
  <si>
    <t>autollenado por fórmula</t>
  </si>
  <si>
    <t>Rango (G2:H2):</t>
  </si>
  <si>
    <t>Valores de potencia activa [MW] para construción de curvas P-Q. 
Valores crecientes tales que, escoger según puntos de inflexión de la curva:</t>
  </si>
  <si>
    <r>
      <t>P</t>
    </r>
    <r>
      <rPr>
        <b/>
        <vertAlign val="subscript"/>
        <sz val="11"/>
        <color theme="0"/>
        <rFont val="Calibri"/>
        <family val="2"/>
        <scheme val="minor"/>
      </rPr>
      <t>Min</t>
    </r>
    <r>
      <rPr>
        <b/>
        <sz val="11"/>
        <color theme="0"/>
        <rFont val="Calibri"/>
        <family val="2"/>
        <scheme val="minor"/>
      </rPr>
      <t xml:space="preserve"> &lt; P</t>
    </r>
    <r>
      <rPr>
        <b/>
        <vertAlign val="subscript"/>
        <sz val="11"/>
        <color theme="0"/>
        <rFont val="Calibri"/>
        <family val="2"/>
        <scheme val="minor"/>
      </rPr>
      <t>G2</t>
    </r>
    <r>
      <rPr>
        <b/>
        <sz val="11"/>
        <color theme="0"/>
        <rFont val="Calibri"/>
        <family val="2"/>
        <scheme val="minor"/>
      </rPr>
      <t xml:space="preserve"> &lt; P</t>
    </r>
    <r>
      <rPr>
        <b/>
        <vertAlign val="subscript"/>
        <sz val="11"/>
        <color theme="0"/>
        <rFont val="Calibri"/>
        <family val="2"/>
        <scheme val="minor"/>
      </rPr>
      <t>H2</t>
    </r>
    <r>
      <rPr>
        <b/>
        <sz val="11"/>
        <color theme="0"/>
        <rFont val="Calibri"/>
        <family val="2"/>
        <scheme val="minor"/>
      </rPr>
      <t xml:space="preserve"> &lt; P</t>
    </r>
    <r>
      <rPr>
        <b/>
        <vertAlign val="subscript"/>
        <sz val="11"/>
        <color theme="0"/>
        <rFont val="Calibri"/>
        <family val="2"/>
        <scheme val="minor"/>
      </rPr>
      <t>Max</t>
    </r>
  </si>
  <si>
    <t>Rango(F3:I7):</t>
  </si>
  <si>
    <t>Valores de potencia reactiva [MVAr] para construción de curvas P-Q. 
Valores tales que:</t>
  </si>
  <si>
    <r>
      <t>(Q</t>
    </r>
    <r>
      <rPr>
        <vertAlign val="subscript"/>
        <sz val="11"/>
        <color theme="0"/>
        <rFont val="Calibri"/>
        <family val="2"/>
        <scheme val="minor"/>
      </rPr>
      <t>F3</t>
    </r>
    <r>
      <rPr>
        <sz val="11"/>
        <color theme="0"/>
        <rFont val="Calibri"/>
        <family val="2"/>
        <scheme val="minor"/>
      </rPr>
      <t>:Q</t>
    </r>
    <r>
      <rPr>
        <vertAlign val="subscript"/>
        <sz val="11"/>
        <color theme="0"/>
        <rFont val="Calibri"/>
        <family val="2"/>
        <scheme val="minor"/>
      </rPr>
      <t>I7</t>
    </r>
    <r>
      <rPr>
        <sz val="11"/>
        <color theme="0"/>
        <rFont val="Calibri"/>
        <family val="2"/>
        <scheme val="minor"/>
      </rPr>
      <t>)</t>
    </r>
    <r>
      <rPr>
        <sz val="11"/>
        <color theme="0"/>
        <rFont val="Symbol"/>
        <family val="1"/>
        <charset val="2"/>
      </rPr>
      <t>£</t>
    </r>
    <r>
      <rPr>
        <sz val="11"/>
        <color theme="0"/>
        <rFont val="Calibri"/>
        <family val="2"/>
        <scheme val="minor"/>
      </rPr>
      <t>0 (unidad absorbiendo potencia reactiva)</t>
    </r>
  </si>
  <si>
    <t>Rango(J3:M7):</t>
  </si>
  <si>
    <r>
      <t>(Q</t>
    </r>
    <r>
      <rPr>
        <vertAlign val="subscript"/>
        <sz val="11"/>
        <color theme="0"/>
        <rFont val="Calibri"/>
        <family val="2"/>
        <scheme val="minor"/>
      </rPr>
      <t>J3</t>
    </r>
    <r>
      <rPr>
        <sz val="11"/>
        <color theme="0"/>
        <rFont val="Calibri"/>
        <family val="2"/>
        <scheme val="minor"/>
      </rPr>
      <t>:Q</t>
    </r>
    <r>
      <rPr>
        <vertAlign val="subscript"/>
        <sz val="11"/>
        <color theme="0"/>
        <rFont val="Calibri"/>
        <family val="2"/>
        <scheme val="minor"/>
      </rPr>
      <t>M7</t>
    </r>
    <r>
      <rPr>
        <sz val="11"/>
        <color theme="0"/>
        <rFont val="Calibri"/>
        <family val="2"/>
        <scheme val="minor"/>
      </rPr>
      <t>)</t>
    </r>
    <r>
      <rPr>
        <sz val="11"/>
        <color theme="0"/>
        <rFont val="Symbol"/>
        <family val="1"/>
        <charset val="2"/>
      </rPr>
      <t>³</t>
    </r>
    <r>
      <rPr>
        <sz val="11"/>
        <color theme="0"/>
        <rFont val="Calibri"/>
        <family val="2"/>
        <scheme val="minor"/>
      </rPr>
      <t>0 (unidad entregando potencia reactiva)</t>
    </r>
  </si>
  <si>
    <t>En el gráfico se dibujarán las curvas P-Q automáticamente. Algo como: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</si>
</sst>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color indexed="8"/>
      <name val="Courier New"/>
      <family val="2"/>
    </font>
    <font>
      <sz val="11"/>
      <name val="Calibri"/>
      <family val="2"/>
      <scheme val="minor"/>
    </font>
    <font>
      <b/>
      <vertAlign val="subscript"/>
      <sz val="11"/>
      <color theme="0"/>
      <name val="Calibri"/>
      <family val="2"/>
      <scheme val="minor"/>
    </font>
    <font>
      <vertAlign val="subscript"/>
      <sz val="11"/>
      <color theme="0"/>
      <name val="Calibri"/>
      <family val="2"/>
      <scheme val="minor"/>
    </font>
    <font>
      <sz val="11"/>
      <color theme="0"/>
      <name val="Symbol"/>
      <family val="1"/>
      <charset val="2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143">
    <xf numFmtId="0" fontId="0" fillId="0" borderId="0" xfId="0"/>
    <xf numFmtId="0" fontId="0" fillId="0" borderId="4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5" xfId="0" applyBorder="1" applyAlignment="1">
      <alignment vertical="center" wrapText="1"/>
    </xf>
    <xf numFmtId="2" fontId="1" fillId="2" borderId="9" xfId="0" applyNumberFormat="1" applyFont="1" applyFill="1" applyBorder="1" applyAlignment="1">
      <alignment horizontal="right" vertical="center"/>
    </xf>
    <xf numFmtId="2" fontId="1" fillId="3" borderId="11" xfId="0" applyNumberFormat="1" applyFont="1" applyFill="1" applyBorder="1" applyAlignment="1">
      <alignment horizontal="right" vertical="center"/>
    </xf>
    <xf numFmtId="2" fontId="5" fillId="4" borderId="9" xfId="1" applyNumberFormat="1" applyFont="1" applyFill="1" applyBorder="1" applyAlignment="1">
      <alignment horizontal="right" vertical="center"/>
    </xf>
    <xf numFmtId="2" fontId="1" fillId="4" borderId="4" xfId="1" applyNumberFormat="1" applyFont="1" applyFill="1" applyBorder="1" applyAlignment="1">
      <alignment horizontal="right"/>
    </xf>
    <xf numFmtId="2" fontId="1" fillId="4" borderId="15" xfId="1" applyNumberFormat="1" applyFont="1" applyFill="1" applyBorder="1"/>
    <xf numFmtId="2" fontId="1" fillId="4" borderId="7" xfId="1" applyNumberFormat="1" applyFont="1" applyFill="1" applyBorder="1"/>
    <xf numFmtId="2" fontId="1" fillId="4" borderId="11" xfId="1" applyNumberFormat="1" applyFont="1" applyFill="1" applyBorder="1" applyAlignment="1">
      <alignment horizontal="right"/>
    </xf>
    <xf numFmtId="2" fontId="1" fillId="4" borderId="14" xfId="1" applyNumberFormat="1" applyFont="1" applyFill="1" applyBorder="1" applyAlignment="1">
      <alignment horizontal="right"/>
    </xf>
    <xf numFmtId="0" fontId="0" fillId="0" borderId="4" xfId="0" applyBorder="1"/>
    <xf numFmtId="0" fontId="0" fillId="0" borderId="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10" fillId="4" borderId="20" xfId="1" applyFont="1" applyFill="1" applyBorder="1"/>
    <xf numFmtId="2" fontId="2" fillId="0" borderId="0" xfId="0" applyNumberFormat="1" applyFont="1"/>
    <xf numFmtId="0" fontId="11" fillId="3" borderId="19" xfId="1" applyFont="1" applyFill="1" applyBorder="1"/>
    <xf numFmtId="0" fontId="10" fillId="2" borderId="22" xfId="1" applyFont="1" applyFill="1" applyBorder="1"/>
    <xf numFmtId="0" fontId="10" fillId="3" borderId="22" xfId="1" applyFont="1" applyFill="1" applyBorder="1"/>
    <xf numFmtId="0" fontId="9" fillId="0" borderId="0" xfId="0" applyFont="1"/>
    <xf numFmtId="0" fontId="12" fillId="0" borderId="0" xfId="0" applyFont="1"/>
    <xf numFmtId="0" fontId="0" fillId="0" borderId="24" xfId="0" applyBorder="1"/>
    <xf numFmtId="0" fontId="0" fillId="2" borderId="27" xfId="0" applyFill="1" applyBorder="1" applyAlignment="1">
      <alignment horizontal="center"/>
    </xf>
    <xf numFmtId="0" fontId="0" fillId="2" borderId="26" xfId="0" applyFill="1" applyBorder="1" applyAlignment="1">
      <alignment horizontal="center" vertical="center"/>
    </xf>
    <xf numFmtId="0" fontId="0" fillId="2" borderId="27" xfId="0" applyFill="1" applyBorder="1" applyAlignment="1">
      <alignment horizontal="center" vertical="center"/>
    </xf>
    <xf numFmtId="0" fontId="0" fillId="2" borderId="24" xfId="0" applyFill="1" applyBorder="1" applyAlignment="1">
      <alignment horizontal="center"/>
    </xf>
    <xf numFmtId="2" fontId="9" fillId="0" borderId="0" xfId="1" applyNumberFormat="1" applyFont="1" applyProtection="1">
      <protection locked="0"/>
    </xf>
    <xf numFmtId="2" fontId="1" fillId="0" borderId="0" xfId="1" applyNumberFormat="1" applyFont="1" applyProtection="1">
      <protection locked="0"/>
    </xf>
    <xf numFmtId="49" fontId="5" fillId="2" borderId="9" xfId="1" applyNumberFormat="1" applyFont="1" applyFill="1" applyBorder="1" applyAlignment="1">
      <alignment horizontal="center"/>
    </xf>
    <xf numFmtId="49" fontId="5" fillId="3" borderId="9" xfId="1" applyNumberFormat="1" applyFont="1" applyFill="1" applyBorder="1" applyAlignment="1">
      <alignment horizontal="center"/>
    </xf>
    <xf numFmtId="0" fontId="0" fillId="2" borderId="24" xfId="0" applyFill="1" applyBorder="1" applyAlignment="1">
      <alignment horizontal="left"/>
    </xf>
    <xf numFmtId="0" fontId="0" fillId="2" borderId="24" xfId="0" applyFill="1" applyBorder="1" applyAlignment="1">
      <alignment horizontal="left" vertical="center"/>
    </xf>
    <xf numFmtId="0" fontId="9" fillId="0" borderId="22" xfId="0" applyFont="1" applyBorder="1"/>
    <xf numFmtId="0" fontId="0" fillId="3" borderId="28" xfId="0" applyFill="1" applyBorder="1" applyAlignment="1">
      <alignment horizontal="center"/>
    </xf>
    <xf numFmtId="2" fontId="9" fillId="2" borderId="28" xfId="0" applyNumberFormat="1" applyFont="1" applyFill="1" applyBorder="1" applyAlignment="1" applyProtection="1">
      <alignment horizontal="center"/>
      <protection locked="0"/>
    </xf>
    <xf numFmtId="2" fontId="9" fillId="3" borderId="28" xfId="0" applyNumberFormat="1" applyFont="1" applyFill="1" applyBorder="1" applyAlignment="1" applyProtection="1">
      <alignment horizontal="center"/>
      <protection locked="0"/>
    </xf>
    <xf numFmtId="0" fontId="9" fillId="0" borderId="23" xfId="0" applyFont="1" applyBorder="1"/>
    <xf numFmtId="0" fontId="0" fillId="4" borderId="19" xfId="0" applyFill="1" applyBorder="1"/>
    <xf numFmtId="0" fontId="0" fillId="4" borderId="31" xfId="0" applyFill="1" applyBorder="1" applyAlignment="1">
      <alignment horizontal="center"/>
    </xf>
    <xf numFmtId="0" fontId="0" fillId="3" borderId="32" xfId="0" applyFill="1" applyBorder="1" applyAlignment="1">
      <alignment horizontal="center"/>
    </xf>
    <xf numFmtId="0" fontId="0" fillId="2" borderId="24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/>
    </xf>
    <xf numFmtId="0" fontId="9" fillId="2" borderId="32" xfId="0" applyFont="1" applyFill="1" applyBorder="1" applyAlignment="1" applyProtection="1">
      <alignment horizontal="center"/>
      <protection locked="0"/>
    </xf>
    <xf numFmtId="0" fontId="0" fillId="2" borderId="33" xfId="0" applyFill="1" applyBorder="1" applyAlignment="1">
      <alignment horizontal="center"/>
    </xf>
    <xf numFmtId="0" fontId="0" fillId="2" borderId="30" xfId="0" applyFill="1" applyBorder="1" applyAlignment="1">
      <alignment horizontal="center"/>
    </xf>
    <xf numFmtId="0" fontId="0" fillId="0" borderId="24" xfId="0" applyBorder="1" applyAlignment="1">
      <alignment horizontal="center" vertical="center"/>
    </xf>
    <xf numFmtId="14" fontId="0" fillId="0" borderId="24" xfId="0" applyNumberFormat="1" applyBorder="1" applyAlignment="1">
      <alignment horizontal="center" vertical="center"/>
    </xf>
    <xf numFmtId="20" fontId="0" fillId="0" borderId="24" xfId="0" applyNumberFormat="1" applyBorder="1" applyAlignment="1">
      <alignment horizontal="center" vertical="center"/>
    </xf>
    <xf numFmtId="164" fontId="0" fillId="0" borderId="24" xfId="0" applyNumberFormat="1" applyBorder="1" applyAlignment="1">
      <alignment horizontal="center" vertical="center"/>
    </xf>
    <xf numFmtId="0" fontId="0" fillId="0" borderId="2" xfId="0" applyBorder="1"/>
    <xf numFmtId="0" fontId="0" fillId="0" borderId="3" xfId="0" applyBorder="1"/>
    <xf numFmtId="0" fontId="0" fillId="2" borderId="36" xfId="0" applyFill="1" applyBorder="1" applyAlignment="1">
      <alignment horizontal="center" vertical="center"/>
    </xf>
    <xf numFmtId="0" fontId="0" fillId="2" borderId="37" xfId="0" applyFill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14" fontId="0" fillId="0" borderId="38" xfId="0" applyNumberFormat="1" applyBorder="1" applyAlignment="1">
      <alignment horizontal="center" vertical="center"/>
    </xf>
    <xf numFmtId="20" fontId="0" fillId="0" borderId="38" xfId="0" applyNumberFormat="1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164" fontId="0" fillId="0" borderId="38" xfId="0" applyNumberFormat="1" applyBorder="1" applyAlignment="1">
      <alignment horizontal="center" vertical="center"/>
    </xf>
    <xf numFmtId="0" fontId="0" fillId="5" borderId="21" xfId="0" applyFill="1" applyBorder="1"/>
    <xf numFmtId="0" fontId="0" fillId="5" borderId="6" xfId="0" applyFill="1" applyBorder="1"/>
    <xf numFmtId="0" fontId="9" fillId="5" borderId="29" xfId="0" applyFont="1" applyFill="1" applyBorder="1"/>
    <xf numFmtId="0" fontId="0" fillId="0" borderId="0" xfId="0" applyAlignment="1">
      <alignment vertical="center"/>
    </xf>
    <xf numFmtId="0" fontId="0" fillId="0" borderId="36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/>
    </xf>
    <xf numFmtId="2" fontId="0" fillId="0" borderId="24" xfId="0" applyNumberFormat="1" applyBorder="1" applyAlignment="1">
      <alignment horizontal="center" vertical="center"/>
    </xf>
    <xf numFmtId="2" fontId="0" fillId="0" borderId="38" xfId="0" applyNumberFormat="1" applyBorder="1" applyAlignment="1">
      <alignment horizontal="center" vertical="center"/>
    </xf>
    <xf numFmtId="0" fontId="14" fillId="3" borderId="23" xfId="1" applyFont="1" applyFill="1" applyBorder="1"/>
    <xf numFmtId="49" fontId="13" fillId="3" borderId="34" xfId="1" applyNumberFormat="1" applyFont="1" applyFill="1" applyBorder="1" applyAlignment="1">
      <alignment horizontal="center"/>
    </xf>
    <xf numFmtId="2" fontId="1" fillId="3" borderId="24" xfId="1" applyNumberFormat="1" applyFont="1" applyFill="1" applyBorder="1" applyProtection="1">
      <protection locked="0"/>
    </xf>
    <xf numFmtId="2" fontId="1" fillId="2" borderId="24" xfId="1" applyNumberFormat="1" applyFont="1" applyFill="1" applyBorder="1" applyProtection="1">
      <protection locked="0"/>
    </xf>
    <xf numFmtId="2" fontId="1" fillId="3" borderId="22" xfId="1" applyNumberFormat="1" applyFont="1" applyFill="1" applyBorder="1" applyProtection="1">
      <protection locked="0"/>
    </xf>
    <xf numFmtId="2" fontId="1" fillId="3" borderId="28" xfId="1" applyNumberFormat="1" applyFont="1" applyFill="1" applyBorder="1" applyProtection="1">
      <protection locked="0"/>
    </xf>
    <xf numFmtId="2" fontId="1" fillId="2" borderId="22" xfId="1" applyNumberFormat="1" applyFont="1" applyFill="1" applyBorder="1" applyProtection="1">
      <protection locked="0"/>
    </xf>
    <xf numFmtId="2" fontId="1" fillId="2" borderId="28" xfId="1" applyNumberFormat="1" applyFont="1" applyFill="1" applyBorder="1" applyProtection="1">
      <protection locked="0"/>
    </xf>
    <xf numFmtId="49" fontId="5" fillId="3" borderId="14" xfId="1" applyNumberFormat="1" applyFont="1" applyFill="1" applyBorder="1" applyAlignment="1">
      <alignment horizontal="center"/>
    </xf>
    <xf numFmtId="2" fontId="1" fillId="3" borderId="41" xfId="1" applyNumberFormat="1" applyFont="1" applyFill="1" applyBorder="1" applyProtection="1">
      <protection locked="0"/>
    </xf>
    <xf numFmtId="2" fontId="1" fillId="3" borderId="27" xfId="1" applyNumberFormat="1" applyFont="1" applyFill="1" applyBorder="1" applyProtection="1">
      <protection locked="0"/>
    </xf>
    <xf numFmtId="2" fontId="1" fillId="3" borderId="37" xfId="1" applyNumberFormat="1" applyFont="1" applyFill="1" applyBorder="1" applyProtection="1">
      <protection locked="0"/>
    </xf>
    <xf numFmtId="2" fontId="9" fillId="4" borderId="42" xfId="1" applyNumberFormat="1" applyFont="1" applyFill="1" applyBorder="1" applyProtection="1">
      <protection locked="0"/>
    </xf>
    <xf numFmtId="0" fontId="11" fillId="4" borderId="29" xfId="1" applyFont="1" applyFill="1" applyBorder="1" applyAlignment="1">
      <alignment horizontal="center"/>
    </xf>
    <xf numFmtId="2" fontId="9" fillId="4" borderId="20" xfId="1" applyNumberFormat="1" applyFont="1" applyFill="1" applyBorder="1"/>
    <xf numFmtId="2" fontId="9" fillId="4" borderId="42" xfId="1" applyNumberFormat="1" applyFont="1" applyFill="1" applyBorder="1"/>
    <xf numFmtId="2" fontId="9" fillId="4" borderId="43" xfId="1" applyNumberFormat="1" applyFont="1" applyFill="1" applyBorder="1"/>
    <xf numFmtId="0" fontId="0" fillId="0" borderId="27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2" borderId="40" xfId="0" applyFill="1" applyBorder="1" applyAlignment="1">
      <alignment horizontal="center" vertical="center"/>
    </xf>
    <xf numFmtId="0" fontId="0" fillId="2" borderId="41" xfId="0" applyFill="1" applyBorder="1" applyAlignment="1">
      <alignment horizontal="center" vertical="center"/>
    </xf>
    <xf numFmtId="0" fontId="0" fillId="2" borderId="26" xfId="0" applyFill="1" applyBorder="1" applyAlignment="1">
      <alignment horizontal="center" vertical="center"/>
    </xf>
    <xf numFmtId="0" fontId="0" fillId="2" borderId="27" xfId="0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2" borderId="36" xfId="0" applyFill="1" applyBorder="1" applyAlignment="1">
      <alignment horizontal="center" vertical="center"/>
    </xf>
    <xf numFmtId="0" fontId="0" fillId="2" borderId="37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/>
    </xf>
    <xf numFmtId="0" fontId="0" fillId="2" borderId="30" xfId="0" applyFill="1" applyBorder="1" applyAlignment="1">
      <alignment horizontal="center"/>
    </xf>
    <xf numFmtId="0" fontId="0" fillId="0" borderId="39" xfId="0" applyBorder="1" applyAlignment="1">
      <alignment horizontal="center" vertical="center" wrapText="1"/>
    </xf>
    <xf numFmtId="0" fontId="0" fillId="2" borderId="24" xfId="0" applyFill="1" applyBorder="1" applyAlignment="1">
      <alignment horizontal="center"/>
    </xf>
    <xf numFmtId="2" fontId="14" fillId="3" borderId="16" xfId="1" applyNumberFormat="1" applyFont="1" applyFill="1" applyBorder="1" applyAlignment="1" applyProtection="1">
      <alignment horizontal="center"/>
      <protection locked="0"/>
    </xf>
    <xf numFmtId="2" fontId="14" fillId="3" borderId="17" xfId="1" applyNumberFormat="1" applyFont="1" applyFill="1" applyBorder="1" applyAlignment="1" applyProtection="1">
      <alignment horizontal="center"/>
      <protection locked="0"/>
    </xf>
    <xf numFmtId="2" fontId="14" fillId="3" borderId="18" xfId="1" applyNumberFormat="1" applyFont="1" applyFill="1" applyBorder="1" applyAlignment="1" applyProtection="1">
      <alignment horizontal="center"/>
      <protection locked="0"/>
    </xf>
    <xf numFmtId="0" fontId="0" fillId="0" borderId="4" xfId="0" applyBorder="1" applyAlignment="1">
      <alignment horizontal="left"/>
    </xf>
    <xf numFmtId="0" fontId="0" fillId="0" borderId="0" xfId="0" applyAlignment="1">
      <alignment horizontal="left"/>
    </xf>
    <xf numFmtId="0" fontId="0" fillId="0" borderId="5" xfId="0" applyBorder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4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2" fontId="1" fillId="2" borderId="10" xfId="0" applyNumberFormat="1" applyFont="1" applyFill="1" applyBorder="1" applyAlignment="1">
      <alignment horizontal="left" vertical="center"/>
    </xf>
    <xf numFmtId="2" fontId="1" fillId="2" borderId="8" xfId="0" applyNumberFormat="1" applyFont="1" applyFill="1" applyBorder="1" applyAlignment="1">
      <alignment horizontal="left" vertical="center"/>
    </xf>
    <xf numFmtId="2" fontId="1" fillId="3" borderId="12" xfId="0" applyNumberFormat="1" applyFont="1" applyFill="1" applyBorder="1" applyAlignment="1">
      <alignment horizontal="left" vertical="center"/>
    </xf>
    <xf numFmtId="2" fontId="1" fillId="3" borderId="13" xfId="0" applyNumberFormat="1" applyFont="1" applyFill="1" applyBorder="1" applyAlignment="1">
      <alignment horizontal="left" vertical="center"/>
    </xf>
    <xf numFmtId="2" fontId="5" fillId="4" borderId="10" xfId="1" applyNumberFormat="1" applyFont="1" applyFill="1" applyBorder="1" applyAlignment="1">
      <alignment horizontal="left" vertical="center"/>
    </xf>
    <xf numFmtId="2" fontId="5" fillId="4" borderId="8" xfId="1" applyNumberFormat="1" applyFont="1" applyFill="1" applyBorder="1" applyAlignment="1">
      <alignment horizontal="left" vertical="center"/>
    </xf>
    <xf numFmtId="2" fontId="1" fillId="4" borderId="0" xfId="1" applyNumberFormat="1" applyFont="1" applyFill="1" applyAlignment="1">
      <alignment horizontal="left" wrapText="1"/>
    </xf>
    <xf numFmtId="2" fontId="1" fillId="4" borderId="12" xfId="1" applyNumberFormat="1" applyFont="1" applyFill="1" applyBorder="1" applyAlignment="1">
      <alignment horizontal="left" wrapText="1"/>
    </xf>
    <xf numFmtId="2" fontId="1" fillId="4" borderId="13" xfId="1" applyNumberFormat="1" applyFont="1" applyFill="1" applyBorder="1" applyAlignment="1">
      <alignment horizontal="left" wrapText="1"/>
    </xf>
    <xf numFmtId="2" fontId="1" fillId="4" borderId="5" xfId="1" applyNumberFormat="1" applyFont="1" applyFill="1" applyBorder="1" applyAlignment="1">
      <alignment horizontal="left" wrapText="1"/>
    </xf>
    <xf numFmtId="2" fontId="1" fillId="4" borderId="4" xfId="1" applyNumberFormat="1" applyFont="1" applyFill="1" applyBorder="1" applyAlignment="1">
      <alignment horizontal="left" wrapText="1"/>
    </xf>
    <xf numFmtId="2" fontId="1" fillId="4" borderId="14" xfId="1" applyNumberFormat="1" applyFont="1" applyFill="1" applyBorder="1" applyAlignment="1">
      <alignment horizontal="left" wrapText="1"/>
    </xf>
    <xf numFmtId="0" fontId="0" fillId="2" borderId="24" xfId="0" applyFill="1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14" fontId="0" fillId="0" borderId="24" xfId="0" applyNumberFormat="1" applyBorder="1" applyAlignment="1">
      <alignment horizontal="center" vertical="center" wrapText="1"/>
    </xf>
    <xf numFmtId="20" fontId="0" fillId="0" borderId="24" xfId="0" applyNumberFormat="1" applyBorder="1" applyAlignment="1">
      <alignment horizontal="center" vertical="center" wrapText="1"/>
    </xf>
    <xf numFmtId="0" fontId="0" fillId="0" borderId="0" xfId="0" applyAlignment="1">
      <alignment wrapText="1"/>
    </xf>
  </cellXfs>
  <cellStyles count="2">
    <cellStyle name="Normal" xfId="0" builtinId="0"/>
    <cellStyle name="Normal_Xl0000331" xfId="1" xr:uid="{00000000-0005-0000-0000-000001000000}"/>
  </cellStyles>
  <dxfs count="0"/>
  <tableStyles count="0" defaultTableStyle="TableStyleMedium2" defaultPivotStyle="PivotStyleLight16"/>
  <colors>
    <mruColors>
      <color rgb="FF00FF00"/>
      <color rgb="FF3907A9"/>
      <color rgb="FFD4650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Diagrama</a:t>
            </a:r>
            <a:r>
              <a:rPr lang="es-ES" baseline="0"/>
              <a:t> P-Q</a:t>
            </a:r>
            <a:endParaRPr lang="es-ES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4.5308302418381928E-2"/>
          <c:y val="1.3164354062395292E-2"/>
          <c:w val="0.94163881963667773"/>
          <c:h val="0.80606980621431623"/>
        </c:manualLayout>
      </c:layout>
      <c:scatterChart>
        <c:scatterStyle val="lineMarker"/>
        <c:varyColors val="0"/>
        <c:ser>
          <c:idx val="6"/>
          <c:order val="0"/>
          <c:tx>
            <c:strRef>
              <c:f>'2. Curva PQ TV'!$E$9</c:f>
              <c:strCache>
                <c:ptCount val="1"/>
              </c:strCache>
            </c:strRef>
          </c:tx>
          <c:spPr>
            <a:ln>
              <a:solidFill>
                <a:srgbClr val="FF0000"/>
              </a:solidFill>
              <a:prstDash val="dash"/>
            </a:ln>
          </c:spPr>
          <c:marker>
            <c:symbol val="none"/>
          </c:marker>
          <c:xVal>
            <c:numRef>
              <c:f>'2. Curva PQ TV'!$G$11:$J$11</c:f>
              <c:numCache>
                <c:formatCode>General</c:formatCode>
                <c:ptCount val="4"/>
              </c:numCache>
            </c:numRef>
          </c:xVal>
          <c:yVal>
            <c:numRef>
              <c:f>'2. Curva PQ TV'!$G$3:$J$3</c:f>
              <c:numCache>
                <c:formatCode>0.00</c:formatCode>
                <c:ptCount val="4"/>
                <c:pt idx="0">
                  <c:v>178</c:v>
                </c:pt>
                <c:pt idx="1">
                  <c:v>243.32999999999998</c:v>
                </c:pt>
                <c:pt idx="2">
                  <c:v>308.65999999999997</c:v>
                </c:pt>
                <c:pt idx="3">
                  <c:v>373.99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636-45C0-81F7-9BE7CFA2B6E5}"/>
            </c:ext>
          </c:extLst>
        </c:ser>
        <c:ser>
          <c:idx val="7"/>
          <c:order val="1"/>
          <c:tx>
            <c:strRef>
              <c:f>'2. Curva PQ TV'!$E$13</c:f>
              <c:strCache>
                <c:ptCount val="1"/>
              </c:strCache>
            </c:strRef>
          </c:tx>
          <c:marker>
            <c:symbol val="none"/>
          </c:marker>
          <c:xVal>
            <c:strRef>
              <c:f>'[1]2'!#REF!</c:f>
              <c:strCache>
                <c:ptCount val="1"/>
                <c:pt idx="0">
                  <c:v>#¡REF!</c:v>
                </c:pt>
              </c:strCache>
            </c:strRef>
          </c:xVal>
          <c:yVal>
            <c:numRef>
              <c:f>'2. Curva PQ TV'!$I$14:$J$14</c:f>
              <c:numCache>
                <c:formatCode>General</c:formatCode>
                <c:ptCount val="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636-45C0-81F7-9BE7CFA2B6E5}"/>
            </c:ext>
          </c:extLst>
        </c:ser>
        <c:ser>
          <c:idx val="8"/>
          <c:order val="2"/>
          <c:tx>
            <c:strRef>
              <c:f>'2. Curva PQ TV'!$E$10</c:f>
              <c:strCache>
                <c:ptCount val="1"/>
              </c:strCache>
            </c:strRef>
          </c:tx>
          <c:spPr>
            <a:ln>
              <a:solidFill>
                <a:srgbClr val="3907A9"/>
              </a:solidFill>
              <a:prstDash val="dash"/>
            </a:ln>
          </c:spPr>
          <c:marker>
            <c:symbol val="none"/>
          </c:marker>
          <c:xVal>
            <c:numRef>
              <c:f>'2. Curva PQ TV'!$K$10:$N$10</c:f>
              <c:numCache>
                <c:formatCode>General</c:formatCode>
                <c:ptCount val="4"/>
              </c:numCache>
            </c:numRef>
          </c:xVal>
          <c:yVal>
            <c:numRef>
              <c:f>'2. Curva PQ TV'!$K$3:$N$3</c:f>
              <c:numCache>
                <c:formatCode>0.00</c:formatCode>
                <c:ptCount val="4"/>
                <c:pt idx="0">
                  <c:v>373.99</c:v>
                </c:pt>
                <c:pt idx="1">
                  <c:v>308.65999999999997</c:v>
                </c:pt>
                <c:pt idx="2">
                  <c:v>243.32999999999998</c:v>
                </c:pt>
                <c:pt idx="3">
                  <c:v>178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636-45C0-81F7-9BE7CFA2B6E5}"/>
            </c:ext>
          </c:extLst>
        </c:ser>
        <c:ser>
          <c:idx val="9"/>
          <c:order val="3"/>
          <c:tx>
            <c:strRef>
              <c:f>'2. Curva PQ TV'!$E$14</c:f>
              <c:strCache>
                <c:ptCount val="1"/>
              </c:strCache>
            </c:strRef>
          </c:tx>
          <c:xVal>
            <c:numRef>
              <c:f>'2. Curva PQ TV'!$H$23:$J$23</c:f>
              <c:numCache>
                <c:formatCode>0.00</c:formatCode>
                <c:ptCount val="3"/>
              </c:numCache>
            </c:numRef>
          </c:xVal>
          <c:yVal>
            <c:numRef>
              <c:f>'2. Curva PQ TV'!$K$23:$L$23</c:f>
              <c:numCache>
                <c:formatCode>0.00</c:formatCode>
                <c:ptCount val="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636-45C0-81F7-9BE7CFA2B6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9555840"/>
        <c:axId val="59557760"/>
      </c:scatterChart>
      <c:valAx>
        <c:axId val="59555840"/>
        <c:scaling>
          <c:orientation val="minMax"/>
          <c:max val="8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100"/>
                </a:pPr>
                <a:r>
                  <a:rPr lang="es-ES" sz="1100"/>
                  <a:t>Potencia</a:t>
                </a:r>
                <a:r>
                  <a:rPr lang="es-ES" sz="1100" baseline="0"/>
                  <a:t> Reactiva [MVAr]</a:t>
                </a:r>
                <a:endParaRPr lang="es-ES" sz="1100"/>
              </a:p>
            </c:rich>
          </c:tx>
          <c:layout>
            <c:manualLayout>
              <c:xMode val="edge"/>
              <c:yMode val="edge"/>
              <c:x val="0.41245959846506886"/>
              <c:y val="0.9042472244658637"/>
            </c:manualLayout>
          </c:layout>
          <c:overlay val="0"/>
        </c:title>
        <c:numFmt formatCode="0" sourceLinked="0"/>
        <c:majorTickMark val="out"/>
        <c:minorTickMark val="none"/>
        <c:tickLblPos val="low"/>
        <c:crossAx val="59557760"/>
        <c:crosses val="autoZero"/>
        <c:crossBetween val="midCat"/>
      </c:valAx>
      <c:valAx>
        <c:axId val="5955776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en-US" sz="1100"/>
                  <a:t>Potencia Activa</a:t>
                </a:r>
                <a:r>
                  <a:rPr lang="en-US" sz="1100" baseline="0"/>
                  <a:t> </a:t>
                </a:r>
                <a:r>
                  <a:rPr lang="en-US" sz="1100"/>
                  <a:t> [MW]</a:t>
                </a:r>
              </a:p>
            </c:rich>
          </c:tx>
          <c:layout>
            <c:manualLayout>
              <c:xMode val="edge"/>
              <c:yMode val="edge"/>
              <c:x val="4.3554980308246789E-3"/>
              <c:y val="0.35858776691901262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59555840"/>
        <c:crosses val="autoZero"/>
        <c:crossBetween val="midCat"/>
        <c:majorUnit val="20"/>
        <c:minorUnit val="10"/>
      </c:valAx>
    </c:plotArea>
    <c:plotVisOnly val="1"/>
    <c:dispBlanksAs val="gap"/>
    <c:showDLblsOverMax val="0"/>
  </c:chart>
  <c:printSettings>
    <c:headerFooter/>
    <c:pageMargins b="0.75000000000000411" l="0.70000000000000062" r="0.70000000000000062" t="0.750000000000004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Diagrama</a:t>
            </a:r>
            <a:r>
              <a:rPr lang="es-ES" baseline="0"/>
              <a:t> P-Q</a:t>
            </a:r>
            <a:endParaRPr lang="es-ES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4.1385989720215247E-2"/>
          <c:y val="7.3147801796496756E-2"/>
          <c:w val="0.94163881963667795"/>
          <c:h val="0.80606980621431645"/>
        </c:manualLayout>
      </c:layout>
      <c:scatterChart>
        <c:scatterStyle val="lineMarker"/>
        <c:varyColors val="0"/>
        <c:ser>
          <c:idx val="10"/>
          <c:order val="0"/>
          <c:tx>
            <c:strRef>
              <c:f>'2. Curva PQ TV'!$E$6</c:f>
              <c:strCache>
                <c:ptCount val="1"/>
                <c:pt idx="0">
                  <c:v>Unidad [MVAr] (1 Vpu)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'2. Curva PQ TV'!$G$6:$N$6</c:f>
              <c:numCache>
                <c:formatCode>0.00</c:formatCode>
                <c:ptCount val="8"/>
                <c:pt idx="0">
                  <c:v>-153.30000000000001</c:v>
                </c:pt>
                <c:pt idx="1">
                  <c:v>-149.1</c:v>
                </c:pt>
                <c:pt idx="2">
                  <c:v>-139.5</c:v>
                </c:pt>
                <c:pt idx="3">
                  <c:v>-124.3</c:v>
                </c:pt>
                <c:pt idx="4">
                  <c:v>280.89999999999998</c:v>
                </c:pt>
                <c:pt idx="5">
                  <c:v>351.6</c:v>
                </c:pt>
                <c:pt idx="6">
                  <c:v>387.9</c:v>
                </c:pt>
                <c:pt idx="7">
                  <c:v>407.5</c:v>
                </c:pt>
              </c:numCache>
            </c:numRef>
          </c:xVal>
          <c:yVal>
            <c:numRef>
              <c:f>'2. Curva PQ TV'!$G$3:$N$3</c:f>
              <c:numCache>
                <c:formatCode>0.00</c:formatCode>
                <c:ptCount val="8"/>
                <c:pt idx="0">
                  <c:v>178</c:v>
                </c:pt>
                <c:pt idx="1">
                  <c:v>243.32999999999998</c:v>
                </c:pt>
                <c:pt idx="2">
                  <c:v>308.65999999999997</c:v>
                </c:pt>
                <c:pt idx="3">
                  <c:v>373.99</c:v>
                </c:pt>
                <c:pt idx="4">
                  <c:v>373.99</c:v>
                </c:pt>
                <c:pt idx="5">
                  <c:v>308.65999999999997</c:v>
                </c:pt>
                <c:pt idx="6">
                  <c:v>243.32999999999998</c:v>
                </c:pt>
                <c:pt idx="7">
                  <c:v>178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BC7-47AC-8D24-B6692AE8FE56}"/>
            </c:ext>
          </c:extLst>
        </c:ser>
        <c:ser>
          <c:idx val="5"/>
          <c:order val="1"/>
          <c:tx>
            <c:strRef>
              <c:f>'2. Curva PQ TV'!$E$4</c:f>
              <c:strCache>
                <c:ptCount val="1"/>
                <c:pt idx="0">
                  <c:v>Unidad [MVAr] (0.9Vpu)</c:v>
                </c:pt>
              </c:strCache>
            </c:strRef>
          </c:tx>
          <c:spPr>
            <a:ln>
              <a:solidFill>
                <a:srgbClr val="C0504D">
                  <a:lumMod val="75000"/>
                </a:srgbClr>
              </a:solidFill>
              <a:prstDash val="dash"/>
            </a:ln>
          </c:spPr>
          <c:marker>
            <c:symbol val="none"/>
          </c:marker>
          <c:xVal>
            <c:numRef>
              <c:f>'2. Curva PQ TV'!$G$4:$N$4</c:f>
              <c:numCache>
                <c:formatCode>0.00</c:formatCode>
                <c:ptCount val="8"/>
                <c:pt idx="0">
                  <c:v>-122.3</c:v>
                </c:pt>
                <c:pt idx="1">
                  <c:v>-114.3</c:v>
                </c:pt>
                <c:pt idx="2">
                  <c:v>-99.2</c:v>
                </c:pt>
                <c:pt idx="3">
                  <c:v>-80.400000000000006</c:v>
                </c:pt>
                <c:pt idx="4">
                  <c:v>193.7</c:v>
                </c:pt>
                <c:pt idx="5">
                  <c:v>286.39999999999998</c:v>
                </c:pt>
                <c:pt idx="6">
                  <c:v>343.6</c:v>
                </c:pt>
                <c:pt idx="7">
                  <c:v>381.6</c:v>
                </c:pt>
              </c:numCache>
            </c:numRef>
          </c:xVal>
          <c:yVal>
            <c:numRef>
              <c:f>'2. Curva PQ TV'!$G$3:$N$3</c:f>
              <c:numCache>
                <c:formatCode>0.00</c:formatCode>
                <c:ptCount val="8"/>
                <c:pt idx="0">
                  <c:v>178</c:v>
                </c:pt>
                <c:pt idx="1">
                  <c:v>243.32999999999998</c:v>
                </c:pt>
                <c:pt idx="2">
                  <c:v>308.65999999999997</c:v>
                </c:pt>
                <c:pt idx="3">
                  <c:v>373.99</c:v>
                </c:pt>
                <c:pt idx="4">
                  <c:v>373.99</c:v>
                </c:pt>
                <c:pt idx="5">
                  <c:v>308.65999999999997</c:v>
                </c:pt>
                <c:pt idx="6">
                  <c:v>243.32999999999998</c:v>
                </c:pt>
                <c:pt idx="7">
                  <c:v>178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BC7-47AC-8D24-B6692AE8FE56}"/>
            </c:ext>
          </c:extLst>
        </c:ser>
        <c:ser>
          <c:idx val="1"/>
          <c:order val="2"/>
          <c:tx>
            <c:strRef>
              <c:f>'2. Curva PQ TV'!$E$5</c:f>
              <c:strCache>
                <c:ptCount val="1"/>
                <c:pt idx="0">
                  <c:v>Unidad [MVAr] (0.95Vpu)</c:v>
                </c:pt>
              </c:strCache>
            </c:strRef>
          </c:tx>
          <c:spPr>
            <a:ln>
              <a:solidFill>
                <a:srgbClr val="7030A0"/>
              </a:solidFill>
              <a:prstDash val="dash"/>
            </a:ln>
          </c:spPr>
          <c:marker>
            <c:symbol val="none"/>
          </c:marker>
          <c:xVal>
            <c:numRef>
              <c:f>'2. Curva PQ TV'!$G$5:$N$5</c:f>
              <c:numCache>
                <c:formatCode>0.00</c:formatCode>
                <c:ptCount val="8"/>
                <c:pt idx="0">
                  <c:v>-137.4</c:v>
                </c:pt>
                <c:pt idx="1">
                  <c:v>-131.4</c:v>
                </c:pt>
                <c:pt idx="2">
                  <c:v>-119.5</c:v>
                </c:pt>
                <c:pt idx="3">
                  <c:v>-101.5</c:v>
                </c:pt>
                <c:pt idx="4">
                  <c:v>240</c:v>
                </c:pt>
                <c:pt idx="5">
                  <c:v>320</c:v>
                </c:pt>
                <c:pt idx="6">
                  <c:v>372.1</c:v>
                </c:pt>
                <c:pt idx="7">
                  <c:v>405.5</c:v>
                </c:pt>
              </c:numCache>
            </c:numRef>
          </c:xVal>
          <c:yVal>
            <c:numRef>
              <c:f>'2. Curva PQ TV'!$G$3:$N$3</c:f>
              <c:numCache>
                <c:formatCode>0.00</c:formatCode>
                <c:ptCount val="8"/>
                <c:pt idx="0">
                  <c:v>178</c:v>
                </c:pt>
                <c:pt idx="1">
                  <c:v>243.32999999999998</c:v>
                </c:pt>
                <c:pt idx="2">
                  <c:v>308.65999999999997</c:v>
                </c:pt>
                <c:pt idx="3">
                  <c:v>373.99</c:v>
                </c:pt>
                <c:pt idx="4">
                  <c:v>373.99</c:v>
                </c:pt>
                <c:pt idx="5">
                  <c:v>308.65999999999997</c:v>
                </c:pt>
                <c:pt idx="6">
                  <c:v>243.32999999999998</c:v>
                </c:pt>
                <c:pt idx="7">
                  <c:v>178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BC7-47AC-8D24-B6692AE8FE56}"/>
            </c:ext>
          </c:extLst>
        </c:ser>
        <c:ser>
          <c:idx val="0"/>
          <c:order val="3"/>
          <c:tx>
            <c:strRef>
              <c:f>'2. Curva PQ TV'!$E$7</c:f>
              <c:strCache>
                <c:ptCount val="1"/>
                <c:pt idx="0">
                  <c:v>Unidad [MVAr] (1.05Vpu)</c:v>
                </c:pt>
              </c:strCache>
            </c:strRef>
          </c:tx>
          <c:spPr>
            <a:ln>
              <a:solidFill>
                <a:srgbClr val="FF0000"/>
              </a:solidFill>
              <a:prstDash val="dash"/>
            </a:ln>
          </c:spPr>
          <c:marker>
            <c:symbol val="none"/>
          </c:marker>
          <c:xVal>
            <c:numRef>
              <c:f>'2. Curva PQ TV'!$G$7:$N$7</c:f>
              <c:numCache>
                <c:formatCode>0.00</c:formatCode>
                <c:ptCount val="8"/>
                <c:pt idx="0">
                  <c:v>-168.5</c:v>
                </c:pt>
                <c:pt idx="1">
                  <c:v>-166.4</c:v>
                </c:pt>
                <c:pt idx="2">
                  <c:v>-158.9</c:v>
                </c:pt>
                <c:pt idx="3">
                  <c:v>-146.69999999999999</c:v>
                </c:pt>
                <c:pt idx="4">
                  <c:v>318.39999999999998</c:v>
                </c:pt>
                <c:pt idx="5">
                  <c:v>360.8</c:v>
                </c:pt>
                <c:pt idx="6">
                  <c:v>385.6</c:v>
                </c:pt>
                <c:pt idx="7">
                  <c:v>403.9</c:v>
                </c:pt>
              </c:numCache>
            </c:numRef>
          </c:xVal>
          <c:yVal>
            <c:numRef>
              <c:f>'2. Curva PQ TV'!$G$3:$N$3</c:f>
              <c:numCache>
                <c:formatCode>0.00</c:formatCode>
                <c:ptCount val="8"/>
                <c:pt idx="0">
                  <c:v>178</c:v>
                </c:pt>
                <c:pt idx="1">
                  <c:v>243.32999999999998</c:v>
                </c:pt>
                <c:pt idx="2">
                  <c:v>308.65999999999997</c:v>
                </c:pt>
                <c:pt idx="3">
                  <c:v>373.99</c:v>
                </c:pt>
                <c:pt idx="4">
                  <c:v>373.99</c:v>
                </c:pt>
                <c:pt idx="5">
                  <c:v>308.65999999999997</c:v>
                </c:pt>
                <c:pt idx="6">
                  <c:v>243.32999999999998</c:v>
                </c:pt>
                <c:pt idx="7">
                  <c:v>178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BC7-47AC-8D24-B6692AE8FE56}"/>
            </c:ext>
          </c:extLst>
        </c:ser>
        <c:ser>
          <c:idx val="3"/>
          <c:order val="4"/>
          <c:tx>
            <c:strRef>
              <c:f>'2. Curva PQ TV'!$E$8</c:f>
              <c:strCache>
                <c:ptCount val="1"/>
                <c:pt idx="0">
                  <c:v>Unidad [MVAr] (1.1Vpu) NO OPERABLE</c:v>
                </c:pt>
              </c:strCache>
            </c:strRef>
          </c:tx>
          <c:spPr>
            <a:ln>
              <a:solidFill>
                <a:srgbClr val="FFC000"/>
              </a:solidFill>
              <a:prstDash val="dash"/>
            </a:ln>
          </c:spPr>
          <c:marker>
            <c:symbol val="none"/>
          </c:marker>
          <c:xVal>
            <c:strRef>
              <c:f>'2. Curva PQ TV'!$G$8:$N$8</c:f>
              <c:strCache>
                <c:ptCount val="1"/>
                <c:pt idx="0">
                  <c:v>No operable</c:v>
                </c:pt>
              </c:strCache>
            </c:strRef>
          </c:xVal>
          <c:yVal>
            <c:numRef>
              <c:f>'2. Curva PQ TV'!$G$3:$N$3</c:f>
              <c:numCache>
                <c:formatCode>0.00</c:formatCode>
                <c:ptCount val="8"/>
                <c:pt idx="0">
                  <c:v>178</c:v>
                </c:pt>
                <c:pt idx="1">
                  <c:v>243.32999999999998</c:v>
                </c:pt>
                <c:pt idx="2">
                  <c:v>308.65999999999997</c:v>
                </c:pt>
                <c:pt idx="3">
                  <c:v>373.99</c:v>
                </c:pt>
                <c:pt idx="4">
                  <c:v>373.99</c:v>
                </c:pt>
                <c:pt idx="5">
                  <c:v>308.65999999999997</c:v>
                </c:pt>
                <c:pt idx="6">
                  <c:v>243.32999999999998</c:v>
                </c:pt>
                <c:pt idx="7">
                  <c:v>178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BC7-47AC-8D24-B6692AE8FE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0897536"/>
        <c:axId val="62120320"/>
      </c:scatterChart>
      <c:valAx>
        <c:axId val="60897536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100"/>
                </a:pPr>
                <a:r>
                  <a:rPr lang="es-ES" sz="1100"/>
                  <a:t>Potencia</a:t>
                </a:r>
                <a:r>
                  <a:rPr lang="es-ES" sz="1100" baseline="0"/>
                  <a:t> Reactiva [MVAr]</a:t>
                </a:r>
                <a:endParaRPr lang="es-ES" sz="1100"/>
              </a:p>
            </c:rich>
          </c:tx>
          <c:layout>
            <c:manualLayout>
              <c:xMode val="edge"/>
              <c:yMode val="edge"/>
              <c:x val="0.41245959846506886"/>
              <c:y val="0.9042472244658637"/>
            </c:manualLayout>
          </c:layout>
          <c:overlay val="0"/>
        </c:title>
        <c:numFmt formatCode="0" sourceLinked="0"/>
        <c:majorTickMark val="out"/>
        <c:minorTickMark val="none"/>
        <c:tickLblPos val="low"/>
        <c:crossAx val="62120320"/>
        <c:crosses val="autoZero"/>
        <c:crossBetween val="midCat"/>
      </c:valAx>
      <c:valAx>
        <c:axId val="6212032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en-US" sz="1100"/>
                  <a:t>Potencia Activa</a:t>
                </a:r>
                <a:r>
                  <a:rPr lang="en-US" sz="1100" baseline="0"/>
                  <a:t> </a:t>
                </a:r>
                <a:r>
                  <a:rPr lang="en-US" sz="1100"/>
                  <a:t> [MW]</a:t>
                </a:r>
              </a:p>
            </c:rich>
          </c:tx>
          <c:layout>
            <c:manualLayout>
              <c:xMode val="edge"/>
              <c:yMode val="edge"/>
              <c:x val="1.1778834907314071E-2"/>
              <c:y val="0.3253854986876655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60897536"/>
        <c:crosses val="autoZero"/>
        <c:crossBetween val="midCat"/>
        <c:majorUnit val="20"/>
        <c:minorUnit val="10"/>
      </c:valAx>
    </c:plotArea>
    <c:legend>
      <c:legendPos val="b"/>
      <c:layout>
        <c:manualLayout>
          <c:xMode val="edge"/>
          <c:yMode val="edge"/>
          <c:x val="0.11100720983038347"/>
          <c:y val="0.94555992304322634"/>
          <c:w val="0.86490881600440195"/>
          <c:h val="5.4440006358355136E-2"/>
        </c:manualLayout>
      </c:layout>
      <c:overlay val="0"/>
    </c:legend>
    <c:plotVisOnly val="1"/>
    <c:dispBlanksAs val="gap"/>
    <c:showDLblsOverMax val="0"/>
  </c:chart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43815</xdr:colOff>
      <xdr:row>1</xdr:row>
      <xdr:rowOff>61505</xdr:rowOff>
    </xdr:from>
    <xdr:to>
      <xdr:col>23</xdr:col>
      <xdr:colOff>174172</xdr:colOff>
      <xdr:row>36</xdr:row>
      <xdr:rowOff>76200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E64AE28E-6C59-4994-9774-EDB3DA89BB6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0.15758</cdr:x>
      <cdr:y>0.39328</cdr:y>
    </cdr:from>
    <cdr:to>
      <cdr:x>0.18275</cdr:x>
      <cdr:y>0.63771</cdr:y>
    </cdr:to>
    <cdr:sp macro="" textlink="">
      <cdr:nvSpPr>
        <cdr:cNvPr id="10" name="9 Conector recto"/>
        <cdr:cNvSpPr/>
      </cdr:nvSpPr>
      <cdr:spPr>
        <a:xfrm xmlns:a="http://schemas.openxmlformats.org/drawingml/2006/main" flipH="1">
          <a:off x="1609724" y="2743200"/>
          <a:ext cx="257175" cy="1704975"/>
        </a:xfrm>
        <a:prstGeom xmlns:a="http://schemas.openxmlformats.org/drawingml/2006/main" prst="line">
          <a:avLst/>
        </a:prstGeom>
        <a:ln xmlns:a="http://schemas.openxmlformats.org/drawingml/2006/main" w="25400">
          <a:solidFill>
            <a:srgbClr val="FF0000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pPr marL="0" indent="0"/>
          <a:endParaRPr lang="es-ES" sz="1100">
            <a:solidFill>
              <a:schemeClr val="tx1"/>
            </a:solidFill>
            <a:latin typeface="+mn-lt"/>
            <a:ea typeface="+mn-ea"/>
            <a:cs typeface="+mn-cs"/>
          </a:endParaRPr>
        </a:p>
      </cdr:txBody>
    </cdr:sp>
  </cdr:relSizeAnchor>
  <cdr:relSizeAnchor xmlns:cdr="http://schemas.openxmlformats.org/drawingml/2006/chartDrawing">
    <cdr:from>
      <cdr:x>0.18182</cdr:x>
      <cdr:y>0.15704</cdr:y>
    </cdr:from>
    <cdr:to>
      <cdr:x>0.25268</cdr:x>
      <cdr:y>0.39601</cdr:y>
    </cdr:to>
    <cdr:sp macro="" textlink="">
      <cdr:nvSpPr>
        <cdr:cNvPr id="89" name="1 Conector recto"/>
        <cdr:cNvSpPr/>
      </cdr:nvSpPr>
      <cdr:spPr>
        <a:xfrm xmlns:a="http://schemas.openxmlformats.org/drawingml/2006/main" flipH="1">
          <a:off x="1857375" y="1095374"/>
          <a:ext cx="723900" cy="166687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5400" cap="flat" cmpd="sng" algn="ctr">
          <a:solidFill>
            <a:srgbClr val="FF0000"/>
          </a:solidFill>
          <a:prstDash val="dash"/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pPr marL="0" indent="0"/>
          <a:endParaRPr lang="es-ES" sz="1100">
            <a:solidFill>
              <a:sysClr val="windowText" lastClr="000000"/>
            </a:solidFill>
            <a:latin typeface="Calibri"/>
          </a:endParaRPr>
        </a:p>
      </cdr:txBody>
    </cdr:sp>
  </cdr:relSizeAnchor>
  <cdr:relSizeAnchor xmlns:cdr="http://schemas.openxmlformats.org/drawingml/2006/chartDrawing">
    <cdr:from>
      <cdr:x>0.15664</cdr:x>
      <cdr:y>0.63908</cdr:y>
    </cdr:from>
    <cdr:to>
      <cdr:x>0.17436</cdr:x>
      <cdr:y>0.83572</cdr:y>
    </cdr:to>
    <cdr:sp macro="" textlink="">
      <cdr:nvSpPr>
        <cdr:cNvPr id="65" name="1 Conector recto"/>
        <cdr:cNvSpPr/>
      </cdr:nvSpPr>
      <cdr:spPr>
        <a:xfrm xmlns:a="http://schemas.openxmlformats.org/drawingml/2006/main">
          <a:off x="1600200" y="4457701"/>
          <a:ext cx="180976" cy="13716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5400" cap="flat" cmpd="sng" algn="ctr">
          <a:solidFill>
            <a:srgbClr val="FF0000"/>
          </a:solidFill>
          <a:prstDash val="dash"/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pPr marL="0" indent="0"/>
          <a:endParaRPr lang="es-ES" sz="1100">
            <a:solidFill>
              <a:sysClr val="windowText" lastClr="000000"/>
            </a:solidFill>
            <a:latin typeface="Calibri"/>
          </a:endParaRPr>
        </a:p>
      </cdr:txBody>
    </cdr:sp>
  </cdr:relSizeAnchor>
  <cdr:relSizeAnchor xmlns:cdr="http://schemas.openxmlformats.org/drawingml/2006/chartDrawing">
    <cdr:from>
      <cdr:x>0.39288</cdr:x>
      <cdr:y>0.80514</cdr:y>
    </cdr:from>
    <cdr:to>
      <cdr:x>0.66827</cdr:x>
      <cdr:y>0.84369</cdr:y>
    </cdr:to>
    <cdr:sp macro="" textlink="">
      <cdr:nvSpPr>
        <cdr:cNvPr id="40" name="5 CuadroTexto">
          <a:extLst xmlns:a="http://schemas.openxmlformats.org/drawingml/2006/main">
            <a:ext uri="{FF2B5EF4-FFF2-40B4-BE49-F238E27FC236}">
              <a16:creationId xmlns:a16="http://schemas.microsoft.com/office/drawing/2014/main" id="{00000000-0008-0000-0100-000006000000}"/>
            </a:ext>
          </a:extLst>
        </cdr:cNvPr>
        <cdr:cNvSpPr txBox="1"/>
      </cdr:nvSpPr>
      <cdr:spPr>
        <a:xfrm xmlns:a="http://schemas.openxmlformats.org/drawingml/2006/main">
          <a:off x="4013526" y="5616021"/>
          <a:ext cx="2813229" cy="2688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1100"/>
            <a:t>Límite </a:t>
          </a:r>
          <a:r>
            <a:rPr lang="es-ES" sz="1100" baseline="0"/>
            <a:t> de Potencia Minima  </a:t>
          </a:r>
          <a:r>
            <a:rPr lang="es-ES" sz="1100"/>
            <a:t>- Turbina</a:t>
          </a:r>
        </a:p>
      </cdr:txBody>
    </cdr:sp>
  </cdr:relSizeAnchor>
  <cdr:relSizeAnchor xmlns:cdr="http://schemas.openxmlformats.org/drawingml/2006/chartDrawing">
    <cdr:from>
      <cdr:x>0.15758</cdr:x>
      <cdr:y>0.80295</cdr:y>
    </cdr:from>
    <cdr:to>
      <cdr:x>0.19114</cdr:x>
      <cdr:y>0.85347</cdr:y>
    </cdr:to>
    <cdr:sp macro="" textlink="">
      <cdr:nvSpPr>
        <cdr:cNvPr id="5" name="Elipse 4">
          <a:extLst xmlns:a="http://schemas.openxmlformats.org/drawingml/2006/main">
            <a:ext uri="{FF2B5EF4-FFF2-40B4-BE49-F238E27FC236}">
              <a16:creationId xmlns:a16="http://schemas.microsoft.com/office/drawing/2014/main" id="{327B29EC-4E9A-48E4-862F-4F24A364BC18}"/>
            </a:ext>
          </a:extLst>
        </cdr:cNvPr>
        <cdr:cNvSpPr/>
      </cdr:nvSpPr>
      <cdr:spPr>
        <a:xfrm xmlns:a="http://schemas.openxmlformats.org/drawingml/2006/main">
          <a:off x="1609771" y="5600718"/>
          <a:ext cx="342835" cy="352388"/>
        </a:xfrm>
        <a:prstGeom xmlns:a="http://schemas.openxmlformats.org/drawingml/2006/main" prst="ellipse">
          <a:avLst/>
        </a:prstGeom>
        <a:noFill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s-CL"/>
        </a:p>
      </cdr:txBody>
    </cdr:sp>
  </cdr:relSizeAnchor>
  <cdr:relSizeAnchor xmlns:cdr="http://schemas.openxmlformats.org/drawingml/2006/chartDrawing">
    <cdr:from>
      <cdr:x>0.18555</cdr:x>
      <cdr:y>0.76879</cdr:y>
    </cdr:from>
    <cdr:to>
      <cdr:x>0.22471</cdr:x>
      <cdr:y>0.80569</cdr:y>
    </cdr:to>
    <cdr:sp macro="" textlink="">
      <cdr:nvSpPr>
        <cdr:cNvPr id="7" name="CuadroTexto 6">
          <a:extLst xmlns:a="http://schemas.openxmlformats.org/drawingml/2006/main">
            <a:ext uri="{FF2B5EF4-FFF2-40B4-BE49-F238E27FC236}">
              <a16:creationId xmlns:a16="http://schemas.microsoft.com/office/drawing/2014/main" id="{02818E44-2623-4877-919B-F873CF959523}"/>
            </a:ext>
          </a:extLst>
        </cdr:cNvPr>
        <cdr:cNvSpPr txBox="1"/>
      </cdr:nvSpPr>
      <cdr:spPr>
        <a:xfrm xmlns:a="http://schemas.openxmlformats.org/drawingml/2006/main">
          <a:off x="1969023" y="5144289"/>
          <a:ext cx="415558" cy="24686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CL" sz="1100"/>
            <a:t>8</a:t>
          </a:r>
        </a:p>
      </cdr:txBody>
    </cdr:sp>
  </cdr:relSizeAnchor>
  <cdr:relSizeAnchor xmlns:cdr="http://schemas.openxmlformats.org/drawingml/2006/chartDrawing">
    <cdr:from>
      <cdr:x>0.14172</cdr:x>
      <cdr:y>0.61449</cdr:y>
    </cdr:from>
    <cdr:to>
      <cdr:x>0.17529</cdr:x>
      <cdr:y>0.66502</cdr:y>
    </cdr:to>
    <cdr:sp macro="" textlink="">
      <cdr:nvSpPr>
        <cdr:cNvPr id="43" name="Elipse 42">
          <a:extLst xmlns:a="http://schemas.openxmlformats.org/drawingml/2006/main">
            <a:ext uri="{FF2B5EF4-FFF2-40B4-BE49-F238E27FC236}">
              <a16:creationId xmlns:a16="http://schemas.microsoft.com/office/drawing/2014/main" id="{596FEF48-A5C8-4F70-A0F8-57D5114902E3}"/>
            </a:ext>
          </a:extLst>
        </cdr:cNvPr>
        <cdr:cNvSpPr/>
      </cdr:nvSpPr>
      <cdr:spPr>
        <a:xfrm xmlns:a="http://schemas.openxmlformats.org/drawingml/2006/main">
          <a:off x="1447801" y="4286231"/>
          <a:ext cx="342937" cy="352458"/>
        </a:xfrm>
        <a:prstGeom xmlns:a="http://schemas.openxmlformats.org/drawingml/2006/main" prst="ellipse">
          <a:avLst/>
        </a:prstGeom>
        <a:noFill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s-CL"/>
        </a:p>
      </cdr:txBody>
    </cdr:sp>
  </cdr:relSizeAnchor>
  <cdr:relSizeAnchor xmlns:cdr="http://schemas.openxmlformats.org/drawingml/2006/chartDrawing">
    <cdr:from>
      <cdr:x>0.18333</cdr:x>
      <cdr:y>0.59857</cdr:y>
    </cdr:from>
    <cdr:to>
      <cdr:x>0.22249</cdr:x>
      <cdr:y>0.62725</cdr:y>
    </cdr:to>
    <cdr:sp macro="" textlink="">
      <cdr:nvSpPr>
        <cdr:cNvPr id="44" name="CuadroTexto 43">
          <a:extLst xmlns:a="http://schemas.openxmlformats.org/drawingml/2006/main">
            <a:ext uri="{FF2B5EF4-FFF2-40B4-BE49-F238E27FC236}">
              <a16:creationId xmlns:a16="http://schemas.microsoft.com/office/drawing/2014/main" id="{54A51620-5EC2-4642-8749-C243BC7032C5}"/>
            </a:ext>
          </a:extLst>
        </cdr:cNvPr>
        <cdr:cNvSpPr txBox="1"/>
      </cdr:nvSpPr>
      <cdr:spPr>
        <a:xfrm xmlns:a="http://schemas.openxmlformats.org/drawingml/2006/main">
          <a:off x="1945499" y="4005221"/>
          <a:ext cx="415559" cy="19190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CL" sz="1100"/>
            <a:t>7</a:t>
          </a:r>
        </a:p>
      </cdr:txBody>
    </cdr:sp>
  </cdr:relSizeAnchor>
  <cdr:relSizeAnchor xmlns:cdr="http://schemas.openxmlformats.org/drawingml/2006/chartDrawing">
    <cdr:from>
      <cdr:x>0.1669</cdr:x>
      <cdr:y>0.37416</cdr:y>
    </cdr:from>
    <cdr:to>
      <cdr:x>0.20047</cdr:x>
      <cdr:y>0.42469</cdr:y>
    </cdr:to>
    <cdr:sp macro="" textlink="">
      <cdr:nvSpPr>
        <cdr:cNvPr id="45" name="Elipse 44">
          <a:extLst xmlns:a="http://schemas.openxmlformats.org/drawingml/2006/main">
            <a:ext uri="{FF2B5EF4-FFF2-40B4-BE49-F238E27FC236}">
              <a16:creationId xmlns:a16="http://schemas.microsoft.com/office/drawing/2014/main" id="{2D623DBF-9EB3-42C8-AECB-01264893EAD3}"/>
            </a:ext>
          </a:extLst>
        </cdr:cNvPr>
        <cdr:cNvSpPr/>
      </cdr:nvSpPr>
      <cdr:spPr>
        <a:xfrm xmlns:a="http://schemas.openxmlformats.org/drawingml/2006/main">
          <a:off x="1704980" y="2609831"/>
          <a:ext cx="342937" cy="352457"/>
        </a:xfrm>
        <a:prstGeom xmlns:a="http://schemas.openxmlformats.org/drawingml/2006/main" prst="ellipse">
          <a:avLst/>
        </a:prstGeom>
        <a:noFill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s-CL"/>
        </a:p>
      </cdr:txBody>
    </cdr:sp>
  </cdr:relSizeAnchor>
  <cdr:relSizeAnchor xmlns:cdr="http://schemas.openxmlformats.org/drawingml/2006/chartDrawing">
    <cdr:from>
      <cdr:x>0.19487</cdr:x>
      <cdr:y>0.35368</cdr:y>
    </cdr:from>
    <cdr:to>
      <cdr:x>0.23403</cdr:x>
      <cdr:y>0.38236</cdr:y>
    </cdr:to>
    <cdr:sp macro="" textlink="">
      <cdr:nvSpPr>
        <cdr:cNvPr id="46" name="CuadroTexto 45">
          <a:extLst xmlns:a="http://schemas.openxmlformats.org/drawingml/2006/main">
            <a:ext uri="{FF2B5EF4-FFF2-40B4-BE49-F238E27FC236}">
              <a16:creationId xmlns:a16="http://schemas.microsoft.com/office/drawing/2014/main" id="{EC39B357-3C5A-47FD-926C-57CFE225F0A5}"/>
            </a:ext>
          </a:extLst>
        </cdr:cNvPr>
        <cdr:cNvSpPr txBox="1"/>
      </cdr:nvSpPr>
      <cdr:spPr>
        <a:xfrm xmlns:a="http://schemas.openxmlformats.org/drawingml/2006/main">
          <a:off x="1990710" y="2466978"/>
          <a:ext cx="400042" cy="2000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CL" sz="1100"/>
            <a:t>6</a:t>
          </a:r>
        </a:p>
      </cdr:txBody>
    </cdr:sp>
  </cdr:relSizeAnchor>
  <cdr:relSizeAnchor xmlns:cdr="http://schemas.openxmlformats.org/drawingml/2006/chartDrawing">
    <cdr:from>
      <cdr:x>0.23217</cdr:x>
      <cdr:y>0.13656</cdr:y>
    </cdr:from>
    <cdr:to>
      <cdr:x>0.26574</cdr:x>
      <cdr:y>0.18708</cdr:y>
    </cdr:to>
    <cdr:sp macro="" textlink="">
      <cdr:nvSpPr>
        <cdr:cNvPr id="48" name="Elipse 47">
          <a:extLst xmlns:a="http://schemas.openxmlformats.org/drawingml/2006/main">
            <a:ext uri="{FF2B5EF4-FFF2-40B4-BE49-F238E27FC236}">
              <a16:creationId xmlns:a16="http://schemas.microsoft.com/office/drawing/2014/main" id="{A148141E-50B0-4610-BB8E-362607713559}"/>
            </a:ext>
          </a:extLst>
        </cdr:cNvPr>
        <cdr:cNvSpPr/>
      </cdr:nvSpPr>
      <cdr:spPr>
        <a:xfrm xmlns:a="http://schemas.openxmlformats.org/drawingml/2006/main">
          <a:off x="2371718" y="952512"/>
          <a:ext cx="342937" cy="352388"/>
        </a:xfrm>
        <a:prstGeom xmlns:a="http://schemas.openxmlformats.org/drawingml/2006/main" prst="ellipse">
          <a:avLst/>
        </a:prstGeom>
        <a:noFill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s-CL"/>
        </a:p>
      </cdr:txBody>
    </cdr:sp>
  </cdr:relSizeAnchor>
  <cdr:relSizeAnchor xmlns:cdr="http://schemas.openxmlformats.org/drawingml/2006/chartDrawing">
    <cdr:from>
      <cdr:x>0.25641</cdr:x>
      <cdr:y>0.11334</cdr:y>
    </cdr:from>
    <cdr:to>
      <cdr:x>0.29557</cdr:x>
      <cdr:y>0.14201</cdr:y>
    </cdr:to>
    <cdr:sp macro="" textlink="">
      <cdr:nvSpPr>
        <cdr:cNvPr id="50" name="CuadroTexto 49">
          <a:extLst xmlns:a="http://schemas.openxmlformats.org/drawingml/2006/main">
            <a:ext uri="{FF2B5EF4-FFF2-40B4-BE49-F238E27FC236}">
              <a16:creationId xmlns:a16="http://schemas.microsoft.com/office/drawing/2014/main" id="{EF3F8E23-0CA4-4C28-AF84-89A6EEDA04E7}"/>
            </a:ext>
          </a:extLst>
        </cdr:cNvPr>
        <cdr:cNvSpPr txBox="1"/>
      </cdr:nvSpPr>
      <cdr:spPr>
        <a:xfrm xmlns:a="http://schemas.openxmlformats.org/drawingml/2006/main">
          <a:off x="2619360" y="790602"/>
          <a:ext cx="400042" cy="19997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CL" sz="1100"/>
            <a:t>5</a:t>
          </a:r>
        </a:p>
      </cdr:txBody>
    </cdr:sp>
  </cdr:relSizeAnchor>
  <cdr:relSizeAnchor xmlns:cdr="http://schemas.openxmlformats.org/drawingml/2006/chartDrawing">
    <cdr:from>
      <cdr:x>0.57902</cdr:x>
      <cdr:y>0.13246</cdr:y>
    </cdr:from>
    <cdr:to>
      <cdr:x>0.61259</cdr:x>
      <cdr:y>0.18298</cdr:y>
    </cdr:to>
    <cdr:sp macro="" textlink="">
      <cdr:nvSpPr>
        <cdr:cNvPr id="52" name="Elipse 51">
          <a:extLst xmlns:a="http://schemas.openxmlformats.org/drawingml/2006/main">
            <a:ext uri="{FF2B5EF4-FFF2-40B4-BE49-F238E27FC236}">
              <a16:creationId xmlns:a16="http://schemas.microsoft.com/office/drawing/2014/main" id="{DB8DA732-F126-4344-93B3-1CFC08E221E1}"/>
            </a:ext>
          </a:extLst>
        </cdr:cNvPr>
        <cdr:cNvSpPr/>
      </cdr:nvSpPr>
      <cdr:spPr>
        <a:xfrm xmlns:a="http://schemas.openxmlformats.org/drawingml/2006/main">
          <a:off x="5915026" y="923925"/>
          <a:ext cx="342900" cy="352425"/>
        </a:xfrm>
        <a:prstGeom xmlns:a="http://schemas.openxmlformats.org/drawingml/2006/main" prst="ellipse">
          <a:avLst/>
        </a:prstGeom>
        <a:noFill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s-CL"/>
        </a:p>
      </cdr:txBody>
    </cdr:sp>
  </cdr:relSizeAnchor>
  <cdr:relSizeAnchor xmlns:cdr="http://schemas.openxmlformats.org/drawingml/2006/chartDrawing">
    <cdr:from>
      <cdr:x>0.59825</cdr:x>
      <cdr:y>0.09809</cdr:y>
    </cdr:from>
    <cdr:to>
      <cdr:x>0.63741</cdr:x>
      <cdr:y>0.12677</cdr:y>
    </cdr:to>
    <cdr:sp macro="" textlink="">
      <cdr:nvSpPr>
        <cdr:cNvPr id="54" name="CuadroTexto 53">
          <a:extLst xmlns:a="http://schemas.openxmlformats.org/drawingml/2006/main">
            <a:ext uri="{FF2B5EF4-FFF2-40B4-BE49-F238E27FC236}">
              <a16:creationId xmlns:a16="http://schemas.microsoft.com/office/drawing/2014/main" id="{7ED3A662-81F4-4908-9D70-AAE444F9F9E5}"/>
            </a:ext>
          </a:extLst>
        </cdr:cNvPr>
        <cdr:cNvSpPr txBox="1"/>
      </cdr:nvSpPr>
      <cdr:spPr>
        <a:xfrm xmlns:a="http://schemas.openxmlformats.org/drawingml/2006/main">
          <a:off x="6348503" y="656330"/>
          <a:ext cx="415558" cy="19190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CL" sz="1100"/>
            <a:t>4</a:t>
          </a:r>
        </a:p>
      </cdr:txBody>
    </cdr:sp>
  </cdr:relSizeAnchor>
  <cdr:relSizeAnchor xmlns:cdr="http://schemas.openxmlformats.org/drawingml/2006/chartDrawing">
    <cdr:from>
      <cdr:x>0.81492</cdr:x>
      <cdr:y>0.37962</cdr:y>
    </cdr:from>
    <cdr:to>
      <cdr:x>0.84848</cdr:x>
      <cdr:y>0.43015</cdr:y>
    </cdr:to>
    <cdr:sp macro="" textlink="">
      <cdr:nvSpPr>
        <cdr:cNvPr id="55" name="Elipse 54">
          <a:extLst xmlns:a="http://schemas.openxmlformats.org/drawingml/2006/main">
            <a:ext uri="{FF2B5EF4-FFF2-40B4-BE49-F238E27FC236}">
              <a16:creationId xmlns:a16="http://schemas.microsoft.com/office/drawing/2014/main" id="{A517F0D8-C6E1-427B-B450-80222FD036F3}"/>
            </a:ext>
          </a:extLst>
        </cdr:cNvPr>
        <cdr:cNvSpPr/>
      </cdr:nvSpPr>
      <cdr:spPr>
        <a:xfrm xmlns:a="http://schemas.openxmlformats.org/drawingml/2006/main">
          <a:off x="8324851" y="2647950"/>
          <a:ext cx="342900" cy="352425"/>
        </a:xfrm>
        <a:prstGeom xmlns:a="http://schemas.openxmlformats.org/drawingml/2006/main" prst="ellipse">
          <a:avLst/>
        </a:prstGeom>
        <a:noFill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s-CL"/>
        </a:p>
      </cdr:txBody>
    </cdr:sp>
  </cdr:relSizeAnchor>
  <cdr:relSizeAnchor xmlns:cdr="http://schemas.openxmlformats.org/drawingml/2006/chartDrawing">
    <cdr:from>
      <cdr:x>0.84569</cdr:x>
      <cdr:y>0.35368</cdr:y>
    </cdr:from>
    <cdr:to>
      <cdr:x>0.88485</cdr:x>
      <cdr:y>0.38235</cdr:y>
    </cdr:to>
    <cdr:sp macro="" textlink="">
      <cdr:nvSpPr>
        <cdr:cNvPr id="56" name="CuadroTexto 55">
          <a:extLst xmlns:a="http://schemas.openxmlformats.org/drawingml/2006/main">
            <a:ext uri="{FF2B5EF4-FFF2-40B4-BE49-F238E27FC236}">
              <a16:creationId xmlns:a16="http://schemas.microsoft.com/office/drawing/2014/main" id="{97772145-CD38-4BEF-AE24-759C7D8A5627}"/>
            </a:ext>
          </a:extLst>
        </cdr:cNvPr>
        <cdr:cNvSpPr txBox="1"/>
      </cdr:nvSpPr>
      <cdr:spPr>
        <a:xfrm xmlns:a="http://schemas.openxmlformats.org/drawingml/2006/main">
          <a:off x="8639175" y="2466975"/>
          <a:ext cx="400050" cy="200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CL" sz="1100"/>
            <a:t>3</a:t>
          </a:r>
        </a:p>
      </cdr:txBody>
    </cdr:sp>
  </cdr:relSizeAnchor>
  <cdr:relSizeAnchor xmlns:cdr="http://schemas.openxmlformats.org/drawingml/2006/chartDrawing">
    <cdr:from>
      <cdr:x>0.89417</cdr:x>
      <cdr:y>0.8166</cdr:y>
    </cdr:from>
    <cdr:to>
      <cdr:x>0.92774</cdr:x>
      <cdr:y>0.86712</cdr:y>
    </cdr:to>
    <cdr:sp macro="" textlink="">
      <cdr:nvSpPr>
        <cdr:cNvPr id="57" name="Elipse 56">
          <a:extLst xmlns:a="http://schemas.openxmlformats.org/drawingml/2006/main">
            <a:ext uri="{FF2B5EF4-FFF2-40B4-BE49-F238E27FC236}">
              <a16:creationId xmlns:a16="http://schemas.microsoft.com/office/drawing/2014/main" id="{C2770469-B6F4-408F-969A-7578C33DAC84}"/>
            </a:ext>
          </a:extLst>
        </cdr:cNvPr>
        <cdr:cNvSpPr/>
      </cdr:nvSpPr>
      <cdr:spPr>
        <a:xfrm xmlns:a="http://schemas.openxmlformats.org/drawingml/2006/main">
          <a:off x="9134476" y="5695950"/>
          <a:ext cx="342900" cy="352425"/>
        </a:xfrm>
        <a:prstGeom xmlns:a="http://schemas.openxmlformats.org/drawingml/2006/main" prst="ellipse">
          <a:avLst/>
        </a:prstGeom>
        <a:noFill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s-CL"/>
        </a:p>
      </cdr:txBody>
    </cdr:sp>
  </cdr:relSizeAnchor>
  <cdr:relSizeAnchor xmlns:cdr="http://schemas.openxmlformats.org/drawingml/2006/chartDrawing">
    <cdr:from>
      <cdr:x>0.92214</cdr:x>
      <cdr:y>0.79612</cdr:y>
    </cdr:from>
    <cdr:to>
      <cdr:x>0.9613</cdr:x>
      <cdr:y>0.82479</cdr:y>
    </cdr:to>
    <cdr:sp macro="" textlink="">
      <cdr:nvSpPr>
        <cdr:cNvPr id="58" name="CuadroTexto 57">
          <a:extLst xmlns:a="http://schemas.openxmlformats.org/drawingml/2006/main">
            <a:ext uri="{FF2B5EF4-FFF2-40B4-BE49-F238E27FC236}">
              <a16:creationId xmlns:a16="http://schemas.microsoft.com/office/drawing/2014/main" id="{143BE36C-5C61-407B-91B3-662FEDE106BF}"/>
            </a:ext>
          </a:extLst>
        </cdr:cNvPr>
        <cdr:cNvSpPr txBox="1"/>
      </cdr:nvSpPr>
      <cdr:spPr>
        <a:xfrm xmlns:a="http://schemas.openxmlformats.org/drawingml/2006/main">
          <a:off x="9420225" y="5553075"/>
          <a:ext cx="400050" cy="200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CL" sz="1100"/>
            <a:t>1</a:t>
          </a:r>
        </a:p>
      </cdr:txBody>
    </cdr:sp>
  </cdr:relSizeAnchor>
  <cdr:relSizeAnchor xmlns:cdr="http://schemas.openxmlformats.org/drawingml/2006/chartDrawing">
    <cdr:from>
      <cdr:x>0.87739</cdr:x>
      <cdr:y>0.61586</cdr:y>
    </cdr:from>
    <cdr:to>
      <cdr:x>0.91095</cdr:x>
      <cdr:y>0.66639</cdr:y>
    </cdr:to>
    <cdr:sp macro="" textlink="">
      <cdr:nvSpPr>
        <cdr:cNvPr id="61" name="Elipse 60">
          <a:extLst xmlns:a="http://schemas.openxmlformats.org/drawingml/2006/main">
            <a:ext uri="{FF2B5EF4-FFF2-40B4-BE49-F238E27FC236}">
              <a16:creationId xmlns:a16="http://schemas.microsoft.com/office/drawing/2014/main" id="{67E906E1-0147-4235-8A1F-1A922DDA4EFD}"/>
            </a:ext>
          </a:extLst>
        </cdr:cNvPr>
        <cdr:cNvSpPr/>
      </cdr:nvSpPr>
      <cdr:spPr>
        <a:xfrm xmlns:a="http://schemas.openxmlformats.org/drawingml/2006/main">
          <a:off x="8963026" y="4295775"/>
          <a:ext cx="342900" cy="352425"/>
        </a:xfrm>
        <a:prstGeom xmlns:a="http://schemas.openxmlformats.org/drawingml/2006/main" prst="ellipse">
          <a:avLst/>
        </a:prstGeom>
        <a:noFill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s-CL"/>
        </a:p>
      </cdr:txBody>
    </cdr:sp>
  </cdr:relSizeAnchor>
  <cdr:relSizeAnchor xmlns:cdr="http://schemas.openxmlformats.org/drawingml/2006/chartDrawing">
    <cdr:from>
      <cdr:x>0.91282</cdr:x>
      <cdr:y>0.59128</cdr:y>
    </cdr:from>
    <cdr:to>
      <cdr:x>0.95198</cdr:x>
      <cdr:y>0.61996</cdr:y>
    </cdr:to>
    <cdr:sp macro="" textlink="">
      <cdr:nvSpPr>
        <cdr:cNvPr id="63" name="CuadroTexto 62">
          <a:extLst xmlns:a="http://schemas.openxmlformats.org/drawingml/2006/main">
            <a:ext uri="{FF2B5EF4-FFF2-40B4-BE49-F238E27FC236}">
              <a16:creationId xmlns:a16="http://schemas.microsoft.com/office/drawing/2014/main" id="{1BC06A9C-D7AB-42F4-99A6-C8D40B815B97}"/>
            </a:ext>
          </a:extLst>
        </cdr:cNvPr>
        <cdr:cNvSpPr txBox="1"/>
      </cdr:nvSpPr>
      <cdr:spPr>
        <a:xfrm xmlns:a="http://schemas.openxmlformats.org/drawingml/2006/main">
          <a:off x="9324975" y="4124325"/>
          <a:ext cx="400050" cy="200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CL" sz="1100"/>
            <a:t>2</a:t>
          </a:r>
        </a:p>
      </cdr:txBody>
    </cdr:sp>
  </cdr:relSizeAnchor>
  <cdr:relSizeAnchor xmlns:cdr="http://schemas.openxmlformats.org/drawingml/2006/chartDrawing">
    <cdr:from>
      <cdr:x>0.33097</cdr:x>
      <cdr:y>0.1042</cdr:y>
    </cdr:from>
    <cdr:to>
      <cdr:x>0.59435</cdr:x>
      <cdr:y>0.14943</cdr:y>
    </cdr:to>
    <cdr:sp macro="" textlink="">
      <cdr:nvSpPr>
        <cdr:cNvPr id="23" name="4 CuadroTexto">
          <a:extLst xmlns:a="http://schemas.openxmlformats.org/drawingml/2006/main">
            <a:ext uri="{FF2B5EF4-FFF2-40B4-BE49-F238E27FC236}">
              <a16:creationId xmlns:a16="http://schemas.microsoft.com/office/drawing/2014/main" id="{B1177B15-76F9-4485-8596-7EBBECE9A90E}"/>
            </a:ext>
          </a:extLst>
        </cdr:cNvPr>
        <cdr:cNvSpPr txBox="1"/>
      </cdr:nvSpPr>
      <cdr:spPr>
        <a:xfrm xmlns:a="http://schemas.openxmlformats.org/drawingml/2006/main">
          <a:off x="3512221" y="697230"/>
          <a:ext cx="2794940" cy="3026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1100"/>
            <a:t>Límite </a:t>
          </a:r>
          <a:r>
            <a:rPr lang="es-ES" sz="1100" baseline="0"/>
            <a:t> de Potencia Máxima </a:t>
          </a:r>
          <a:r>
            <a:rPr lang="es-ES" sz="1100"/>
            <a:t>- Turbina</a:t>
          </a:r>
        </a:p>
      </cdr:txBody>
    </cdr:sp>
  </cdr:relSizeAnchor>
  <cdr:relSizeAnchor xmlns:cdr="http://schemas.openxmlformats.org/drawingml/2006/chartDrawing">
    <cdr:from>
      <cdr:x>0.25509</cdr:x>
      <cdr:y>0.15772</cdr:y>
    </cdr:from>
    <cdr:to>
      <cdr:x>0.59905</cdr:x>
      <cdr:y>0.16228</cdr:y>
    </cdr:to>
    <cdr:sp macro="" textlink="">
      <cdr:nvSpPr>
        <cdr:cNvPr id="24" name="1 Conector recto">
          <a:extLst xmlns:a="http://schemas.openxmlformats.org/drawingml/2006/main">
            <a:ext uri="{FF2B5EF4-FFF2-40B4-BE49-F238E27FC236}">
              <a16:creationId xmlns:a16="http://schemas.microsoft.com/office/drawing/2014/main" id="{996E4C3F-BCEB-4132-8DF3-16E371983C6A}"/>
            </a:ext>
          </a:extLst>
        </cdr:cNvPr>
        <cdr:cNvSpPr/>
      </cdr:nvSpPr>
      <cdr:spPr>
        <a:xfrm xmlns:a="http://schemas.openxmlformats.org/drawingml/2006/main" flipH="1" flipV="1">
          <a:off x="2707004" y="1055370"/>
          <a:ext cx="3649979" cy="3048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5400" cap="flat" cmpd="sng" algn="ctr">
          <a:solidFill>
            <a:srgbClr val="FF0000"/>
          </a:solidFill>
          <a:prstDash val="dash"/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indent="0"/>
          <a:endParaRPr lang="es-ES" sz="1100">
            <a:solidFill>
              <a:sysClr val="windowText" lastClr="000000"/>
            </a:solidFill>
            <a:latin typeface="Calibri"/>
          </a:endParaRPr>
        </a:p>
      </cdr:txBody>
    </cdr:sp>
  </cdr:relSizeAnchor>
  <cdr:relSizeAnchor xmlns:cdr="http://schemas.openxmlformats.org/drawingml/2006/chartDrawing">
    <cdr:from>
      <cdr:x>0.59833</cdr:x>
      <cdr:y>0.16114</cdr:y>
    </cdr:from>
    <cdr:to>
      <cdr:x>0.83098</cdr:x>
      <cdr:y>0.40939</cdr:y>
    </cdr:to>
    <cdr:sp macro="" textlink="">
      <cdr:nvSpPr>
        <cdr:cNvPr id="25" name="1 Conector recto">
          <a:extLst xmlns:a="http://schemas.openxmlformats.org/drawingml/2006/main">
            <a:ext uri="{FF2B5EF4-FFF2-40B4-BE49-F238E27FC236}">
              <a16:creationId xmlns:a16="http://schemas.microsoft.com/office/drawing/2014/main" id="{996E4C3F-BCEB-4132-8DF3-16E371983C6A}"/>
            </a:ext>
          </a:extLst>
        </cdr:cNvPr>
        <cdr:cNvSpPr/>
      </cdr:nvSpPr>
      <cdr:spPr>
        <a:xfrm xmlns:a="http://schemas.openxmlformats.org/drawingml/2006/main">
          <a:off x="6349363" y="1078230"/>
          <a:ext cx="2468881" cy="166116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5400" cap="flat" cmpd="sng" algn="ctr">
          <a:solidFill>
            <a:srgbClr val="FF0000"/>
          </a:solidFill>
          <a:prstDash val="dash"/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indent="0"/>
          <a:endParaRPr lang="es-ES" sz="1100">
            <a:solidFill>
              <a:sysClr val="windowText" lastClr="000000"/>
            </a:solidFill>
            <a:latin typeface="Calibri"/>
          </a:endParaRPr>
        </a:p>
      </cdr:txBody>
    </cdr:sp>
  </cdr:relSizeAnchor>
  <cdr:relSizeAnchor xmlns:cdr="http://schemas.openxmlformats.org/drawingml/2006/chartDrawing">
    <cdr:from>
      <cdr:x>0.83242</cdr:x>
      <cdr:y>0.41053</cdr:y>
    </cdr:from>
    <cdr:to>
      <cdr:x>0.89705</cdr:x>
      <cdr:y>0.63487</cdr:y>
    </cdr:to>
    <cdr:sp macro="" textlink="">
      <cdr:nvSpPr>
        <cdr:cNvPr id="26" name="1 Conector recto">
          <a:extLst xmlns:a="http://schemas.openxmlformats.org/drawingml/2006/main">
            <a:ext uri="{FF2B5EF4-FFF2-40B4-BE49-F238E27FC236}">
              <a16:creationId xmlns:a16="http://schemas.microsoft.com/office/drawing/2014/main" id="{996E4C3F-BCEB-4132-8DF3-16E371983C6A}"/>
            </a:ext>
          </a:extLst>
        </cdr:cNvPr>
        <cdr:cNvSpPr/>
      </cdr:nvSpPr>
      <cdr:spPr>
        <a:xfrm xmlns:a="http://schemas.openxmlformats.org/drawingml/2006/main">
          <a:off x="8833484" y="2747010"/>
          <a:ext cx="685799" cy="150114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5400" cap="flat" cmpd="sng" algn="ctr">
          <a:solidFill>
            <a:srgbClr val="FF0000"/>
          </a:solidFill>
          <a:prstDash val="dash"/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indent="0"/>
          <a:endParaRPr lang="es-ES" sz="1100">
            <a:solidFill>
              <a:sysClr val="windowText" lastClr="000000"/>
            </a:solidFill>
            <a:latin typeface="Calibri"/>
          </a:endParaRPr>
        </a:p>
      </cdr:txBody>
    </cdr:sp>
  </cdr:relSizeAnchor>
  <cdr:relSizeAnchor xmlns:cdr="http://schemas.openxmlformats.org/drawingml/2006/chartDrawing">
    <cdr:from>
      <cdr:x>0.89848</cdr:x>
      <cdr:y>0.63715</cdr:y>
    </cdr:from>
    <cdr:to>
      <cdr:x>0.91213</cdr:x>
      <cdr:y>0.84554</cdr:y>
    </cdr:to>
    <cdr:sp macro="" textlink="">
      <cdr:nvSpPr>
        <cdr:cNvPr id="27" name="1 Conector recto">
          <a:extLst xmlns:a="http://schemas.openxmlformats.org/drawingml/2006/main">
            <a:ext uri="{FF2B5EF4-FFF2-40B4-BE49-F238E27FC236}">
              <a16:creationId xmlns:a16="http://schemas.microsoft.com/office/drawing/2014/main" id="{996E4C3F-BCEB-4132-8DF3-16E371983C6A}"/>
            </a:ext>
          </a:extLst>
        </cdr:cNvPr>
        <cdr:cNvSpPr/>
      </cdr:nvSpPr>
      <cdr:spPr>
        <a:xfrm xmlns:a="http://schemas.openxmlformats.org/drawingml/2006/main">
          <a:off x="9534523" y="4263390"/>
          <a:ext cx="144781" cy="139446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5400" cap="flat" cmpd="sng" algn="ctr">
          <a:solidFill>
            <a:srgbClr val="FF0000"/>
          </a:solidFill>
          <a:prstDash val="dash"/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indent="0"/>
          <a:endParaRPr lang="es-ES" sz="1100">
            <a:solidFill>
              <a:sysClr val="windowText" lastClr="000000"/>
            </a:solidFill>
            <a:latin typeface="Calibri"/>
          </a:endParaRPr>
        </a:p>
      </cdr:txBody>
    </cdr:sp>
  </cdr:relSizeAnchor>
  <cdr:relSizeAnchor xmlns:cdr="http://schemas.openxmlformats.org/drawingml/2006/chartDrawing">
    <cdr:from>
      <cdr:x>0.17682</cdr:x>
      <cdr:y>0.83757</cdr:y>
    </cdr:from>
    <cdr:to>
      <cdr:x>0.91141</cdr:x>
      <cdr:y>0.84782</cdr:y>
    </cdr:to>
    <cdr:sp macro="" textlink="">
      <cdr:nvSpPr>
        <cdr:cNvPr id="28" name="1 Conector recto">
          <a:extLst xmlns:a="http://schemas.openxmlformats.org/drawingml/2006/main">
            <a:ext uri="{FF2B5EF4-FFF2-40B4-BE49-F238E27FC236}">
              <a16:creationId xmlns:a16="http://schemas.microsoft.com/office/drawing/2014/main" id="{FAD04929-B99C-4E80-8BA3-4F40C4C94443}"/>
            </a:ext>
          </a:extLst>
        </cdr:cNvPr>
        <cdr:cNvSpPr/>
      </cdr:nvSpPr>
      <cdr:spPr>
        <a:xfrm xmlns:a="http://schemas.openxmlformats.org/drawingml/2006/main" flipH="1" flipV="1">
          <a:off x="1876424" y="5604510"/>
          <a:ext cx="7795259" cy="6858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5400" cap="flat" cmpd="sng" algn="ctr">
          <a:solidFill>
            <a:srgbClr val="FF0000"/>
          </a:solidFill>
          <a:prstDash val="dash"/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indent="0"/>
          <a:endParaRPr lang="es-ES" sz="1100">
            <a:solidFill>
              <a:sysClr val="windowText" lastClr="000000"/>
            </a:solidFill>
            <a:latin typeface="Calibri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402772</xdr:colOff>
      <xdr:row>10</xdr:row>
      <xdr:rowOff>34809</xdr:rowOff>
    </xdr:from>
    <xdr:to>
      <xdr:col>10</xdr:col>
      <xdr:colOff>152400</xdr:colOff>
      <xdr:row>47</xdr:row>
      <xdr:rowOff>108856</xdr:rowOff>
    </xdr:to>
    <xdr:graphicFrame macro="">
      <xdr:nvGraphicFramePr>
        <xdr:cNvPr id="12" name="11 Gráfico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16</xdr:col>
      <xdr:colOff>22860</xdr:colOff>
      <xdr:row>24</xdr:row>
      <xdr:rowOff>137160</xdr:rowOff>
    </xdr:from>
    <xdr:to>
      <xdr:col>19</xdr:col>
      <xdr:colOff>533179</xdr:colOff>
      <xdr:row>43</xdr:row>
      <xdr:rowOff>167640</xdr:rowOff>
    </xdr:to>
    <xdr:pic>
      <xdr:nvPicPr>
        <xdr:cNvPr id="13" name="Picture 2">
          <a:extLst>
            <a:ext uri="{FF2B5EF4-FFF2-40B4-BE49-F238E27FC236}">
              <a16:creationId xmlns:a16="http://schemas.microsoft.com/office/drawing/2014/main" id="{4EC2FBD0-5F04-4AA1-BBE5-66E41AFADC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819900" y="5158740"/>
          <a:ext cx="5461141" cy="35052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T69"/>
  <sheetViews>
    <sheetView tabSelected="1" topLeftCell="A21" zoomScale="85" zoomScaleNormal="85" workbookViewId="0">
      <selection activeCell="B21" sqref="B21:Q30"/>
    </sheetView>
  </sheetViews>
  <sheetFormatPr baseColWidth="10" defaultColWidth="11.42578125" defaultRowHeight="15" x14ac:dyDescent="0.25"/>
  <cols>
    <col min="1" max="1" width="5.28515625" customWidth="1"/>
    <col min="2" max="2" width="9.85546875" customWidth="1"/>
    <col min="3" max="3" width="11.42578125" bestFit="1" customWidth="1"/>
    <col min="4" max="5" width="10.42578125" customWidth="1"/>
    <col min="6" max="6" width="7.140625" bestFit="1" customWidth="1"/>
    <col min="7" max="7" width="9.28515625" bestFit="1" customWidth="1"/>
    <col min="9" max="9" width="13.28515625" customWidth="1"/>
    <col min="10" max="10" width="6.28515625" bestFit="1" customWidth="1"/>
    <col min="11" max="11" width="7.42578125" bestFit="1" customWidth="1"/>
    <col min="12" max="12" width="8.42578125" bestFit="1" customWidth="1"/>
    <col min="13" max="13" width="10.5703125" bestFit="1" customWidth="1"/>
    <col min="14" max="14" width="9.42578125" bestFit="1" customWidth="1"/>
    <col min="15" max="15" width="7.7109375" bestFit="1" customWidth="1"/>
    <col min="16" max="16" width="22.7109375" customWidth="1"/>
    <col min="17" max="17" width="24.42578125" customWidth="1"/>
    <col min="19" max="19" width="24.5703125" customWidth="1"/>
    <col min="20" max="20" width="88.28515625" bestFit="1" customWidth="1"/>
  </cols>
  <sheetData>
    <row r="1" spans="2:17" ht="15.75" thickBot="1" x14ac:dyDescent="0.3"/>
    <row r="2" spans="2:17" x14ac:dyDescent="0.25">
      <c r="B2" s="40" t="s">
        <v>0</v>
      </c>
      <c r="C2" s="41" t="s">
        <v>1</v>
      </c>
    </row>
    <row r="3" spans="2:17" x14ac:dyDescent="0.25">
      <c r="B3" s="35" t="s">
        <v>2</v>
      </c>
      <c r="C3" s="37" t="s">
        <v>3</v>
      </c>
    </row>
    <row r="4" spans="2:17" ht="15.75" thickBot="1" x14ac:dyDescent="0.3">
      <c r="B4" s="39" t="s">
        <v>4</v>
      </c>
      <c r="C4" s="42" t="s">
        <v>5</v>
      </c>
    </row>
    <row r="5" spans="2:17" ht="15.75" thickBot="1" x14ac:dyDescent="0.3"/>
    <row r="6" spans="2:17" ht="15.75" thickBot="1" x14ac:dyDescent="0.3">
      <c r="B6" s="65" t="s">
        <v>6</v>
      </c>
      <c r="C6" s="63"/>
      <c r="D6" s="63"/>
      <c r="E6" s="64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3"/>
    </row>
    <row r="7" spans="2:17" x14ac:dyDescent="0.25">
      <c r="B7" s="12"/>
      <c r="Q7" s="13"/>
    </row>
    <row r="8" spans="2:17" ht="15" customHeight="1" x14ac:dyDescent="0.25">
      <c r="B8" s="100" t="s">
        <v>7</v>
      </c>
      <c r="C8" s="101" t="s">
        <v>8</v>
      </c>
      <c r="D8" s="101" t="s">
        <v>9</v>
      </c>
      <c r="E8" s="101"/>
      <c r="F8" s="110" t="s">
        <v>10</v>
      </c>
      <c r="G8" s="107"/>
      <c r="H8" s="28" t="s">
        <v>11</v>
      </c>
      <c r="I8" s="47" t="s">
        <v>12</v>
      </c>
      <c r="J8" s="43" t="s">
        <v>13</v>
      </c>
      <c r="K8" s="43" t="s">
        <v>14</v>
      </c>
      <c r="L8" s="43" t="s">
        <v>15</v>
      </c>
      <c r="M8" s="43" t="s">
        <v>16</v>
      </c>
      <c r="N8" s="43" t="s">
        <v>18</v>
      </c>
      <c r="O8" s="43" t="s">
        <v>19</v>
      </c>
      <c r="P8" s="98" t="s">
        <v>20</v>
      </c>
      <c r="Q8" s="105" t="s">
        <v>21</v>
      </c>
    </row>
    <row r="9" spans="2:17" ht="30" x14ac:dyDescent="0.25">
      <c r="B9" s="100"/>
      <c r="C9" s="101"/>
      <c r="D9" s="138" t="s">
        <v>22</v>
      </c>
      <c r="E9" s="138" t="s">
        <v>23</v>
      </c>
      <c r="F9" s="28" t="s">
        <v>24</v>
      </c>
      <c r="G9" s="44" t="s">
        <v>25</v>
      </c>
      <c r="H9" s="25" t="s">
        <v>24</v>
      </c>
      <c r="I9" s="46" t="s">
        <v>25</v>
      </c>
      <c r="J9" s="27" t="s">
        <v>26</v>
      </c>
      <c r="K9" s="27" t="s">
        <v>27</v>
      </c>
      <c r="L9" s="27" t="s">
        <v>28</v>
      </c>
      <c r="M9" s="27" t="s">
        <v>29</v>
      </c>
      <c r="N9" s="27" t="s">
        <v>30</v>
      </c>
      <c r="O9" s="27" t="s">
        <v>26</v>
      </c>
      <c r="P9" s="99"/>
      <c r="Q9" s="106"/>
    </row>
    <row r="10" spans="2:17" s="142" customFormat="1" ht="45" x14ac:dyDescent="0.25">
      <c r="B10" s="139">
        <v>1</v>
      </c>
      <c r="C10" s="140">
        <v>45198</v>
      </c>
      <c r="D10" s="141">
        <v>0.25</v>
      </c>
      <c r="E10" s="141">
        <v>0.25208333333333333</v>
      </c>
      <c r="F10" s="70">
        <v>178</v>
      </c>
      <c r="G10" s="70">
        <v>407.5</v>
      </c>
      <c r="H10" s="92">
        <v>177.7</v>
      </c>
      <c r="I10" s="70">
        <v>104.22</v>
      </c>
      <c r="J10" s="70">
        <v>18.73</v>
      </c>
      <c r="K10" s="70">
        <v>251.76</v>
      </c>
      <c r="L10" s="70">
        <v>1385.05</v>
      </c>
      <c r="M10" s="70" t="s">
        <v>31</v>
      </c>
      <c r="N10" s="70">
        <v>30</v>
      </c>
      <c r="O10" s="70">
        <v>233.2</v>
      </c>
      <c r="P10" s="93" t="s">
        <v>32</v>
      </c>
      <c r="Q10" s="67" t="s">
        <v>33</v>
      </c>
    </row>
    <row r="11" spans="2:17" ht="45" x14ac:dyDescent="0.25">
      <c r="B11" s="56">
        <v>2</v>
      </c>
      <c r="C11" s="49">
        <v>45198</v>
      </c>
      <c r="D11" s="50">
        <v>0.14583333333333334</v>
      </c>
      <c r="E11" s="50">
        <v>0.14791666666666667</v>
      </c>
      <c r="F11" s="48">
        <v>243.3</v>
      </c>
      <c r="G11" s="48">
        <v>387.9</v>
      </c>
      <c r="H11" s="48">
        <v>243.46</v>
      </c>
      <c r="I11" s="48">
        <v>86.46</v>
      </c>
      <c r="J11" s="48">
        <v>18.71</v>
      </c>
      <c r="K11" s="48">
        <v>265.74</v>
      </c>
      <c r="L11" s="48">
        <v>1448.35</v>
      </c>
      <c r="M11" s="48" t="s">
        <v>31</v>
      </c>
      <c r="N11" s="48">
        <v>34</v>
      </c>
      <c r="O11" s="48">
        <f>AVERAGE(234.6,234.7,233.9)</f>
        <v>234.39999999999998</v>
      </c>
      <c r="P11" s="94"/>
      <c r="Q11" s="68" t="s">
        <v>33</v>
      </c>
    </row>
    <row r="12" spans="2:17" ht="45" x14ac:dyDescent="0.25">
      <c r="B12" s="56">
        <v>3</v>
      </c>
      <c r="C12" s="49">
        <v>45197</v>
      </c>
      <c r="D12" s="50">
        <v>0.27152777777777776</v>
      </c>
      <c r="E12" s="50">
        <v>0.27361111111111108</v>
      </c>
      <c r="F12" s="48">
        <v>308.7</v>
      </c>
      <c r="G12" s="48">
        <v>351.6</v>
      </c>
      <c r="H12" s="48">
        <v>307.8</v>
      </c>
      <c r="I12" s="48">
        <v>103.63</v>
      </c>
      <c r="J12" s="48">
        <v>18.739999999999998</v>
      </c>
      <c r="K12" s="48">
        <v>304.29000000000002</v>
      </c>
      <c r="L12" s="48">
        <v>1635.59</v>
      </c>
      <c r="M12" s="48" t="s">
        <v>31</v>
      </c>
      <c r="N12" s="48">
        <v>40</v>
      </c>
      <c r="O12" s="48">
        <f>AVERAGE(234.4,234.4,233.8)</f>
        <v>234.20000000000002</v>
      </c>
      <c r="P12" s="94"/>
      <c r="Q12" s="68" t="s">
        <v>33</v>
      </c>
    </row>
    <row r="13" spans="2:17" ht="45" x14ac:dyDescent="0.25">
      <c r="B13" s="56">
        <v>4</v>
      </c>
      <c r="C13" s="49">
        <v>45197</v>
      </c>
      <c r="D13" s="50">
        <v>6.8749999999999992E-2</v>
      </c>
      <c r="E13" s="50">
        <v>7.0833333333333331E-2</v>
      </c>
      <c r="F13" s="48">
        <v>374</v>
      </c>
      <c r="G13" s="48">
        <v>280.89999999999998</v>
      </c>
      <c r="H13" s="48">
        <v>371.24</v>
      </c>
      <c r="I13" s="48">
        <v>100.52</v>
      </c>
      <c r="J13" s="48">
        <v>18.73</v>
      </c>
      <c r="K13" s="48">
        <v>337.75</v>
      </c>
      <c r="L13" s="48">
        <v>1771.64</v>
      </c>
      <c r="M13" s="48" t="s">
        <v>31</v>
      </c>
      <c r="N13" s="48">
        <v>48</v>
      </c>
      <c r="O13" s="48">
        <f>AVERAGE(234.6,234.4,233.9)</f>
        <v>234.29999999999998</v>
      </c>
      <c r="P13" s="95"/>
      <c r="Q13" s="68" t="s">
        <v>33</v>
      </c>
    </row>
    <row r="14" spans="2:17" ht="45" x14ac:dyDescent="0.25">
      <c r="B14" s="56">
        <v>5</v>
      </c>
      <c r="C14" s="49">
        <v>45197</v>
      </c>
      <c r="D14" s="50">
        <v>0.12638888888888888</v>
      </c>
      <c r="E14" s="50">
        <v>0.12847222222222224</v>
      </c>
      <c r="F14" s="48">
        <v>374</v>
      </c>
      <c r="G14" s="48">
        <v>-124.3</v>
      </c>
      <c r="H14" s="48">
        <v>369.85</v>
      </c>
      <c r="I14" s="48">
        <v>-17.73</v>
      </c>
      <c r="J14" s="48">
        <v>17.29</v>
      </c>
      <c r="K14" s="48">
        <v>284.89999999999998</v>
      </c>
      <c r="L14" s="48">
        <v>1526.2</v>
      </c>
      <c r="M14" s="48" t="s">
        <v>31</v>
      </c>
      <c r="N14" s="48">
        <v>48</v>
      </c>
      <c r="O14" s="51">
        <f>AVERAGE(224.9,225.4,224.8)</f>
        <v>225.03333333333333</v>
      </c>
      <c r="P14" s="93" t="s">
        <v>34</v>
      </c>
      <c r="Q14" s="67" t="s">
        <v>35</v>
      </c>
    </row>
    <row r="15" spans="2:17" ht="45" x14ac:dyDescent="0.25">
      <c r="B15" s="56">
        <v>6</v>
      </c>
      <c r="C15" s="49">
        <v>45197</v>
      </c>
      <c r="D15" s="50">
        <v>0.23750000000000002</v>
      </c>
      <c r="E15" s="50">
        <v>0.23958333333333334</v>
      </c>
      <c r="F15" s="48">
        <v>308.7</v>
      </c>
      <c r="G15" s="48">
        <v>-139.5</v>
      </c>
      <c r="H15" s="48">
        <v>310.14999999999998</v>
      </c>
      <c r="I15" s="48">
        <v>-35.44</v>
      </c>
      <c r="J15" s="48">
        <v>17.29</v>
      </c>
      <c r="K15" s="48">
        <v>239.6</v>
      </c>
      <c r="L15" s="48">
        <v>1307.4000000000001</v>
      </c>
      <c r="M15" s="48" t="s">
        <v>31</v>
      </c>
      <c r="N15" s="48">
        <v>40</v>
      </c>
      <c r="O15" s="51">
        <f>AVERAGE(226.3,226.2,225.3)</f>
        <v>225.93333333333331</v>
      </c>
      <c r="P15" s="94"/>
      <c r="Q15" s="67" t="s">
        <v>35</v>
      </c>
    </row>
    <row r="16" spans="2:17" ht="45" x14ac:dyDescent="0.25">
      <c r="B16" s="56">
        <v>7</v>
      </c>
      <c r="C16" s="49">
        <v>45198</v>
      </c>
      <c r="D16" s="50">
        <v>9.9999999999999992E-2</v>
      </c>
      <c r="E16" s="50">
        <v>0.10208333333333335</v>
      </c>
      <c r="F16" s="48">
        <v>243.3</v>
      </c>
      <c r="G16" s="48">
        <v>-149.1</v>
      </c>
      <c r="H16" s="48">
        <v>243.83</v>
      </c>
      <c r="I16" s="48">
        <v>-44.36</v>
      </c>
      <c r="J16" s="48">
        <v>17.28</v>
      </c>
      <c r="K16" s="48">
        <v>196.99</v>
      </c>
      <c r="L16" s="48">
        <v>1089.76</v>
      </c>
      <c r="M16" s="48" t="s">
        <v>31</v>
      </c>
      <c r="N16" s="48">
        <v>33</v>
      </c>
      <c r="O16" s="51">
        <f>AVERAGE(225.9,225.9,225.8)</f>
        <v>225.86666666666667</v>
      </c>
      <c r="P16" s="94"/>
      <c r="Q16" s="67" t="s">
        <v>35</v>
      </c>
    </row>
    <row r="17" spans="2:17" ht="45.75" thickBot="1" x14ac:dyDescent="0.3">
      <c r="B17" s="58">
        <v>8</v>
      </c>
      <c r="C17" s="59">
        <v>45198</v>
      </c>
      <c r="D17" s="60">
        <v>0.22500000000000001</v>
      </c>
      <c r="E17" s="60">
        <v>0.22708333333333333</v>
      </c>
      <c r="F17" s="61">
        <v>178</v>
      </c>
      <c r="G17" s="61">
        <v>-153.30000000000001</v>
      </c>
      <c r="H17" s="61">
        <v>178.56</v>
      </c>
      <c r="I17" s="61">
        <v>-33.4</v>
      </c>
      <c r="J17" s="61">
        <v>17.29</v>
      </c>
      <c r="K17" s="61">
        <v>167.19</v>
      </c>
      <c r="L17" s="61">
        <v>933.4</v>
      </c>
      <c r="M17" s="61" t="s">
        <v>31</v>
      </c>
      <c r="N17" s="61">
        <v>29</v>
      </c>
      <c r="O17" s="62">
        <f>AVERAGE(225,225,224.2)</f>
        <v>224.73333333333335</v>
      </c>
      <c r="P17" s="109"/>
      <c r="Q17" s="69" t="s">
        <v>35</v>
      </c>
    </row>
    <row r="18" spans="2:17" ht="15.75" thickBot="1" x14ac:dyDescent="0.3"/>
    <row r="19" spans="2:17" ht="15.75" thickBot="1" x14ac:dyDescent="0.3">
      <c r="B19" s="65" t="s">
        <v>36</v>
      </c>
      <c r="C19" s="63"/>
      <c r="D19" s="63"/>
      <c r="E19" s="64"/>
      <c r="F19" s="52"/>
      <c r="G19" s="52"/>
      <c r="H19" s="52"/>
      <c r="I19" s="52"/>
      <c r="J19" s="52"/>
      <c r="K19" s="52"/>
      <c r="L19" s="52"/>
      <c r="M19" s="52"/>
      <c r="N19" s="52"/>
      <c r="O19" s="52"/>
      <c r="P19" s="52"/>
      <c r="Q19" s="53"/>
    </row>
    <row r="20" spans="2:17" x14ac:dyDescent="0.25">
      <c r="B20" s="12"/>
      <c r="Q20" s="13"/>
    </row>
    <row r="21" spans="2:17" x14ac:dyDescent="0.25">
      <c r="B21" s="100" t="s">
        <v>7</v>
      </c>
      <c r="C21" s="101" t="s">
        <v>8</v>
      </c>
      <c r="D21" s="101" t="s">
        <v>9</v>
      </c>
      <c r="E21" s="101"/>
      <c r="F21" s="107" t="s">
        <v>10</v>
      </c>
      <c r="G21" s="108"/>
      <c r="H21" s="28" t="s">
        <v>11</v>
      </c>
      <c r="I21" s="28" t="s">
        <v>12</v>
      </c>
      <c r="J21" s="43" t="s">
        <v>13</v>
      </c>
      <c r="K21" s="43" t="s">
        <v>14</v>
      </c>
      <c r="L21" s="43" t="s">
        <v>15</v>
      </c>
      <c r="M21" s="43" t="s">
        <v>16</v>
      </c>
      <c r="N21" s="43" t="s">
        <v>18</v>
      </c>
      <c r="O21" s="43" t="s">
        <v>19</v>
      </c>
      <c r="P21" s="26" t="s">
        <v>20</v>
      </c>
      <c r="Q21" s="54" t="s">
        <v>21</v>
      </c>
    </row>
    <row r="22" spans="2:17" x14ac:dyDescent="0.25">
      <c r="B22" s="100"/>
      <c r="C22" s="101"/>
      <c r="D22" s="43" t="s">
        <v>22</v>
      </c>
      <c r="E22" s="43" t="s">
        <v>23</v>
      </c>
      <c r="F22" s="28" t="s">
        <v>24</v>
      </c>
      <c r="G22" s="28" t="s">
        <v>25</v>
      </c>
      <c r="H22" s="25" t="s">
        <v>24</v>
      </c>
      <c r="I22" s="25" t="s">
        <v>25</v>
      </c>
      <c r="J22" s="27" t="s">
        <v>26</v>
      </c>
      <c r="K22" s="27" t="s">
        <v>27</v>
      </c>
      <c r="L22" s="27" t="s">
        <v>28</v>
      </c>
      <c r="M22" s="27" t="s">
        <v>29</v>
      </c>
      <c r="N22" s="27" t="s">
        <v>30</v>
      </c>
      <c r="O22" s="27" t="s">
        <v>26</v>
      </c>
      <c r="P22" s="27"/>
      <c r="Q22" s="55"/>
    </row>
    <row r="23" spans="2:17" ht="45" x14ac:dyDescent="0.25">
      <c r="B23" s="56">
        <v>1</v>
      </c>
      <c r="C23" s="49">
        <v>45198</v>
      </c>
      <c r="D23" s="50">
        <v>0.25555555555555559</v>
      </c>
      <c r="E23" s="50">
        <v>0.25763888888888892</v>
      </c>
      <c r="F23" s="48">
        <v>178</v>
      </c>
      <c r="G23" s="48">
        <v>403.9</v>
      </c>
      <c r="H23" s="48">
        <v>175.68</v>
      </c>
      <c r="I23" s="48">
        <v>201.28</v>
      </c>
      <c r="J23" s="48">
        <v>19.62</v>
      </c>
      <c r="K23" s="48">
        <v>330.55</v>
      </c>
      <c r="L23" s="48">
        <v>1766.36</v>
      </c>
      <c r="M23" s="48" t="s">
        <v>31</v>
      </c>
      <c r="N23" s="48">
        <v>33</v>
      </c>
      <c r="O23" s="51">
        <v>238.8</v>
      </c>
      <c r="P23" s="93" t="s">
        <v>37</v>
      </c>
      <c r="Q23" s="67" t="s">
        <v>38</v>
      </c>
    </row>
    <row r="24" spans="2:17" ht="45" x14ac:dyDescent="0.25">
      <c r="B24" s="56">
        <v>2</v>
      </c>
      <c r="C24" s="49">
        <v>45198</v>
      </c>
      <c r="D24" s="50">
        <v>0.15277777777777776</v>
      </c>
      <c r="E24" s="50">
        <v>0.15486111111111112</v>
      </c>
      <c r="F24" s="48">
        <v>243.3</v>
      </c>
      <c r="G24" s="48">
        <v>385.6</v>
      </c>
      <c r="H24" s="48">
        <v>242.48</v>
      </c>
      <c r="I24" s="48">
        <v>180.81</v>
      </c>
      <c r="J24" s="48">
        <v>19.61</v>
      </c>
      <c r="K24" s="48">
        <v>336.42</v>
      </c>
      <c r="L24" s="48">
        <v>1784.75</v>
      </c>
      <c r="M24" s="48" t="s">
        <v>31</v>
      </c>
      <c r="N24" s="48">
        <v>35</v>
      </c>
      <c r="O24" s="51">
        <f>AVERAGE(240.3,240.4,239.5)</f>
        <v>240.06666666666669</v>
      </c>
      <c r="P24" s="94"/>
      <c r="Q24" s="67" t="s">
        <v>38</v>
      </c>
    </row>
    <row r="25" spans="2:17" ht="45" x14ac:dyDescent="0.25">
      <c r="B25" s="56">
        <v>3</v>
      </c>
      <c r="C25" s="49">
        <v>45197</v>
      </c>
      <c r="D25" s="50">
        <v>0.28125</v>
      </c>
      <c r="E25" s="50">
        <v>0.28333333333333333</v>
      </c>
      <c r="F25" s="48">
        <v>308.7</v>
      </c>
      <c r="G25" s="48">
        <v>360.8</v>
      </c>
      <c r="H25" s="48">
        <v>307.11</v>
      </c>
      <c r="I25" s="48">
        <v>189.57</v>
      </c>
      <c r="J25" s="48">
        <v>19.64</v>
      </c>
      <c r="K25" s="48">
        <v>370.11</v>
      </c>
      <c r="L25" s="48">
        <v>1920.23</v>
      </c>
      <c r="M25" s="48" t="s">
        <v>31</v>
      </c>
      <c r="N25" s="48">
        <v>42</v>
      </c>
      <c r="O25" s="51">
        <f>AVERAGE(240,240.1,239.5)</f>
        <v>239.86666666666667</v>
      </c>
      <c r="P25" s="94"/>
      <c r="Q25" s="67" t="s">
        <v>38</v>
      </c>
    </row>
    <row r="26" spans="2:17" ht="45" x14ac:dyDescent="0.25">
      <c r="B26" s="56">
        <v>4</v>
      </c>
      <c r="C26" s="49">
        <v>45197</v>
      </c>
      <c r="D26" s="50">
        <v>8.4722222222222213E-2</v>
      </c>
      <c r="E26" s="50">
        <v>8.6805555555555566E-2</v>
      </c>
      <c r="F26" s="48">
        <v>374</v>
      </c>
      <c r="G26" s="48">
        <v>318.39999999999998</v>
      </c>
      <c r="H26" s="48">
        <v>370.07</v>
      </c>
      <c r="I26" s="48">
        <v>196.99</v>
      </c>
      <c r="J26" s="48">
        <v>19.649999999999999</v>
      </c>
      <c r="K26" s="48">
        <v>405.8</v>
      </c>
      <c r="L26" s="48">
        <v>2063.46</v>
      </c>
      <c r="M26" s="48" t="s">
        <v>31</v>
      </c>
      <c r="N26" s="48">
        <v>50</v>
      </c>
      <c r="O26" s="51">
        <f>AVERAGE(240.1,240.2,239.5)</f>
        <v>239.93333333333331</v>
      </c>
      <c r="P26" s="95"/>
      <c r="Q26" s="67" t="s">
        <v>38</v>
      </c>
    </row>
    <row r="27" spans="2:17" s="66" customFormat="1" ht="45" x14ac:dyDescent="0.25">
      <c r="B27" s="56">
        <v>5</v>
      </c>
      <c r="C27" s="49">
        <v>45197</v>
      </c>
      <c r="D27" s="50">
        <v>0.9784722222222223</v>
      </c>
      <c r="E27" s="50">
        <v>0.98055555555555562</v>
      </c>
      <c r="F27" s="48">
        <v>374</v>
      </c>
      <c r="G27" s="48">
        <v>-146.69999999999999</v>
      </c>
      <c r="H27" s="48">
        <v>369.44</v>
      </c>
      <c r="I27" s="48">
        <v>65.67</v>
      </c>
      <c r="J27" s="48">
        <v>18.2</v>
      </c>
      <c r="K27" s="48">
        <v>319.06</v>
      </c>
      <c r="L27" s="48">
        <v>1681.64</v>
      </c>
      <c r="M27" s="48" t="s">
        <v>31</v>
      </c>
      <c r="N27" s="48">
        <v>48</v>
      </c>
      <c r="O27" s="51">
        <f>AVERAGE(230.1,230.6,229.9)</f>
        <v>230.20000000000002</v>
      </c>
      <c r="P27" s="93" t="s">
        <v>34</v>
      </c>
      <c r="Q27" s="67" t="s">
        <v>39</v>
      </c>
    </row>
    <row r="28" spans="2:17" s="66" customFormat="1" ht="45" x14ac:dyDescent="0.25">
      <c r="B28" s="56">
        <v>6</v>
      </c>
      <c r="C28" s="49">
        <v>45197</v>
      </c>
      <c r="D28" s="50">
        <v>0.30138888888888887</v>
      </c>
      <c r="E28" s="50">
        <v>0.3034722222222222</v>
      </c>
      <c r="F28" s="48">
        <v>308.7</v>
      </c>
      <c r="G28" s="48">
        <v>-158.9</v>
      </c>
      <c r="H28" s="48">
        <v>307.91000000000003</v>
      </c>
      <c r="I28" s="48">
        <v>47.65</v>
      </c>
      <c r="J28" s="48">
        <v>18.2</v>
      </c>
      <c r="K28" s="48">
        <v>275.17</v>
      </c>
      <c r="L28" s="48">
        <v>1478.09</v>
      </c>
      <c r="M28" s="48" t="s">
        <v>31</v>
      </c>
      <c r="N28" s="48">
        <v>42</v>
      </c>
      <c r="O28" s="51">
        <f>AVERAGE(231.1,231.2,230.5)</f>
        <v>230.93333333333331</v>
      </c>
      <c r="P28" s="94"/>
      <c r="Q28" s="67" t="s">
        <v>39</v>
      </c>
    </row>
    <row r="29" spans="2:17" s="66" customFormat="1" ht="45" x14ac:dyDescent="0.25">
      <c r="B29" s="56">
        <v>7</v>
      </c>
      <c r="C29" s="49">
        <v>45198</v>
      </c>
      <c r="D29" s="50">
        <v>9.3055555555555558E-2</v>
      </c>
      <c r="E29" s="50">
        <v>9.5138888888888884E-2</v>
      </c>
      <c r="F29" s="48">
        <v>243.3</v>
      </c>
      <c r="G29" s="48">
        <v>-166.4</v>
      </c>
      <c r="H29" s="48">
        <v>243.99</v>
      </c>
      <c r="I29" s="48">
        <v>40.299999999999997</v>
      </c>
      <c r="J29" s="48">
        <v>18.2</v>
      </c>
      <c r="K29" s="48">
        <v>239.06</v>
      </c>
      <c r="L29" s="48">
        <v>1311.32</v>
      </c>
      <c r="M29" s="48" t="s">
        <v>31</v>
      </c>
      <c r="N29" s="48">
        <v>33</v>
      </c>
      <c r="O29" s="51">
        <f>AVERAGE(231.5,231.5,230.6)</f>
        <v>231.20000000000002</v>
      </c>
      <c r="P29" s="94"/>
      <c r="Q29" s="67" t="s">
        <v>39</v>
      </c>
    </row>
    <row r="30" spans="2:17" s="66" customFormat="1" ht="45.75" thickBot="1" x14ac:dyDescent="0.3">
      <c r="B30" s="58">
        <v>8</v>
      </c>
      <c r="C30" s="59">
        <v>45198</v>
      </c>
      <c r="D30" s="60">
        <v>0.21875</v>
      </c>
      <c r="E30" s="60">
        <v>0.22083333333333333</v>
      </c>
      <c r="F30" s="61">
        <v>178</v>
      </c>
      <c r="G30" s="61">
        <v>-168.5</v>
      </c>
      <c r="H30" s="61">
        <v>177.36</v>
      </c>
      <c r="I30" s="61">
        <v>48.6</v>
      </c>
      <c r="J30" s="61">
        <v>18.18</v>
      </c>
      <c r="K30" s="61">
        <v>214.34</v>
      </c>
      <c r="L30" s="61">
        <v>1188.74</v>
      </c>
      <c r="M30" s="61" t="s">
        <v>31</v>
      </c>
      <c r="N30" s="61">
        <v>29</v>
      </c>
      <c r="O30" s="62">
        <f>AVERAGE(230.7,229.9,229.8)</f>
        <v>230.13333333333335</v>
      </c>
      <c r="P30" s="109"/>
      <c r="Q30" s="69" t="s">
        <v>39</v>
      </c>
    </row>
    <row r="31" spans="2:17" ht="15.75" thickBot="1" x14ac:dyDescent="0.3"/>
    <row r="32" spans="2:17" ht="15.75" thickBot="1" x14ac:dyDescent="0.3">
      <c r="B32" s="65" t="s">
        <v>40</v>
      </c>
      <c r="C32" s="63"/>
      <c r="D32" s="63"/>
      <c r="E32" s="64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53"/>
    </row>
    <row r="33" spans="2:20" x14ac:dyDescent="0.25">
      <c r="B33" s="12"/>
      <c r="Q33" s="13"/>
    </row>
    <row r="34" spans="2:20" x14ac:dyDescent="0.25">
      <c r="B34" s="100" t="s">
        <v>7</v>
      </c>
      <c r="C34" s="101" t="s">
        <v>8</v>
      </c>
      <c r="D34" s="101" t="s">
        <v>9</v>
      </c>
      <c r="E34" s="101"/>
      <c r="F34" s="107" t="s">
        <v>10</v>
      </c>
      <c r="G34" s="108"/>
      <c r="H34" s="28" t="s">
        <v>11</v>
      </c>
      <c r="I34" s="28" t="s">
        <v>12</v>
      </c>
      <c r="J34" s="43" t="s">
        <v>13</v>
      </c>
      <c r="K34" s="43" t="s">
        <v>14</v>
      </c>
      <c r="L34" s="43" t="s">
        <v>15</v>
      </c>
      <c r="M34" s="43" t="s">
        <v>16</v>
      </c>
      <c r="N34" s="43" t="s">
        <v>18</v>
      </c>
      <c r="O34" s="43" t="s">
        <v>19</v>
      </c>
      <c r="P34" s="26" t="s">
        <v>20</v>
      </c>
      <c r="Q34" s="54" t="s">
        <v>21</v>
      </c>
    </row>
    <row r="35" spans="2:20" x14ac:dyDescent="0.25">
      <c r="B35" s="100"/>
      <c r="C35" s="101"/>
      <c r="D35" s="43" t="s">
        <v>22</v>
      </c>
      <c r="E35" s="43" t="s">
        <v>23</v>
      </c>
      <c r="F35" s="28" t="s">
        <v>24</v>
      </c>
      <c r="G35" s="28" t="s">
        <v>25</v>
      </c>
      <c r="H35" s="25" t="s">
        <v>24</v>
      </c>
      <c r="I35" s="25" t="s">
        <v>25</v>
      </c>
      <c r="J35" s="27" t="s">
        <v>26</v>
      </c>
      <c r="K35" s="27" t="s">
        <v>27</v>
      </c>
      <c r="L35" s="27" t="s">
        <v>28</v>
      </c>
      <c r="M35" s="27" t="s">
        <v>29</v>
      </c>
      <c r="N35" s="27" t="s">
        <v>30</v>
      </c>
      <c r="O35" s="27" t="s">
        <v>26</v>
      </c>
      <c r="P35" s="27"/>
      <c r="Q35" s="55"/>
    </row>
    <row r="36" spans="2:20" ht="26.1" customHeight="1" x14ac:dyDescent="0.25">
      <c r="B36" s="56">
        <v>1</v>
      </c>
      <c r="C36" s="49">
        <v>45198</v>
      </c>
      <c r="D36" s="50">
        <v>0.26041666666666669</v>
      </c>
      <c r="E36" s="50">
        <v>0.26250000000000001</v>
      </c>
      <c r="F36" s="48">
        <v>178</v>
      </c>
      <c r="G36" s="48">
        <v>393.6</v>
      </c>
      <c r="H36" s="48">
        <v>178.78</v>
      </c>
      <c r="I36" s="48">
        <v>209.56</v>
      </c>
      <c r="J36" s="48">
        <v>19.61</v>
      </c>
      <c r="K36" s="48">
        <v>340.81</v>
      </c>
      <c r="L36" s="48">
        <v>1801.21</v>
      </c>
      <c r="M36" s="48" t="s">
        <v>31</v>
      </c>
      <c r="N36" s="48">
        <v>33</v>
      </c>
      <c r="O36" s="51">
        <v>238.8</v>
      </c>
      <c r="P36" s="93" t="s">
        <v>41</v>
      </c>
      <c r="Q36" s="57" t="s">
        <v>42</v>
      </c>
    </row>
    <row r="37" spans="2:20" ht="26.1" customHeight="1" x14ac:dyDescent="0.25">
      <c r="B37" s="56">
        <v>2</v>
      </c>
      <c r="C37" s="49">
        <v>45198</v>
      </c>
      <c r="D37" s="50">
        <v>0.15625</v>
      </c>
      <c r="E37" s="50">
        <v>0.15833333333333333</v>
      </c>
      <c r="F37" s="48">
        <v>243.3</v>
      </c>
      <c r="G37" s="48">
        <v>376.6</v>
      </c>
      <c r="H37" s="48">
        <v>242.5</v>
      </c>
      <c r="I37" s="48">
        <v>180.96</v>
      </c>
      <c r="J37" s="48">
        <v>19.61</v>
      </c>
      <c r="K37" s="48">
        <v>338.52</v>
      </c>
      <c r="L37" s="48">
        <v>1785.89</v>
      </c>
      <c r="M37" s="48" t="s">
        <v>31</v>
      </c>
      <c r="N37" s="48">
        <v>37</v>
      </c>
      <c r="O37" s="51">
        <v>240.4</v>
      </c>
      <c r="P37" s="103"/>
      <c r="Q37" s="57" t="s">
        <v>42</v>
      </c>
    </row>
    <row r="38" spans="2:20" ht="26.1" customHeight="1" x14ac:dyDescent="0.25">
      <c r="B38" s="56">
        <v>3</v>
      </c>
      <c r="C38" s="49">
        <v>45197</v>
      </c>
      <c r="D38" s="50">
        <v>0.28680555555555554</v>
      </c>
      <c r="E38" s="50">
        <v>0.28888888888888892</v>
      </c>
      <c r="F38" s="48">
        <v>308.7</v>
      </c>
      <c r="G38" s="48">
        <v>353.7</v>
      </c>
      <c r="H38" s="48">
        <v>307.52</v>
      </c>
      <c r="I38" s="48">
        <v>185.91</v>
      </c>
      <c r="J38" s="48">
        <v>19.64</v>
      </c>
      <c r="K38" s="48">
        <v>368.22</v>
      </c>
      <c r="L38" s="48">
        <v>1908.86</v>
      </c>
      <c r="M38" s="48" t="s">
        <v>31</v>
      </c>
      <c r="N38" s="48">
        <v>43</v>
      </c>
      <c r="O38" s="51">
        <f>AVERAGE(240.1,240,239.5)</f>
        <v>239.86666666666667</v>
      </c>
      <c r="P38" s="103"/>
      <c r="Q38" s="57" t="s">
        <v>42</v>
      </c>
    </row>
    <row r="39" spans="2:20" ht="26.1" customHeight="1" x14ac:dyDescent="0.25">
      <c r="B39" s="56">
        <v>4</v>
      </c>
      <c r="C39" s="49">
        <v>45197</v>
      </c>
      <c r="D39" s="50">
        <v>9.7222222222222224E-2</v>
      </c>
      <c r="E39" s="50">
        <v>9.930555555555555E-2</v>
      </c>
      <c r="F39" s="48">
        <v>374</v>
      </c>
      <c r="G39" s="48">
        <v>324</v>
      </c>
      <c r="H39" s="48">
        <v>367.05</v>
      </c>
      <c r="I39" s="48">
        <v>199.86</v>
      </c>
      <c r="J39" s="48">
        <v>19.64</v>
      </c>
      <c r="K39" s="48">
        <v>409.05</v>
      </c>
      <c r="L39" s="48">
        <v>2070.2800000000002</v>
      </c>
      <c r="M39" s="48" t="s">
        <v>31</v>
      </c>
      <c r="N39" s="48">
        <v>50</v>
      </c>
      <c r="O39" s="51">
        <f>AVERAGE(240.1,240.2,239.5)</f>
        <v>239.93333333333331</v>
      </c>
      <c r="P39" s="104"/>
      <c r="Q39" s="57" t="s">
        <v>42</v>
      </c>
    </row>
    <row r="40" spans="2:20" ht="45" x14ac:dyDescent="0.25">
      <c r="B40" s="56">
        <v>5</v>
      </c>
      <c r="C40" s="49">
        <v>45197</v>
      </c>
      <c r="D40" s="50">
        <v>0.97222222222222221</v>
      </c>
      <c r="E40" s="50">
        <v>0.97430555555555554</v>
      </c>
      <c r="F40" s="48">
        <v>374</v>
      </c>
      <c r="G40" s="48">
        <v>-168.7</v>
      </c>
      <c r="H40" s="48">
        <v>372.06</v>
      </c>
      <c r="I40" s="48">
        <v>155.13</v>
      </c>
      <c r="J40" s="48">
        <v>19.09</v>
      </c>
      <c r="K40" s="48">
        <v>371.81</v>
      </c>
      <c r="L40" s="48">
        <v>1929.54</v>
      </c>
      <c r="M40" s="48" t="s">
        <v>31</v>
      </c>
      <c r="N40" s="48">
        <v>48</v>
      </c>
      <c r="O40" s="51">
        <f>AVERAGE(235.8,236.2,234.8)</f>
        <v>235.6</v>
      </c>
      <c r="P40" s="93" t="s">
        <v>43</v>
      </c>
      <c r="Q40" s="67" t="s">
        <v>44</v>
      </c>
    </row>
    <row r="41" spans="2:20" ht="45" x14ac:dyDescent="0.25">
      <c r="B41" s="56">
        <v>6</v>
      </c>
      <c r="C41" s="49">
        <v>45197</v>
      </c>
      <c r="D41" s="50">
        <v>0.2951388888888889</v>
      </c>
      <c r="E41" s="50">
        <v>0.29722222222222222</v>
      </c>
      <c r="F41" s="48">
        <v>308.7</v>
      </c>
      <c r="G41" s="48">
        <v>-178.5</v>
      </c>
      <c r="H41" s="48">
        <v>307.83999999999997</v>
      </c>
      <c r="I41" s="48">
        <v>136.29</v>
      </c>
      <c r="J41" s="48">
        <v>19.09</v>
      </c>
      <c r="K41" s="48">
        <v>330.56</v>
      </c>
      <c r="L41" s="48">
        <v>1733.45</v>
      </c>
      <c r="M41" s="48" t="s">
        <v>31</v>
      </c>
      <c r="N41" s="48">
        <v>43</v>
      </c>
      <c r="O41" s="51">
        <f>AVERAGE(236,236.9,236.2)</f>
        <v>236.36666666666665</v>
      </c>
      <c r="P41" s="94"/>
      <c r="Q41" s="67" t="s">
        <v>44</v>
      </c>
      <c r="S41" t="s">
        <v>45</v>
      </c>
    </row>
    <row r="42" spans="2:20" ht="45" x14ac:dyDescent="0.25">
      <c r="B42" s="56">
        <v>7</v>
      </c>
      <c r="C42" s="49">
        <v>45198</v>
      </c>
      <c r="D42" s="50">
        <v>0.16319444444444445</v>
      </c>
      <c r="E42" s="50">
        <v>0.16527777777777777</v>
      </c>
      <c r="F42" s="48">
        <v>243.3</v>
      </c>
      <c r="G42" s="48">
        <v>-183.9</v>
      </c>
      <c r="H42" s="48">
        <v>243.21</v>
      </c>
      <c r="I42" s="48">
        <v>119.95</v>
      </c>
      <c r="J42" s="48">
        <v>19.079999999999998</v>
      </c>
      <c r="K42" s="48">
        <v>290.64</v>
      </c>
      <c r="L42" s="48">
        <v>1557.44</v>
      </c>
      <c r="M42" s="48" t="s">
        <v>31</v>
      </c>
      <c r="N42" s="48">
        <v>38</v>
      </c>
      <c r="O42" s="51">
        <f>AVERAGE(237.1,237.2,237.1)</f>
        <v>237.13333333333333</v>
      </c>
      <c r="P42" s="94"/>
      <c r="Q42" s="67" t="s">
        <v>44</v>
      </c>
    </row>
    <row r="43" spans="2:20" ht="45.75" thickBot="1" x14ac:dyDescent="0.3">
      <c r="B43" s="58">
        <v>8</v>
      </c>
      <c r="C43" s="59">
        <v>45198</v>
      </c>
      <c r="D43" s="60">
        <v>0.26666666666666666</v>
      </c>
      <c r="E43" s="60">
        <v>0.26874999999999999</v>
      </c>
      <c r="F43" s="61">
        <v>178</v>
      </c>
      <c r="G43" s="61">
        <v>-184.4</v>
      </c>
      <c r="H43" s="61">
        <v>178.5</v>
      </c>
      <c r="I43" s="61">
        <v>148.12</v>
      </c>
      <c r="J43" s="61">
        <v>19.079999999999998</v>
      </c>
      <c r="K43" s="61">
        <v>287.68</v>
      </c>
      <c r="L43" s="61">
        <v>1545.18</v>
      </c>
      <c r="M43" s="61" t="s">
        <v>31</v>
      </c>
      <c r="N43" s="61">
        <v>35</v>
      </c>
      <c r="O43" s="62">
        <v>234.7</v>
      </c>
      <c r="P43" s="109"/>
      <c r="Q43" s="69" t="s">
        <v>44</v>
      </c>
      <c r="S43" s="34" t="s">
        <v>7</v>
      </c>
      <c r="T43" s="24" t="s">
        <v>46</v>
      </c>
    </row>
    <row r="44" spans="2:20" ht="15.75" thickBot="1" x14ac:dyDescent="0.3">
      <c r="S44" s="34" t="s">
        <v>8</v>
      </c>
      <c r="T44" s="24" t="s">
        <v>47</v>
      </c>
    </row>
    <row r="45" spans="2:20" ht="15.75" thickBot="1" x14ac:dyDescent="0.3">
      <c r="B45" s="65" t="s">
        <v>48</v>
      </c>
      <c r="C45" s="63"/>
      <c r="D45" s="63"/>
      <c r="E45" s="64"/>
      <c r="F45" s="52"/>
      <c r="G45" s="52"/>
      <c r="H45" s="52"/>
      <c r="I45" s="52"/>
      <c r="J45" s="52"/>
      <c r="K45" s="52"/>
      <c r="L45" s="52"/>
      <c r="M45" s="52"/>
      <c r="N45" s="52"/>
      <c r="O45" s="52"/>
      <c r="P45" s="52"/>
      <c r="Q45" s="53"/>
      <c r="S45" s="34" t="s">
        <v>49</v>
      </c>
      <c r="T45" s="24" t="s">
        <v>50</v>
      </c>
    </row>
    <row r="46" spans="2:20" x14ac:dyDescent="0.25">
      <c r="B46" s="12"/>
      <c r="Q46" s="13"/>
      <c r="S46" s="33" t="s">
        <v>10</v>
      </c>
      <c r="T46" s="24" t="s">
        <v>51</v>
      </c>
    </row>
    <row r="47" spans="2:20" x14ac:dyDescent="0.25">
      <c r="B47" s="100" t="s">
        <v>7</v>
      </c>
      <c r="C47" s="101" t="s">
        <v>8</v>
      </c>
      <c r="D47" s="101" t="s">
        <v>9</v>
      </c>
      <c r="E47" s="101"/>
      <c r="F47" s="107" t="s">
        <v>10</v>
      </c>
      <c r="G47" s="108"/>
      <c r="H47" s="28" t="s">
        <v>11</v>
      </c>
      <c r="I47" s="28" t="s">
        <v>12</v>
      </c>
      <c r="J47" s="43" t="s">
        <v>13</v>
      </c>
      <c r="K47" s="43" t="s">
        <v>14</v>
      </c>
      <c r="L47" s="43" t="s">
        <v>15</v>
      </c>
      <c r="M47" s="43" t="s">
        <v>16</v>
      </c>
      <c r="N47" s="43" t="s">
        <v>18</v>
      </c>
      <c r="O47" s="43" t="s">
        <v>19</v>
      </c>
      <c r="P47" s="26" t="s">
        <v>20</v>
      </c>
      <c r="Q47" s="54" t="s">
        <v>21</v>
      </c>
      <c r="S47" s="33" t="s">
        <v>11</v>
      </c>
      <c r="T47" s="24" t="s">
        <v>52</v>
      </c>
    </row>
    <row r="48" spans="2:20" x14ac:dyDescent="0.25">
      <c r="B48" s="100"/>
      <c r="C48" s="101"/>
      <c r="D48" s="43" t="s">
        <v>22</v>
      </c>
      <c r="E48" s="43" t="s">
        <v>23</v>
      </c>
      <c r="F48" s="28" t="s">
        <v>24</v>
      </c>
      <c r="G48" s="28" t="s">
        <v>25</v>
      </c>
      <c r="H48" s="25" t="s">
        <v>24</v>
      </c>
      <c r="I48" s="25" t="s">
        <v>25</v>
      </c>
      <c r="J48" s="27" t="s">
        <v>26</v>
      </c>
      <c r="K48" s="27" t="s">
        <v>27</v>
      </c>
      <c r="L48" s="27" t="s">
        <v>28</v>
      </c>
      <c r="M48" s="27" t="s">
        <v>29</v>
      </c>
      <c r="N48" s="27" t="s">
        <v>30</v>
      </c>
      <c r="O48" s="27" t="s">
        <v>26</v>
      </c>
      <c r="P48" s="27"/>
      <c r="Q48" s="55"/>
      <c r="S48" s="33" t="s">
        <v>12</v>
      </c>
      <c r="T48" s="24" t="s">
        <v>53</v>
      </c>
    </row>
    <row r="49" spans="2:20" ht="45" x14ac:dyDescent="0.25">
      <c r="B49" s="56">
        <v>1</v>
      </c>
      <c r="C49" s="49">
        <v>45198</v>
      </c>
      <c r="D49" s="50">
        <v>0.24444444444444446</v>
      </c>
      <c r="E49" s="50">
        <v>0.24652777777777779</v>
      </c>
      <c r="F49" s="48">
        <v>178</v>
      </c>
      <c r="G49" s="48">
        <v>405.5</v>
      </c>
      <c r="H49" s="48">
        <v>177.11</v>
      </c>
      <c r="I49" s="48">
        <v>16.02</v>
      </c>
      <c r="J49" s="48">
        <v>17.809999999999999</v>
      </c>
      <c r="K49" s="48">
        <v>194.09</v>
      </c>
      <c r="L49" s="48">
        <v>1082.82</v>
      </c>
      <c r="M49" s="48" t="s">
        <v>31</v>
      </c>
      <c r="N49" s="48">
        <v>29</v>
      </c>
      <c r="O49" s="51">
        <v>227.5</v>
      </c>
      <c r="P49" s="93" t="s">
        <v>32</v>
      </c>
      <c r="Q49" s="67" t="s">
        <v>54</v>
      </c>
      <c r="S49" s="33" t="s">
        <v>13</v>
      </c>
      <c r="T49" s="24" t="s">
        <v>55</v>
      </c>
    </row>
    <row r="50" spans="2:20" ht="45" x14ac:dyDescent="0.25">
      <c r="B50" s="56">
        <v>2</v>
      </c>
      <c r="C50" s="49">
        <v>45198</v>
      </c>
      <c r="D50" s="50">
        <v>0.13958333333333334</v>
      </c>
      <c r="E50" s="50">
        <v>0.14166666666666666</v>
      </c>
      <c r="F50" s="48">
        <v>243.3</v>
      </c>
      <c r="G50" s="48">
        <v>372.1</v>
      </c>
      <c r="H50" s="48">
        <v>243.06</v>
      </c>
      <c r="I50" s="48">
        <v>-9.9499999999999993</v>
      </c>
      <c r="J50" s="48">
        <v>17.82</v>
      </c>
      <c r="K50" s="48">
        <v>211.72</v>
      </c>
      <c r="L50" s="48">
        <v>1172.72</v>
      </c>
      <c r="M50" s="48" t="s">
        <v>31</v>
      </c>
      <c r="N50" s="48">
        <v>34</v>
      </c>
      <c r="O50" s="51">
        <v>229.8</v>
      </c>
      <c r="P50" s="94"/>
      <c r="Q50" s="67" t="s">
        <v>54</v>
      </c>
      <c r="S50" s="34" t="s">
        <v>56</v>
      </c>
      <c r="T50" s="24" t="s">
        <v>57</v>
      </c>
    </row>
    <row r="51" spans="2:20" ht="45" x14ac:dyDescent="0.25">
      <c r="B51" s="56">
        <v>3</v>
      </c>
      <c r="C51" s="49">
        <v>45197</v>
      </c>
      <c r="D51" s="50">
        <v>0.30694444444444441</v>
      </c>
      <c r="E51" s="50">
        <v>0.30902777777777779</v>
      </c>
      <c r="F51" s="48">
        <v>308.7</v>
      </c>
      <c r="G51" s="48">
        <v>320</v>
      </c>
      <c r="H51" s="48">
        <v>308.14</v>
      </c>
      <c r="I51" s="48">
        <v>17.28</v>
      </c>
      <c r="J51" s="48">
        <v>17.829999999999998</v>
      </c>
      <c r="K51" s="48">
        <v>259.20999999999998</v>
      </c>
      <c r="L51" s="48">
        <v>1406.54</v>
      </c>
      <c r="M51" s="48" t="s">
        <v>31</v>
      </c>
      <c r="N51" s="48">
        <v>40</v>
      </c>
      <c r="O51" s="51">
        <f>AVERAGE(228.7,228.7,227.9)</f>
        <v>228.43333333333331</v>
      </c>
      <c r="P51" s="94"/>
      <c r="Q51" s="67" t="s">
        <v>54</v>
      </c>
      <c r="S51" s="34" t="s">
        <v>58</v>
      </c>
      <c r="T51" s="24" t="s">
        <v>59</v>
      </c>
    </row>
    <row r="52" spans="2:20" ht="45" x14ac:dyDescent="0.25">
      <c r="B52" s="56">
        <v>4</v>
      </c>
      <c r="C52" s="49">
        <v>45197</v>
      </c>
      <c r="D52" s="50">
        <v>0.98402777777777783</v>
      </c>
      <c r="E52" s="50">
        <v>0.98611111111111116</v>
      </c>
      <c r="F52" s="48">
        <v>374</v>
      </c>
      <c r="G52" s="48">
        <v>240</v>
      </c>
      <c r="H52" s="48">
        <v>366.09</v>
      </c>
      <c r="I52" s="48">
        <v>28.56</v>
      </c>
      <c r="J52" s="48">
        <v>17.829999999999998</v>
      </c>
      <c r="K52" s="48">
        <v>299.14999999999998</v>
      </c>
      <c r="L52" s="48">
        <v>1593</v>
      </c>
      <c r="M52" s="48" t="s">
        <v>31</v>
      </c>
      <c r="N52" s="48">
        <v>47</v>
      </c>
      <c r="O52" s="51">
        <f>AVERAGE(228.5,228.1,227.5)</f>
        <v>228.03333333333333</v>
      </c>
      <c r="P52" s="95"/>
      <c r="Q52" s="67" t="s">
        <v>54</v>
      </c>
      <c r="S52" s="34" t="s">
        <v>17</v>
      </c>
      <c r="T52" s="24" t="s">
        <v>60</v>
      </c>
    </row>
    <row r="53" spans="2:20" ht="45" x14ac:dyDescent="0.25">
      <c r="B53" s="56">
        <v>5</v>
      </c>
      <c r="C53" s="49">
        <v>45197</v>
      </c>
      <c r="D53" s="50">
        <v>0.9916666666666667</v>
      </c>
      <c r="E53" s="70" t="s">
        <v>61</v>
      </c>
      <c r="F53" s="48">
        <v>374</v>
      </c>
      <c r="G53" s="48">
        <v>-101.5</v>
      </c>
      <c r="H53" s="48">
        <v>368.52</v>
      </c>
      <c r="I53" s="48">
        <v>-83.68</v>
      </c>
      <c r="J53" s="48">
        <v>16.440000000000001</v>
      </c>
      <c r="K53" s="48">
        <v>269.86</v>
      </c>
      <c r="L53" s="48">
        <v>1455.96</v>
      </c>
      <c r="M53" s="73">
        <f>ABS(1-I53/G53)*100</f>
        <v>17.556650246305416</v>
      </c>
      <c r="N53" s="48">
        <v>50</v>
      </c>
      <c r="O53" s="51">
        <f>AVERAGE(219.5,220,219.5)</f>
        <v>219.66666666666666</v>
      </c>
      <c r="P53" s="102" t="s">
        <v>62</v>
      </c>
      <c r="Q53" s="68" t="s">
        <v>63</v>
      </c>
      <c r="S53" s="34" t="s">
        <v>18</v>
      </c>
      <c r="T53" s="24" t="s">
        <v>64</v>
      </c>
    </row>
    <row r="54" spans="2:20" ht="45" x14ac:dyDescent="0.25">
      <c r="B54" s="56">
        <v>6</v>
      </c>
      <c r="C54" s="49">
        <v>45197</v>
      </c>
      <c r="D54" s="50">
        <v>0.24305555555555555</v>
      </c>
      <c r="E54" s="50">
        <v>0.24652777777777779</v>
      </c>
      <c r="F54" s="48">
        <v>308.7</v>
      </c>
      <c r="G54" s="48">
        <v>-119.5</v>
      </c>
      <c r="H54" s="48">
        <v>311.14</v>
      </c>
      <c r="I54" s="48">
        <v>-103.66</v>
      </c>
      <c r="J54" s="48">
        <v>16.43</v>
      </c>
      <c r="K54" s="48">
        <v>223.65</v>
      </c>
      <c r="L54" s="48">
        <v>1227.28</v>
      </c>
      <c r="M54" s="73">
        <f>ABS(1-I54/G54)*100</f>
        <v>13.25523012552302</v>
      </c>
      <c r="N54" s="48">
        <v>40</v>
      </c>
      <c r="O54" s="51">
        <f>AVERAGE(220.4,220.5,220)</f>
        <v>220.29999999999998</v>
      </c>
      <c r="P54" s="103"/>
      <c r="Q54" s="68" t="s">
        <v>63</v>
      </c>
      <c r="S54" s="34" t="s">
        <v>16</v>
      </c>
      <c r="T54" s="24" t="s">
        <v>65</v>
      </c>
    </row>
    <row r="55" spans="2:20" ht="45" x14ac:dyDescent="0.25">
      <c r="B55" s="56">
        <v>7</v>
      </c>
      <c r="C55" s="49">
        <v>45198</v>
      </c>
      <c r="D55" s="50">
        <v>0.10555555555555556</v>
      </c>
      <c r="E55" s="50">
        <v>0.10902777777777778</v>
      </c>
      <c r="F55" s="48">
        <v>243.3</v>
      </c>
      <c r="G55" s="48">
        <v>-131.4</v>
      </c>
      <c r="H55" s="48">
        <v>244.55</v>
      </c>
      <c r="I55" s="48">
        <v>-118.24</v>
      </c>
      <c r="J55" s="48">
        <v>16.41</v>
      </c>
      <c r="K55" s="48">
        <v>174.75</v>
      </c>
      <c r="L55" s="48">
        <v>972.23</v>
      </c>
      <c r="M55" s="73">
        <f>ABS(1-I55/G55)*100</f>
        <v>10.015220700152216</v>
      </c>
      <c r="N55" s="48">
        <v>34</v>
      </c>
      <c r="O55" s="51">
        <v>221</v>
      </c>
      <c r="P55" s="104"/>
      <c r="Q55" s="68" t="s">
        <v>63</v>
      </c>
      <c r="S55" s="34" t="s">
        <v>20</v>
      </c>
      <c r="T55" s="24" t="s">
        <v>66</v>
      </c>
    </row>
    <row r="56" spans="2:20" ht="75.75" thickBot="1" x14ac:dyDescent="0.3">
      <c r="B56" s="58">
        <v>8</v>
      </c>
      <c r="C56" s="59">
        <v>45198</v>
      </c>
      <c r="D56" s="60">
        <v>0.2298611111111111</v>
      </c>
      <c r="E56" s="60">
        <v>0.23194444444444443</v>
      </c>
      <c r="F56" s="61">
        <v>178</v>
      </c>
      <c r="G56" s="61">
        <v>-137.4</v>
      </c>
      <c r="H56" s="61">
        <v>177.15</v>
      </c>
      <c r="I56" s="61">
        <v>-108.45</v>
      </c>
      <c r="J56" s="61">
        <v>16.37</v>
      </c>
      <c r="K56" s="61">
        <v>134.38</v>
      </c>
      <c r="L56" s="61">
        <v>754.11</v>
      </c>
      <c r="M56" s="61" t="s">
        <v>31</v>
      </c>
      <c r="N56" s="61">
        <v>29</v>
      </c>
      <c r="O56" s="62">
        <f>AVERAGE(218.5,218.6,217.8)</f>
        <v>218.30000000000004</v>
      </c>
      <c r="P56" s="71" t="s">
        <v>34</v>
      </c>
      <c r="Q56" s="69" t="s">
        <v>67</v>
      </c>
      <c r="S56" s="34" t="s">
        <v>21</v>
      </c>
      <c r="T56" s="24" t="s">
        <v>68</v>
      </c>
    </row>
    <row r="57" spans="2:20" ht="15.75" thickBot="1" x14ac:dyDescent="0.3"/>
    <row r="58" spans="2:20" ht="15.75" thickBot="1" x14ac:dyDescent="0.3">
      <c r="B58" s="65" t="s">
        <v>69</v>
      </c>
      <c r="C58" s="63"/>
      <c r="D58" s="63"/>
      <c r="E58" s="64"/>
      <c r="F58" s="52"/>
      <c r="G58" s="52"/>
      <c r="H58" s="52"/>
      <c r="I58" s="52"/>
      <c r="J58" s="52"/>
      <c r="K58" s="52"/>
      <c r="L58" s="52"/>
      <c r="M58" s="52"/>
      <c r="N58" s="52"/>
      <c r="O58" s="52"/>
      <c r="P58" s="52"/>
      <c r="Q58" s="53"/>
    </row>
    <row r="59" spans="2:20" x14ac:dyDescent="0.25">
      <c r="B59" s="12"/>
      <c r="Q59" s="13"/>
    </row>
    <row r="60" spans="2:20" x14ac:dyDescent="0.25">
      <c r="B60" s="96" t="s">
        <v>7</v>
      </c>
      <c r="C60" s="98" t="s">
        <v>8</v>
      </c>
      <c r="D60" s="101" t="s">
        <v>9</v>
      </c>
      <c r="E60" s="101"/>
      <c r="F60" s="107" t="s">
        <v>10</v>
      </c>
      <c r="G60" s="108"/>
      <c r="H60" s="28" t="s">
        <v>11</v>
      </c>
      <c r="I60" s="28" t="s">
        <v>12</v>
      </c>
      <c r="J60" s="43" t="s">
        <v>13</v>
      </c>
      <c r="K60" s="43" t="s">
        <v>14</v>
      </c>
      <c r="L60" s="43" t="s">
        <v>15</v>
      </c>
      <c r="M60" s="43" t="s">
        <v>16</v>
      </c>
      <c r="N60" s="43" t="s">
        <v>18</v>
      </c>
      <c r="O60" s="43" t="s">
        <v>19</v>
      </c>
      <c r="P60" s="26" t="s">
        <v>20</v>
      </c>
      <c r="Q60" s="54" t="s">
        <v>21</v>
      </c>
    </row>
    <row r="61" spans="2:20" x14ac:dyDescent="0.25">
      <c r="B61" s="97"/>
      <c r="C61" s="99"/>
      <c r="D61" s="43" t="s">
        <v>22</v>
      </c>
      <c r="E61" s="43" t="s">
        <v>23</v>
      </c>
      <c r="F61" s="28" t="s">
        <v>24</v>
      </c>
      <c r="G61" s="28" t="s">
        <v>25</v>
      </c>
      <c r="H61" s="25" t="s">
        <v>24</v>
      </c>
      <c r="I61" s="25" t="s">
        <v>25</v>
      </c>
      <c r="J61" s="27" t="s">
        <v>26</v>
      </c>
      <c r="K61" s="27" t="s">
        <v>27</v>
      </c>
      <c r="L61" s="27" t="s">
        <v>28</v>
      </c>
      <c r="M61" s="27" t="s">
        <v>29</v>
      </c>
      <c r="N61" s="27" t="s">
        <v>30</v>
      </c>
      <c r="O61" s="27" t="s">
        <v>26</v>
      </c>
      <c r="P61" s="27"/>
      <c r="Q61" s="55"/>
    </row>
    <row r="62" spans="2:20" ht="45" x14ac:dyDescent="0.25">
      <c r="B62" s="56">
        <v>1</v>
      </c>
      <c r="C62" s="49">
        <v>45198</v>
      </c>
      <c r="D62" s="50">
        <v>0.23958333333333334</v>
      </c>
      <c r="E62" s="50">
        <v>0.24166666666666667</v>
      </c>
      <c r="F62" s="48">
        <v>178</v>
      </c>
      <c r="G62" s="48">
        <v>381.6</v>
      </c>
      <c r="H62" s="48">
        <v>178.5</v>
      </c>
      <c r="I62" s="48">
        <v>-61.46</v>
      </c>
      <c r="J62" s="48">
        <v>16.920000000000002</v>
      </c>
      <c r="K62" s="48">
        <v>153.66</v>
      </c>
      <c r="L62" s="48">
        <v>862.71</v>
      </c>
      <c r="M62" s="48" t="s">
        <v>31</v>
      </c>
      <c r="N62" s="48">
        <v>30</v>
      </c>
      <c r="O62" s="51">
        <f>AVERAGE(222.6,222.6,221.8)</f>
        <v>222.33333333333334</v>
      </c>
      <c r="P62" s="93" t="s">
        <v>32</v>
      </c>
      <c r="Q62" s="67" t="s">
        <v>70</v>
      </c>
    </row>
    <row r="63" spans="2:20" ht="45" x14ac:dyDescent="0.25">
      <c r="B63" s="56">
        <v>2</v>
      </c>
      <c r="C63" s="49">
        <v>45198</v>
      </c>
      <c r="D63" s="50">
        <v>0.13333333333333333</v>
      </c>
      <c r="E63" s="50">
        <v>0.13541666666666666</v>
      </c>
      <c r="F63" s="48">
        <v>243.3</v>
      </c>
      <c r="G63" s="48">
        <v>343.6</v>
      </c>
      <c r="H63" s="48">
        <v>241.43</v>
      </c>
      <c r="I63" s="48">
        <v>-82.54</v>
      </c>
      <c r="J63" s="48">
        <v>16.93</v>
      </c>
      <c r="K63" s="48">
        <v>181.74</v>
      </c>
      <c r="L63" s="48">
        <v>1012</v>
      </c>
      <c r="M63" s="48" t="s">
        <v>31</v>
      </c>
      <c r="N63" s="48">
        <v>35</v>
      </c>
      <c r="O63" s="51">
        <v>224.2</v>
      </c>
      <c r="P63" s="94"/>
      <c r="Q63" s="67" t="s">
        <v>70</v>
      </c>
    </row>
    <row r="64" spans="2:20" ht="45" x14ac:dyDescent="0.25">
      <c r="B64" s="56">
        <v>3</v>
      </c>
      <c r="C64" s="49">
        <v>45197</v>
      </c>
      <c r="D64" s="50">
        <v>0.31319444444444444</v>
      </c>
      <c r="E64" s="50">
        <v>0.31527777777777777</v>
      </c>
      <c r="F64" s="48">
        <v>308.7</v>
      </c>
      <c r="G64" s="48">
        <v>286.39999999999998</v>
      </c>
      <c r="H64" s="48">
        <v>308.76</v>
      </c>
      <c r="I64" s="48">
        <v>-63.07</v>
      </c>
      <c r="J64" s="48">
        <v>16.940000000000001</v>
      </c>
      <c r="K64" s="48">
        <v>230.18</v>
      </c>
      <c r="L64" s="48">
        <v>1260.29</v>
      </c>
      <c r="M64" s="48" t="s">
        <v>31</v>
      </c>
      <c r="N64" s="48">
        <v>40</v>
      </c>
      <c r="O64" s="51">
        <v>223.3</v>
      </c>
      <c r="P64" s="94"/>
      <c r="Q64" s="67" t="s">
        <v>70</v>
      </c>
    </row>
    <row r="65" spans="2:17" ht="45" x14ac:dyDescent="0.25">
      <c r="B65" s="56">
        <v>4</v>
      </c>
      <c r="C65" s="49">
        <v>45198</v>
      </c>
      <c r="D65" s="50">
        <v>4.8611111111111112E-3</v>
      </c>
      <c r="E65" s="50">
        <v>6.9444444444444441E-3</v>
      </c>
      <c r="F65" s="48">
        <v>374</v>
      </c>
      <c r="G65" s="48">
        <v>193.7</v>
      </c>
      <c r="H65" s="48">
        <v>370.47</v>
      </c>
      <c r="I65" s="48">
        <v>-47.96</v>
      </c>
      <c r="J65" s="48">
        <v>16.93</v>
      </c>
      <c r="K65" s="48">
        <v>277.29000000000002</v>
      </c>
      <c r="L65" s="48">
        <v>1493.04</v>
      </c>
      <c r="M65" s="48" t="s">
        <v>31</v>
      </c>
      <c r="N65" s="48">
        <v>49</v>
      </c>
      <c r="O65" s="51">
        <f>AVERAGE(222.8,223.4,222.8)</f>
        <v>223</v>
      </c>
      <c r="P65" s="95"/>
      <c r="Q65" s="67" t="s">
        <v>70</v>
      </c>
    </row>
    <row r="66" spans="2:17" ht="45" x14ac:dyDescent="0.25">
      <c r="B66" s="56">
        <v>5</v>
      </c>
      <c r="C66" s="49">
        <v>45197</v>
      </c>
      <c r="D66" s="50">
        <v>0.13333333333333333</v>
      </c>
      <c r="E66" s="50">
        <v>0.14375000000000002</v>
      </c>
      <c r="F66" s="48">
        <v>374</v>
      </c>
      <c r="G66" s="48">
        <v>-80.400000000000006</v>
      </c>
      <c r="H66" s="48">
        <v>366.31</v>
      </c>
      <c r="I66" s="48">
        <v>-83.45</v>
      </c>
      <c r="J66" s="48">
        <v>16.559999999999999</v>
      </c>
      <c r="K66" s="48">
        <v>266.74</v>
      </c>
      <c r="L66" s="48">
        <v>1449.27</v>
      </c>
      <c r="M66" s="73">
        <f>ABS(1-I66/G66)*100</f>
        <v>3.7935323383084585</v>
      </c>
      <c r="N66" s="48">
        <v>49</v>
      </c>
      <c r="O66" s="51">
        <f>AVERAGE(221.1,221.3,220.8)</f>
        <v>221.06666666666669</v>
      </c>
      <c r="P66" s="48" t="s">
        <v>62</v>
      </c>
      <c r="Q66" s="68" t="s">
        <v>71</v>
      </c>
    </row>
    <row r="67" spans="2:17" ht="45" x14ac:dyDescent="0.25">
      <c r="B67" s="56">
        <v>6</v>
      </c>
      <c r="C67" s="49">
        <v>45197</v>
      </c>
      <c r="D67" s="50">
        <v>0.2638888888888889</v>
      </c>
      <c r="E67" s="50">
        <v>0.2673611111111111</v>
      </c>
      <c r="F67" s="48">
        <v>308.7</v>
      </c>
      <c r="G67" s="48">
        <v>-99.2</v>
      </c>
      <c r="H67" s="48">
        <v>307.60000000000002</v>
      </c>
      <c r="I67" s="48">
        <v>-103.27</v>
      </c>
      <c r="J67" s="48">
        <v>16.37</v>
      </c>
      <c r="K67" s="48">
        <v>221.62</v>
      </c>
      <c r="L67" s="48">
        <v>1218.6099999999999</v>
      </c>
      <c r="M67" s="73">
        <f>ABS(1-I67/G67)*100</f>
        <v>4.1028225806451601</v>
      </c>
      <c r="N67" s="48">
        <v>42</v>
      </c>
      <c r="O67" s="51">
        <f>AVERAGE(219.5,219.7,219.1)</f>
        <v>219.43333333333331</v>
      </c>
      <c r="P67" s="48" t="s">
        <v>62</v>
      </c>
      <c r="Q67" s="68" t="s">
        <v>72</v>
      </c>
    </row>
    <row r="68" spans="2:17" ht="45" x14ac:dyDescent="0.25">
      <c r="B68" s="56">
        <v>7</v>
      </c>
      <c r="C68" s="49">
        <v>45198</v>
      </c>
      <c r="D68" s="50">
        <v>0.11180555555555556</v>
      </c>
      <c r="E68" s="50">
        <v>0.11527777777777777</v>
      </c>
      <c r="F68" s="48">
        <v>243.3</v>
      </c>
      <c r="G68" s="48">
        <v>-114.3</v>
      </c>
      <c r="H68" s="48">
        <v>244.57</v>
      </c>
      <c r="I68" s="48">
        <v>-118.32</v>
      </c>
      <c r="J68" s="48">
        <v>16.420000000000002</v>
      </c>
      <c r="K68" s="48">
        <v>174.35</v>
      </c>
      <c r="L68" s="48">
        <v>971.43</v>
      </c>
      <c r="M68" s="73">
        <f>ABS(1-I68/G68)*100</f>
        <v>3.5170603674540724</v>
      </c>
      <c r="N68" s="48">
        <v>35</v>
      </c>
      <c r="O68" s="51">
        <v>221</v>
      </c>
      <c r="P68" s="48" t="s">
        <v>62</v>
      </c>
      <c r="Q68" s="68" t="s">
        <v>72</v>
      </c>
    </row>
    <row r="69" spans="2:17" ht="15.75" thickBot="1" x14ac:dyDescent="0.3">
      <c r="B69" s="58">
        <v>8</v>
      </c>
      <c r="C69" s="59">
        <v>45198</v>
      </c>
      <c r="D69" s="60">
        <v>0.23402777777777781</v>
      </c>
      <c r="E69" s="60">
        <v>0.23750000000000002</v>
      </c>
      <c r="F69" s="61">
        <v>178</v>
      </c>
      <c r="G69" s="61">
        <v>-122.3</v>
      </c>
      <c r="H69" s="61">
        <v>178.36</v>
      </c>
      <c r="I69" s="61">
        <v>-120.63</v>
      </c>
      <c r="J69" s="61">
        <v>16.2</v>
      </c>
      <c r="K69" s="61">
        <v>131.25</v>
      </c>
      <c r="L69" s="61">
        <v>736.92</v>
      </c>
      <c r="M69" s="74">
        <f>ABS(1-I69/G69)*100</f>
        <v>1.3654946852003302</v>
      </c>
      <c r="N69" s="61">
        <v>29</v>
      </c>
      <c r="O69" s="62">
        <f>AVERAGE(218.5,218.6,217.8)</f>
        <v>218.30000000000004</v>
      </c>
      <c r="P69" s="61" t="s">
        <v>62</v>
      </c>
      <c r="Q69" s="72" t="s">
        <v>73</v>
      </c>
    </row>
  </sheetData>
  <mergeCells count="31">
    <mergeCell ref="D21:E21"/>
    <mergeCell ref="D34:E34"/>
    <mergeCell ref="D47:E47"/>
    <mergeCell ref="D60:E60"/>
    <mergeCell ref="F8:G8"/>
    <mergeCell ref="D8:E8"/>
    <mergeCell ref="F60:G60"/>
    <mergeCell ref="F34:G34"/>
    <mergeCell ref="F21:G21"/>
    <mergeCell ref="P8:P9"/>
    <mergeCell ref="Q8:Q9"/>
    <mergeCell ref="F47:G47"/>
    <mergeCell ref="P10:P13"/>
    <mergeCell ref="P27:P30"/>
    <mergeCell ref="P23:P26"/>
    <mergeCell ref="P40:P43"/>
    <mergeCell ref="P36:P39"/>
    <mergeCell ref="P14:P17"/>
    <mergeCell ref="B8:B9"/>
    <mergeCell ref="C8:C9"/>
    <mergeCell ref="B21:B22"/>
    <mergeCell ref="C21:C22"/>
    <mergeCell ref="B47:B48"/>
    <mergeCell ref="C47:C48"/>
    <mergeCell ref="P62:P65"/>
    <mergeCell ref="B60:B61"/>
    <mergeCell ref="C60:C61"/>
    <mergeCell ref="B34:B35"/>
    <mergeCell ref="C34:C35"/>
    <mergeCell ref="P53:P55"/>
    <mergeCell ref="P49:P52"/>
  </mergeCells>
  <pageMargins left="0.7" right="0.7" top="0.75" bottom="0.75" header="0.3" footer="0.3"/>
  <pageSetup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X44"/>
  <sheetViews>
    <sheetView showGridLines="0" zoomScaleNormal="100" workbookViewId="0">
      <selection activeCell="N20" sqref="N20"/>
    </sheetView>
  </sheetViews>
  <sheetFormatPr baseColWidth="10" defaultColWidth="11.42578125" defaultRowHeight="15" x14ac:dyDescent="0.25"/>
  <cols>
    <col min="1" max="1" width="6.140625" customWidth="1"/>
    <col min="2" max="2" width="26.5703125" bestFit="1" customWidth="1"/>
    <col min="3" max="3" width="16.140625" bestFit="1" customWidth="1"/>
    <col min="4" max="4" width="3.42578125" customWidth="1"/>
    <col min="5" max="5" width="47.28515625" customWidth="1"/>
    <col min="6" max="6" width="14.28515625" customWidth="1"/>
    <col min="7" max="7" width="11.7109375" customWidth="1"/>
    <col min="8" max="8" width="15.140625" customWidth="1"/>
    <col min="9" max="9" width="12.140625" customWidth="1"/>
    <col min="10" max="10" width="11.5703125" customWidth="1"/>
    <col min="11" max="11" width="10.42578125" customWidth="1"/>
    <col min="12" max="12" width="10.28515625" customWidth="1"/>
    <col min="13" max="13" width="11.28515625" customWidth="1"/>
    <col min="14" max="14" width="12.85546875" customWidth="1"/>
    <col min="15" max="15" width="7.28515625" bestFit="1" customWidth="1"/>
    <col min="17" max="17" width="14.140625" bestFit="1" customWidth="1"/>
    <col min="18" max="18" width="46.7109375" bestFit="1" customWidth="1"/>
    <col min="20" max="20" width="9.28515625" customWidth="1"/>
    <col min="21" max="21" width="1.42578125" customWidth="1"/>
  </cols>
  <sheetData>
    <row r="2" spans="2:21" ht="15.75" thickBot="1" x14ac:dyDescent="0.3"/>
    <row r="3" spans="2:21" ht="15.75" thickBot="1" x14ac:dyDescent="0.3">
      <c r="B3" s="40" t="s">
        <v>0</v>
      </c>
      <c r="C3" s="41" t="s">
        <v>1</v>
      </c>
      <c r="E3" s="17" t="s">
        <v>74</v>
      </c>
      <c r="F3" s="88" t="s">
        <v>75</v>
      </c>
      <c r="G3" s="89">
        <f>C6</f>
        <v>178</v>
      </c>
      <c r="H3" s="87">
        <f>(1/3)*(J3-G3)+G3</f>
        <v>243.32999999999998</v>
      </c>
      <c r="I3" s="87">
        <f>(2/3)*(J3-G3)+G3</f>
        <v>308.65999999999997</v>
      </c>
      <c r="J3" s="87">
        <f>C7</f>
        <v>373.99</v>
      </c>
      <c r="K3" s="90">
        <f>+J3</f>
        <v>373.99</v>
      </c>
      <c r="L3" s="90">
        <f>I3</f>
        <v>308.65999999999997</v>
      </c>
      <c r="M3" s="90">
        <f>+H3</f>
        <v>243.32999999999998</v>
      </c>
      <c r="N3" s="91">
        <f>+G3</f>
        <v>178</v>
      </c>
      <c r="O3" s="18">
        <f>+G3</f>
        <v>178</v>
      </c>
      <c r="Q3" s="117" t="s">
        <v>76</v>
      </c>
      <c r="R3" s="118"/>
      <c r="S3" s="118"/>
      <c r="T3" s="118"/>
      <c r="U3" s="119"/>
    </row>
    <row r="4" spans="2:21" x14ac:dyDescent="0.25">
      <c r="B4" s="35" t="s">
        <v>77</v>
      </c>
      <c r="C4" s="37" t="s">
        <v>3</v>
      </c>
      <c r="E4" s="19" t="s">
        <v>78</v>
      </c>
      <c r="F4" s="83" t="s">
        <v>79</v>
      </c>
      <c r="G4" s="84">
        <v>-122.3</v>
      </c>
      <c r="H4" s="85">
        <v>-114.3</v>
      </c>
      <c r="I4" s="85">
        <v>-99.2</v>
      </c>
      <c r="J4" s="85">
        <v>-80.400000000000006</v>
      </c>
      <c r="K4" s="85">
        <v>193.7</v>
      </c>
      <c r="L4" s="85">
        <v>286.39999999999998</v>
      </c>
      <c r="M4" s="85">
        <v>343.6</v>
      </c>
      <c r="N4" s="86">
        <v>381.6</v>
      </c>
      <c r="O4" s="18">
        <f>+G4</f>
        <v>-122.3</v>
      </c>
      <c r="Q4" s="120"/>
      <c r="R4" s="121"/>
      <c r="S4" s="121"/>
      <c r="T4" s="121"/>
      <c r="U4" s="122"/>
    </row>
    <row r="5" spans="2:21" x14ac:dyDescent="0.25">
      <c r="B5" s="35" t="s">
        <v>4</v>
      </c>
      <c r="C5" s="36" t="s">
        <v>5</v>
      </c>
      <c r="E5" s="20" t="s">
        <v>80</v>
      </c>
      <c r="F5" s="31" t="s">
        <v>81</v>
      </c>
      <c r="G5" s="81">
        <v>-137.4</v>
      </c>
      <c r="H5" s="78">
        <v>-131.4</v>
      </c>
      <c r="I5" s="78">
        <v>-119.5</v>
      </c>
      <c r="J5" s="78">
        <v>-101.5</v>
      </c>
      <c r="K5" s="78">
        <v>240</v>
      </c>
      <c r="L5" s="78">
        <v>320</v>
      </c>
      <c r="M5" s="78">
        <v>372.1</v>
      </c>
      <c r="N5" s="82">
        <v>405.5</v>
      </c>
      <c r="O5" s="18">
        <f>+G5</f>
        <v>-137.4</v>
      </c>
      <c r="Q5" s="123" t="s">
        <v>82</v>
      </c>
      <c r="R5" s="124"/>
      <c r="S5" s="124"/>
      <c r="T5" s="124"/>
      <c r="U5" s="125"/>
    </row>
    <row r="6" spans="2:21" x14ac:dyDescent="0.25">
      <c r="B6" s="35" t="s">
        <v>83</v>
      </c>
      <c r="C6" s="37">
        <v>178</v>
      </c>
      <c r="E6" s="21" t="s">
        <v>84</v>
      </c>
      <c r="F6" s="32" t="s">
        <v>85</v>
      </c>
      <c r="G6" s="79">
        <v>-153.30000000000001</v>
      </c>
      <c r="H6" s="77">
        <v>-149.1</v>
      </c>
      <c r="I6" s="77">
        <v>-139.5</v>
      </c>
      <c r="J6" s="77">
        <v>-124.3</v>
      </c>
      <c r="K6" s="77">
        <v>280.89999999999998</v>
      </c>
      <c r="L6" s="77">
        <v>351.6</v>
      </c>
      <c r="M6" s="77">
        <v>387.9</v>
      </c>
      <c r="N6" s="80">
        <v>407.5</v>
      </c>
      <c r="O6" s="22"/>
      <c r="Q6" s="123"/>
      <c r="R6" s="124"/>
      <c r="S6" s="124"/>
      <c r="T6" s="124"/>
      <c r="U6" s="125"/>
    </row>
    <row r="7" spans="2:21" x14ac:dyDescent="0.25">
      <c r="B7" s="35" t="s">
        <v>86</v>
      </c>
      <c r="C7" s="38">
        <v>373.99</v>
      </c>
      <c r="E7" s="20" t="s">
        <v>87</v>
      </c>
      <c r="F7" s="31" t="s">
        <v>88</v>
      </c>
      <c r="G7" s="81">
        <v>-168.5</v>
      </c>
      <c r="H7" s="78">
        <v>-166.4</v>
      </c>
      <c r="I7" s="78">
        <v>-158.9</v>
      </c>
      <c r="J7" s="78">
        <v>-146.69999999999999</v>
      </c>
      <c r="K7" s="78">
        <v>318.39999999999998</v>
      </c>
      <c r="L7" s="78">
        <v>360.8</v>
      </c>
      <c r="M7" s="78">
        <v>385.6</v>
      </c>
      <c r="N7" s="82">
        <v>403.9</v>
      </c>
      <c r="O7" s="18">
        <f>+G7</f>
        <v>-168.5</v>
      </c>
      <c r="Q7" s="1"/>
      <c r="R7" s="2"/>
      <c r="S7" s="2"/>
      <c r="T7" s="2"/>
      <c r="U7" s="3"/>
    </row>
    <row r="8" spans="2:21" ht="16.149999999999999" customHeight="1" thickBot="1" x14ac:dyDescent="0.3">
      <c r="B8" s="35" t="s">
        <v>89</v>
      </c>
      <c r="C8" s="38">
        <v>18</v>
      </c>
      <c r="E8" s="75" t="s">
        <v>90</v>
      </c>
      <c r="F8" s="76" t="s">
        <v>91</v>
      </c>
      <c r="G8" s="111" t="s">
        <v>92</v>
      </c>
      <c r="H8" s="112"/>
      <c r="I8" s="112"/>
      <c r="J8" s="112"/>
      <c r="K8" s="112"/>
      <c r="L8" s="112"/>
      <c r="M8" s="112"/>
      <c r="N8" s="113"/>
      <c r="O8" s="18" t="str">
        <f>+G8</f>
        <v>No operable</v>
      </c>
      <c r="Q8" s="4" t="s">
        <v>93</v>
      </c>
      <c r="R8" s="126" t="s">
        <v>83</v>
      </c>
      <c r="S8" s="126"/>
      <c r="T8" s="126"/>
      <c r="U8" s="127"/>
    </row>
    <row r="9" spans="2:21" ht="15.75" thickBot="1" x14ac:dyDescent="0.3">
      <c r="B9" s="39" t="s">
        <v>94</v>
      </c>
      <c r="C9" s="45">
        <v>0.85</v>
      </c>
      <c r="Q9" s="5" t="s">
        <v>95</v>
      </c>
      <c r="R9" s="128" t="s">
        <v>86</v>
      </c>
      <c r="S9" s="128"/>
      <c r="T9" s="128"/>
      <c r="U9" s="129"/>
    </row>
    <row r="10" spans="2:21" x14ac:dyDescent="0.25">
      <c r="Q10" s="4" t="s">
        <v>96</v>
      </c>
      <c r="R10" s="126" t="s">
        <v>89</v>
      </c>
      <c r="S10" s="126"/>
      <c r="T10" s="126"/>
      <c r="U10" s="127"/>
    </row>
    <row r="11" spans="2:21" x14ac:dyDescent="0.25">
      <c r="Q11" s="4" t="s">
        <v>97</v>
      </c>
      <c r="R11" s="126" t="s">
        <v>98</v>
      </c>
      <c r="S11" s="126"/>
      <c r="T11" s="126"/>
      <c r="U11" s="127"/>
    </row>
    <row r="12" spans="2:21" x14ac:dyDescent="0.25">
      <c r="Q12" s="6" t="s">
        <v>99</v>
      </c>
      <c r="R12" s="130" t="s">
        <v>100</v>
      </c>
      <c r="S12" s="130"/>
      <c r="T12" s="130"/>
      <c r="U12" s="131"/>
    </row>
    <row r="13" spans="2:21" x14ac:dyDescent="0.25">
      <c r="Q13" s="7" t="s">
        <v>101</v>
      </c>
      <c r="R13" s="132" t="s">
        <v>102</v>
      </c>
      <c r="S13" s="133"/>
      <c r="T13" s="133"/>
      <c r="U13" s="134"/>
    </row>
    <row r="14" spans="2:21" x14ac:dyDescent="0.25">
      <c r="Q14" s="136"/>
      <c r="R14" s="132"/>
      <c r="S14" s="132"/>
      <c r="T14" s="132"/>
      <c r="U14" s="135"/>
    </row>
    <row r="15" spans="2:21" ht="18" x14ac:dyDescent="0.35">
      <c r="Q15" s="137"/>
      <c r="R15" s="8" t="s">
        <v>103</v>
      </c>
      <c r="S15" s="8"/>
      <c r="T15" s="8"/>
      <c r="U15" s="9"/>
    </row>
    <row r="16" spans="2:21" x14ac:dyDescent="0.25">
      <c r="Q16" s="10" t="s">
        <v>104</v>
      </c>
      <c r="R16" s="133" t="s">
        <v>105</v>
      </c>
      <c r="S16" s="133"/>
      <c r="T16" s="133"/>
      <c r="U16" s="134"/>
    </row>
    <row r="17" spans="5:24" x14ac:dyDescent="0.25">
      <c r="Q17" s="7"/>
      <c r="R17" s="132"/>
      <c r="S17" s="132"/>
      <c r="T17" s="132"/>
      <c r="U17" s="135"/>
    </row>
    <row r="18" spans="5:24" ht="18" x14ac:dyDescent="0.35">
      <c r="Q18" s="11"/>
      <c r="R18" s="8" t="s">
        <v>106</v>
      </c>
      <c r="S18" s="8"/>
      <c r="T18" s="8"/>
      <c r="U18" s="9"/>
    </row>
    <row r="19" spans="5:24" x14ac:dyDescent="0.25">
      <c r="Q19" s="10" t="s">
        <v>107</v>
      </c>
      <c r="R19" s="133" t="s">
        <v>105</v>
      </c>
      <c r="S19" s="133"/>
      <c r="T19" s="133"/>
      <c r="U19" s="134"/>
    </row>
    <row r="20" spans="5:24" x14ac:dyDescent="0.25">
      <c r="Q20" s="7"/>
      <c r="R20" s="132"/>
      <c r="S20" s="132"/>
      <c r="T20" s="132"/>
      <c r="U20" s="135"/>
    </row>
    <row r="21" spans="5:24" ht="18" x14ac:dyDescent="0.35">
      <c r="Q21" s="11"/>
      <c r="R21" s="8" t="s">
        <v>108</v>
      </c>
      <c r="S21" s="8"/>
      <c r="T21" s="8"/>
      <c r="U21" s="9"/>
    </row>
    <row r="22" spans="5:24" x14ac:dyDescent="0.25">
      <c r="E22" s="29"/>
      <c r="F22" s="30"/>
      <c r="G22" s="30"/>
      <c r="H22" s="30"/>
      <c r="I22" s="30"/>
      <c r="J22" s="30"/>
      <c r="K22" s="30"/>
      <c r="L22" s="30"/>
      <c r="M22" s="30"/>
      <c r="N22" s="30"/>
      <c r="Q22" s="12"/>
      <c r="U22" s="13"/>
    </row>
    <row r="23" spans="5:24" x14ac:dyDescent="0.25">
      <c r="F23" s="30"/>
      <c r="G23" s="30"/>
      <c r="H23" s="30"/>
      <c r="I23" s="30"/>
      <c r="J23" s="30"/>
      <c r="K23" s="30"/>
      <c r="L23" s="30"/>
      <c r="M23" s="30"/>
      <c r="N23" s="30"/>
      <c r="Q23" s="114" t="s">
        <v>109</v>
      </c>
      <c r="R23" s="115"/>
      <c r="S23" s="115"/>
      <c r="T23" s="115"/>
      <c r="U23" s="116"/>
      <c r="X23" s="23"/>
    </row>
    <row r="24" spans="5:24" x14ac:dyDescent="0.25">
      <c r="E24" s="29"/>
      <c r="F24" s="30"/>
      <c r="G24" s="30"/>
      <c r="H24" s="30"/>
      <c r="I24" s="30"/>
      <c r="J24" s="30"/>
      <c r="K24" s="30"/>
      <c r="L24" s="30"/>
      <c r="M24" s="30"/>
      <c r="N24" s="30"/>
      <c r="Q24" s="12"/>
      <c r="U24" s="13"/>
    </row>
    <row r="25" spans="5:24" x14ac:dyDescent="0.25">
      <c r="K25" s="23"/>
      <c r="Q25" s="12"/>
      <c r="U25" s="13"/>
    </row>
    <row r="26" spans="5:24" x14ac:dyDescent="0.25">
      <c r="Q26" s="12"/>
      <c r="U26" s="13"/>
    </row>
    <row r="27" spans="5:24" x14ac:dyDescent="0.25">
      <c r="Q27" s="12"/>
      <c r="U27" s="13"/>
    </row>
    <row r="28" spans="5:24" x14ac:dyDescent="0.25">
      <c r="Q28" s="12"/>
      <c r="U28" s="13"/>
    </row>
    <row r="29" spans="5:24" x14ac:dyDescent="0.25">
      <c r="Q29" s="12"/>
      <c r="U29" s="13"/>
    </row>
    <row r="30" spans="5:24" x14ac:dyDescent="0.25">
      <c r="Q30" s="12"/>
      <c r="U30" s="13"/>
    </row>
    <row r="31" spans="5:24" x14ac:dyDescent="0.25">
      <c r="Q31" s="12"/>
      <c r="U31" s="13"/>
    </row>
    <row r="32" spans="5:24" x14ac:dyDescent="0.25">
      <c r="Q32" s="12"/>
      <c r="U32" s="13"/>
    </row>
    <row r="33" spans="17:21" x14ac:dyDescent="0.25">
      <c r="Q33" s="12"/>
      <c r="U33" s="13"/>
    </row>
    <row r="34" spans="17:21" x14ac:dyDescent="0.25">
      <c r="Q34" s="12"/>
      <c r="U34" s="13"/>
    </row>
    <row r="35" spans="17:21" x14ac:dyDescent="0.25">
      <c r="Q35" s="12"/>
      <c r="U35" s="13"/>
    </row>
    <row r="36" spans="17:21" x14ac:dyDescent="0.25">
      <c r="Q36" s="12"/>
      <c r="U36" s="13"/>
    </row>
    <row r="37" spans="17:21" x14ac:dyDescent="0.25">
      <c r="Q37" s="12"/>
      <c r="U37" s="13"/>
    </row>
    <row r="38" spans="17:21" x14ac:dyDescent="0.25">
      <c r="Q38" s="12"/>
      <c r="U38" s="13"/>
    </row>
    <row r="39" spans="17:21" x14ac:dyDescent="0.25">
      <c r="Q39" s="12"/>
      <c r="U39" s="13"/>
    </row>
    <row r="40" spans="17:21" x14ac:dyDescent="0.25">
      <c r="Q40" s="12"/>
      <c r="U40" s="13"/>
    </row>
    <row r="41" spans="17:21" x14ac:dyDescent="0.25">
      <c r="Q41" s="12"/>
      <c r="U41" s="13"/>
    </row>
    <row r="42" spans="17:21" x14ac:dyDescent="0.25">
      <c r="Q42" s="12"/>
      <c r="U42" s="13"/>
    </row>
    <row r="43" spans="17:21" x14ac:dyDescent="0.25">
      <c r="Q43" s="12"/>
      <c r="U43" s="13"/>
    </row>
    <row r="44" spans="17:21" ht="15.75" thickBot="1" x14ac:dyDescent="0.3">
      <c r="Q44" s="14"/>
      <c r="R44" s="15"/>
      <c r="S44" s="15"/>
      <c r="T44" s="15"/>
      <c r="U44" s="16"/>
    </row>
  </sheetData>
  <sheetProtection selectLockedCells="1"/>
  <protectedRanges>
    <protectedRange sqref="G4:J8 K4:N5 K7:N8" name="Rango1"/>
    <protectedRange sqref="H3:I3" name="Rango2"/>
    <protectedRange sqref="C6:C9" name="Rango3_1"/>
  </protectedRanges>
  <mergeCells count="13">
    <mergeCell ref="G8:N8"/>
    <mergeCell ref="Q23:U23"/>
    <mergeCell ref="Q3:U4"/>
    <mergeCell ref="Q5:U6"/>
    <mergeCell ref="R8:U8"/>
    <mergeCell ref="R9:U9"/>
    <mergeCell ref="R10:U10"/>
    <mergeCell ref="R11:U11"/>
    <mergeCell ref="R12:U12"/>
    <mergeCell ref="R13:U14"/>
    <mergeCell ref="Q14:Q15"/>
    <mergeCell ref="R16:U17"/>
    <mergeCell ref="R19:U20"/>
  </mergeCells>
  <pageMargins left="0.7" right="0.7" top="0.75" bottom="0.75" header="0.3" footer="0.3"/>
  <pageSetup orientation="portrait" r:id="rId1"/>
  <ignoredErrors>
    <ignoredError sqref="H3:J3" unlockedFormula="1"/>
    <ignoredError sqref="F6" numberStoredAsText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42BF9E3187B52468E56407A9A96080D" ma:contentTypeVersion="19" ma:contentTypeDescription="Crear nuevo documento." ma:contentTypeScope="" ma:versionID="837c954c851a4a4cccf11c8c40a8c9ac">
  <xsd:schema xmlns:xsd="http://www.w3.org/2001/XMLSchema" xmlns:xs="http://www.w3.org/2001/XMLSchema" xmlns:p="http://schemas.microsoft.com/office/2006/metadata/properties" xmlns:ns2="0ea4f99c-6fb5-4830-8d75-6bd44f267878" xmlns:ns3="194d6e52-39cb-4aa7-b464-d394c63e2d6c" targetNamespace="http://schemas.microsoft.com/office/2006/metadata/properties" ma:root="true" ma:fieldsID="a0e06d40259b72a4ae87c79db9911d60" ns2:_="" ns3:_="">
    <xsd:import namespace="0ea4f99c-6fb5-4830-8d75-6bd44f267878"/>
    <xsd:import namespace="194d6e52-39cb-4aa7-b464-d394c63e2d6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Tags" minOccurs="0"/>
                <xsd:element ref="ns2:MediaServiceOCR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a4f99c-6fb5-4830-8d75-6bd44f26787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Tags" ma:index="18" nillable="true" ma:displayName="Tags" ma:internalName="MediaServiceAutoTags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e75f71c0-b4dd-493d-965f-77a5d41d4b2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4d6e52-39cb-4aa7-b464-d394c63e2d6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47751d1e-739b-4a98-a2af-65308b19ce1a}" ma:internalName="TaxCatchAll" ma:showField="CatchAllData" ma:web="194d6e52-39cb-4aa7-b464-d394c63e2d6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ea4f99c-6fb5-4830-8d75-6bd44f267878">
      <Terms xmlns="http://schemas.microsoft.com/office/infopath/2007/PartnerControls"/>
    </lcf76f155ced4ddcb4097134ff3c332f>
    <TaxCatchAll xmlns="194d6e52-39cb-4aa7-b464-d394c63e2d6c" xsi:nil="true"/>
  </documentManagement>
</p:properties>
</file>

<file path=customXml/itemProps1.xml><?xml version="1.0" encoding="utf-8"?>
<ds:datastoreItem xmlns:ds="http://schemas.openxmlformats.org/officeDocument/2006/customXml" ds:itemID="{E392B3D6-EFEE-463F-91C5-9F01F6A2176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6F6B68-248A-4C1A-9210-2E4B863799B4}"/>
</file>

<file path=customXml/itemProps3.xml><?xml version="1.0" encoding="utf-8"?>
<ds:datastoreItem xmlns:ds="http://schemas.openxmlformats.org/officeDocument/2006/customXml" ds:itemID="{0C55C198-E8C2-46A8-ADF1-8C836F67CE34}">
  <ds:schemaRefs>
    <ds:schemaRef ds:uri="http://purl.org/dc/dcmitype/"/>
    <ds:schemaRef ds:uri="http://purl.org/dc/elements/1.1/"/>
    <ds:schemaRef ds:uri="http://schemas.openxmlformats.org/package/2006/metadata/core-properties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purl.org/dc/terms/"/>
    <ds:schemaRef ds:uri="fa5d16ef-25ee-4f45-8ae9-079632e3db26"/>
    <ds:schemaRef ds:uri="7cdaea9b-2f4c-4011-88e7-69d4008c2002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1. Resultados de las pruebas TV</vt:lpstr>
      <vt:lpstr>2. Curva PQ TV</vt:lpstr>
    </vt:vector>
  </TitlesOfParts>
  <Manager/>
  <Company>Hewlett-Packard Company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Felipe Fernández Gutiérrez</dc:creator>
  <cp:keywords/>
  <dc:description/>
  <cp:lastModifiedBy>Gonzalo Espinoza</cp:lastModifiedBy>
  <cp:revision/>
  <dcterms:created xsi:type="dcterms:W3CDTF">2017-01-17T17:17:17Z</dcterms:created>
  <dcterms:modified xsi:type="dcterms:W3CDTF">2023-11-21T16:09:21Z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0x010100242BF9E3187B52468E56407A9A96080D</vt:lpwstr>
  </property>
  <property fmtid="{D5CDD505-2E9C-101B-9397-08002B2CF9AE}" pid="3" name="MediaServiceImageTags">
    <vt:lpwstr/>
  </property>
</Properties>
</file>